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B(H)" sheetId="2" r:id="rId5"/>
  </sheets>
  <definedNames/>
  <calcPr/>
</workbook>
</file>

<file path=xl/sharedStrings.xml><?xml version="1.0" encoding="utf-8"?>
<sst xmlns="http://schemas.openxmlformats.org/spreadsheetml/2006/main" count="101" uniqueCount="38">
  <si>
    <t>I_max, A</t>
  </si>
  <si>
    <t>R_C, Om</t>
  </si>
  <si>
    <t>R_M, Om</t>
  </si>
  <si>
    <t>d_T, cm</t>
  </si>
  <si>
    <t>D_T, cm</t>
  </si>
  <si>
    <t>N_T0(N)</t>
  </si>
  <si>
    <t>\sigma_{mu_diff}</t>
  </si>
  <si>
    <t>N_T1(N')</t>
  </si>
  <si>
    <t>\mu_diff</t>
  </si>
  <si>
    <t>\mu_0, Hn/m</t>
  </si>
  <si>
    <t>510+-10</t>
  </si>
  <si>
    <t>N_C0(N)</t>
  </si>
  <si>
    <t>N_C1(N')</t>
  </si>
  <si>
    <t>d_C, cm</t>
  </si>
  <si>
    <t>l_c, cm</t>
  </si>
  <si>
    <t>ноль</t>
  </si>
  <si>
    <t>right</t>
  </si>
  <si>
    <t>I, мА</t>
  </si>
  <si>
    <t>\sigma_I, мА</t>
  </si>
  <si>
    <t>\delta_x, см</t>
  </si>
  <si>
    <t>\sigma_{dx}, cm</t>
  </si>
  <si>
    <t>H_nosign, kA/m</t>
  </si>
  <si>
    <t>H, кA/м</t>
  </si>
  <si>
    <t>\sigma_H, кА/м</t>
  </si>
  <si>
    <t>\delta_B, Тл</t>
  </si>
  <si>
    <t>\sigma_dB, Тл</t>
  </si>
  <si>
    <t>B_unalign, Тл</t>
  </si>
  <si>
    <t>B, Тл</t>
  </si>
  <si>
    <t>\sigma_B, Тл</t>
  </si>
  <si>
    <t>left</t>
  </si>
  <si>
    <t>R</t>
  </si>
  <si>
    <t>\delta_{x_C}, см</t>
  </si>
  <si>
    <t>Размагнитили</t>
  </si>
  <si>
    <t>Начальная кривая</t>
  </si>
  <si>
    <t>R, Om</t>
  </si>
  <si>
    <t>I, mA</t>
  </si>
  <si>
    <t>\delta_x, cm</t>
  </si>
  <si>
    <t>\sigma_dx, см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</si>
</sst>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0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2" numFmtId="2" xfId="0" applyAlignment="1" applyFont="1" applyNumberFormat="1">
      <alignment readingOrder="0"/>
    </xf>
    <xf borderId="0" fillId="2" fontId="2" numFmtId="0" xfId="0" applyFill="1" applyFont="1"/>
    <xf borderId="0" fillId="3" fontId="0" numFmtId="0" xfId="0" applyFill="1" applyFont="1"/>
    <xf borderId="0" fillId="0" fontId="3" numFmtId="0" xfId="0" applyAlignment="1" applyFont="1">
      <alignment readingOrder="0"/>
    </xf>
    <xf borderId="0" fillId="3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>
        <v>1.72233</v>
      </c>
    </row>
    <row r="2" ht="15.75" customHeight="1">
      <c r="A2" s="1" t="s">
        <v>1</v>
      </c>
      <c r="B2" s="1">
        <v>25.0</v>
      </c>
      <c r="C2" s="2">
        <v>0.5</v>
      </c>
    </row>
    <row r="3" ht="15.75" customHeight="1">
      <c r="A3" s="1" t="s">
        <v>2</v>
      </c>
      <c r="B3" s="1">
        <v>100.0</v>
      </c>
      <c r="C3" s="2">
        <v>0.5</v>
      </c>
    </row>
    <row r="4" ht="15.75" customHeight="1">
      <c r="A4" s="1" t="s">
        <v>3</v>
      </c>
      <c r="B4" s="1">
        <v>1.0</v>
      </c>
      <c r="C4" s="2">
        <v>0.05</v>
      </c>
    </row>
    <row r="5" ht="15.75" customHeight="1">
      <c r="A5" s="1" t="s">
        <v>4</v>
      </c>
      <c r="B5" s="1">
        <v>10.0</v>
      </c>
      <c r="C5" s="2">
        <v>0.05</v>
      </c>
    </row>
    <row r="6" ht="15.75" customHeight="1">
      <c r="A6" s="2" t="s">
        <v>5</v>
      </c>
      <c r="B6" s="2">
        <v>1750.0</v>
      </c>
      <c r="E6" s="2" t="s">
        <v>6</v>
      </c>
    </row>
    <row r="7" ht="15.75" customHeight="1">
      <c r="A7" s="2" t="s">
        <v>7</v>
      </c>
      <c r="B7" s="2">
        <v>300.0</v>
      </c>
      <c r="E7" s="2">
        <v>6.4E-4</v>
      </c>
      <c r="F7" s="2" t="s">
        <v>8</v>
      </c>
    </row>
    <row r="8" ht="15.75" customHeight="1">
      <c r="A8" s="2" t="s">
        <v>9</v>
      </c>
      <c r="B8" s="3">
        <f>4*PI()*(10^(-7))</f>
        <v>0.000001256637061</v>
      </c>
      <c r="E8" s="2" t="s">
        <v>8</v>
      </c>
      <c r="F8" s="3">
        <f>E7/B8</f>
        <v>509.2958179</v>
      </c>
      <c r="G8" s="4">
        <f> F8* SQRT((P21/O21)^2 + (K21/J21)^2)</f>
        <v>10.25971824</v>
      </c>
      <c r="H8" s="2" t="s">
        <v>10</v>
      </c>
    </row>
    <row r="9" ht="15.75" customHeight="1">
      <c r="A9" s="2" t="s">
        <v>11</v>
      </c>
      <c r="B9" s="2">
        <v>500.0</v>
      </c>
    </row>
    <row r="10" ht="15.75" customHeight="1">
      <c r="A10" s="2" t="s">
        <v>12</v>
      </c>
      <c r="B10" s="2">
        <v>940.0</v>
      </c>
    </row>
    <row r="11" ht="15.75" customHeight="1">
      <c r="A11" s="2" t="s">
        <v>1</v>
      </c>
      <c r="B11" s="2">
        <v>46.0</v>
      </c>
      <c r="C11" s="2">
        <v>1.0</v>
      </c>
    </row>
    <row r="12" ht="15.75" customHeight="1">
      <c r="A12" s="2" t="s">
        <v>13</v>
      </c>
      <c r="B12" s="2">
        <v>7.0</v>
      </c>
      <c r="C12" s="2">
        <v>0.05</v>
      </c>
    </row>
    <row r="13" ht="15.75" customHeight="1">
      <c r="A13" s="2" t="s">
        <v>14</v>
      </c>
      <c r="B13" s="2">
        <v>80.0</v>
      </c>
      <c r="C13" s="2">
        <v>0.05</v>
      </c>
    </row>
    <row r="14" ht="15.75" customHeight="1"/>
    <row r="15" ht="15.75" customHeight="1"/>
    <row r="16" ht="15.75" customHeight="1">
      <c r="A16" s="1" t="s">
        <v>15</v>
      </c>
      <c r="B16" s="1">
        <v>0.3</v>
      </c>
      <c r="C16" s="1" t="s">
        <v>16</v>
      </c>
      <c r="P16" s="3">
        <f>ABS(N39)/2</f>
        <v>1.543404479</v>
      </c>
    </row>
    <row r="17" ht="15.75" customHeight="1">
      <c r="A17" s="5" t="s">
        <v>17</v>
      </c>
      <c r="B17" s="5" t="s">
        <v>18</v>
      </c>
      <c r="C17" s="6" t="s">
        <v>19</v>
      </c>
      <c r="D17" s="2" t="s">
        <v>20</v>
      </c>
      <c r="G17" s="2" t="s">
        <v>19</v>
      </c>
      <c r="H17" s="2" t="s">
        <v>20</v>
      </c>
      <c r="I17" s="2" t="s">
        <v>21</v>
      </c>
      <c r="J17" s="2" t="s">
        <v>22</v>
      </c>
      <c r="K17" s="2" t="s">
        <v>23</v>
      </c>
      <c r="L17" s="2" t="s">
        <v>24</v>
      </c>
      <c r="M17" s="2" t="s">
        <v>25</v>
      </c>
      <c r="N17" s="2" t="s">
        <v>26</v>
      </c>
      <c r="O17" s="2" t="s">
        <v>27</v>
      </c>
      <c r="P17" s="2" t="s">
        <v>28</v>
      </c>
    </row>
    <row r="18" ht="15.75" customHeight="1">
      <c r="A18" s="1">
        <f>0.9414*1000</f>
        <v>941.4</v>
      </c>
      <c r="B18" s="5">
        <v>0.5</v>
      </c>
      <c r="C18" s="7">
        <v>12.0</v>
      </c>
      <c r="D18" s="2">
        <v>0.05</v>
      </c>
      <c r="E18" s="1" t="s">
        <v>29</v>
      </c>
      <c r="G18" s="3">
        <f t="shared" ref="G18:G39" si="1">C18+$B$16</f>
        <v>12.3</v>
      </c>
      <c r="H18" s="2">
        <v>0.05</v>
      </c>
      <c r="I18" s="3">
        <f t="shared" ref="I18:I61" si="2">$B$6*A18/(PI() * $B$5) * 10^(-4)</f>
        <v>5.24399622</v>
      </c>
      <c r="J18" s="3">
        <f t="shared" ref="J18:J28" si="3">I18</f>
        <v>5.24399622</v>
      </c>
      <c r="K18" s="3">
        <f t="shared" ref="K18:K27" si="4">I18*SQRT((B18/A18)^2 + ($C$5/$B$5)^2)</f>
        <v>0.02636749537</v>
      </c>
      <c r="L18" s="3">
        <f t="shared" ref="L18:L61" si="5">$B$8 * $B$9 * $B$10 * $B$2 * $B$12^2 * $B$66 * G18 / ($B$7 * $B$11 * $B$4^2 * $B$13 * $B$67) * 100</f>
        <v>0.2570599199</v>
      </c>
      <c r="M18" s="3">
        <f t="shared" ref="M18:M61" si="6">L18*SQRT(($C$2/$B$2)^2 + (2*$C$12/$B$12)^2 + (B18*10^(-3)/$B$66)^2 + (H18/G18)^2 + ($C$11/$B$11)^2 + (2*$C$4/$B$4)^2 + ($C$13/$B$13)^2 + (H18/$B$67)^2)</f>
        <v>0.02726531007</v>
      </c>
      <c r="N18" s="2">
        <v>0.0</v>
      </c>
      <c r="O18" s="3">
        <f>I85-L18</f>
        <v>1.442043453</v>
      </c>
      <c r="P18" s="2">
        <v>0.0</v>
      </c>
    </row>
    <row r="19" ht="15.75" customHeight="1">
      <c r="A19" s="1">
        <f>0.5846*1000</f>
        <v>584.6</v>
      </c>
      <c r="B19" s="5">
        <v>0.5</v>
      </c>
      <c r="C19" s="7">
        <v>8.9</v>
      </c>
      <c r="D19" s="2">
        <v>0.05</v>
      </c>
      <c r="E19" s="1" t="s">
        <v>29</v>
      </c>
      <c r="G19" s="3">
        <f t="shared" si="1"/>
        <v>9.2</v>
      </c>
      <c r="H19" s="2">
        <v>0.05</v>
      </c>
      <c r="I19" s="3">
        <f t="shared" si="2"/>
        <v>3.256469291</v>
      </c>
      <c r="J19" s="3">
        <f t="shared" si="3"/>
        <v>3.256469291</v>
      </c>
      <c r="K19" s="3">
        <f t="shared" si="4"/>
        <v>0.01651884406</v>
      </c>
      <c r="L19" s="3">
        <f t="shared" si="5"/>
        <v>0.1922724604</v>
      </c>
      <c r="M19" s="3">
        <f t="shared" si="6"/>
        <v>0.02040535596</v>
      </c>
      <c r="N19" s="3">
        <f t="shared" ref="N19:N39" si="7">N18-L18</f>
        <v>-0.2570599199</v>
      </c>
      <c r="O19" s="3">
        <f t="shared" ref="O19:O39" si="8">O18-L19</f>
        <v>1.249770993</v>
      </c>
      <c r="P19" s="3">
        <f t="shared" ref="P19:P39" si="9">SQRT(SUMSQ($M$19:M19))</f>
        <v>0.02040535596</v>
      </c>
    </row>
    <row r="20" ht="15.75" customHeight="1">
      <c r="A20" s="1">
        <f>0.4873*1000</f>
        <v>487.3</v>
      </c>
      <c r="B20" s="5">
        <v>0.5</v>
      </c>
      <c r="C20" s="7">
        <v>2.3</v>
      </c>
      <c r="D20" s="2">
        <v>0.05</v>
      </c>
      <c r="E20" s="1" t="s">
        <v>29</v>
      </c>
      <c r="G20" s="3">
        <f t="shared" si="1"/>
        <v>2.6</v>
      </c>
      <c r="H20" s="2">
        <v>0.05</v>
      </c>
      <c r="I20" s="3">
        <f t="shared" si="2"/>
        <v>2.714467132</v>
      </c>
      <c r="J20" s="3">
        <f t="shared" si="3"/>
        <v>2.714467132</v>
      </c>
      <c r="K20" s="3">
        <f t="shared" si="4"/>
        <v>0.01385516865</v>
      </c>
      <c r="L20" s="3">
        <f t="shared" si="5"/>
        <v>0.05433786926</v>
      </c>
      <c r="M20" s="3">
        <f t="shared" si="6"/>
        <v>0.005853197032</v>
      </c>
      <c r="N20" s="3">
        <f t="shared" si="7"/>
        <v>-0.4493323804</v>
      </c>
      <c r="O20" s="3">
        <f t="shared" si="8"/>
        <v>1.195433124</v>
      </c>
      <c r="P20" s="3">
        <f t="shared" si="9"/>
        <v>0.02122824692</v>
      </c>
    </row>
    <row r="21" ht="15.75" customHeight="1">
      <c r="A21" s="8">
        <v>398.17</v>
      </c>
      <c r="B21" s="5">
        <v>0.5</v>
      </c>
      <c r="C21" s="7">
        <v>2.5</v>
      </c>
      <c r="D21" s="2">
        <v>0.05</v>
      </c>
      <c r="E21" s="1" t="s">
        <v>29</v>
      </c>
      <c r="G21" s="3">
        <f t="shared" si="1"/>
        <v>2.8</v>
      </c>
      <c r="H21" s="2">
        <v>0.05</v>
      </c>
      <c r="I21" s="3">
        <f t="shared" si="2"/>
        <v>2.217975329</v>
      </c>
      <c r="J21" s="3">
        <f t="shared" si="3"/>
        <v>2.217975329</v>
      </c>
      <c r="K21" s="3">
        <f t="shared" si="4"/>
        <v>0.01143428035</v>
      </c>
      <c r="L21" s="3">
        <f t="shared" si="5"/>
        <v>0.05851770535</v>
      </c>
      <c r="M21" s="3">
        <f t="shared" si="6"/>
        <v>0.006289589912</v>
      </c>
      <c r="N21" s="3">
        <f t="shared" si="7"/>
        <v>-0.5036702496</v>
      </c>
      <c r="O21" s="3">
        <f t="shared" si="8"/>
        <v>1.136915418</v>
      </c>
      <c r="P21" s="3">
        <f t="shared" si="9"/>
        <v>0.02214040218</v>
      </c>
    </row>
    <row r="22" ht="15.75" customHeight="1">
      <c r="A22" s="2">
        <v>354.91</v>
      </c>
      <c r="B22" s="5">
        <v>0.5</v>
      </c>
      <c r="C22" s="7">
        <v>1.1</v>
      </c>
      <c r="D22" s="2">
        <v>0.05</v>
      </c>
      <c r="E22" s="1" t="s">
        <v>29</v>
      </c>
      <c r="G22" s="3">
        <f t="shared" si="1"/>
        <v>1.4</v>
      </c>
      <c r="H22" s="2">
        <v>0.05</v>
      </c>
      <c r="I22" s="3">
        <f t="shared" si="2"/>
        <v>1.97699883</v>
      </c>
      <c r="J22" s="3">
        <f t="shared" si="3"/>
        <v>1.97699883</v>
      </c>
      <c r="K22" s="3">
        <f t="shared" si="4"/>
        <v>0.01026988376</v>
      </c>
      <c r="L22" s="3">
        <f t="shared" si="5"/>
        <v>0.02925885268</v>
      </c>
      <c r="M22" s="3">
        <f t="shared" si="6"/>
        <v>0.003272413458</v>
      </c>
      <c r="N22" s="3">
        <f t="shared" si="7"/>
        <v>-0.562187955</v>
      </c>
      <c r="O22" s="3">
        <f t="shared" si="8"/>
        <v>1.107656566</v>
      </c>
      <c r="P22" s="3">
        <f t="shared" si="9"/>
        <v>0.02238093158</v>
      </c>
    </row>
    <row r="23" ht="15.75" customHeight="1">
      <c r="A23" s="2">
        <v>324.0</v>
      </c>
      <c r="B23" s="5">
        <v>0.5</v>
      </c>
      <c r="C23" s="7">
        <v>0.7</v>
      </c>
      <c r="D23" s="2">
        <v>0.05</v>
      </c>
      <c r="E23" s="1" t="s">
        <v>29</v>
      </c>
      <c r="G23" s="3">
        <f t="shared" si="1"/>
        <v>1</v>
      </c>
      <c r="H23" s="2">
        <v>0.05</v>
      </c>
      <c r="I23" s="3">
        <f t="shared" si="2"/>
        <v>1.804817055</v>
      </c>
      <c r="J23" s="3">
        <f t="shared" si="3"/>
        <v>1.804817055</v>
      </c>
      <c r="K23" s="3">
        <f t="shared" si="4"/>
        <v>0.009444126119</v>
      </c>
      <c r="L23" s="3">
        <f t="shared" si="5"/>
        <v>0.02089918048</v>
      </c>
      <c r="M23" s="3">
        <f t="shared" si="6"/>
        <v>0.002449172249</v>
      </c>
      <c r="N23" s="3">
        <f t="shared" si="7"/>
        <v>-0.5914468077</v>
      </c>
      <c r="O23" s="3">
        <f t="shared" si="8"/>
        <v>1.086757385</v>
      </c>
      <c r="P23" s="3">
        <f t="shared" si="9"/>
        <v>0.0225145407</v>
      </c>
    </row>
    <row r="24" ht="15.75" customHeight="1">
      <c r="A24" s="2">
        <v>283.99</v>
      </c>
      <c r="B24" s="5">
        <v>0.5</v>
      </c>
      <c r="C24" s="7">
        <v>1.0</v>
      </c>
      <c r="D24" s="2">
        <v>0.05</v>
      </c>
      <c r="E24" s="1" t="s">
        <v>29</v>
      </c>
      <c r="G24" s="3">
        <f t="shared" si="1"/>
        <v>1.3</v>
      </c>
      <c r="H24" s="2">
        <v>0.05</v>
      </c>
      <c r="I24" s="3">
        <f t="shared" si="2"/>
        <v>1.58194443</v>
      </c>
      <c r="J24" s="3">
        <f t="shared" si="3"/>
        <v>1.58194443</v>
      </c>
      <c r="K24" s="3">
        <f t="shared" si="4"/>
        <v>0.008385768159</v>
      </c>
      <c r="L24" s="3">
        <f t="shared" si="5"/>
        <v>0.02716893463</v>
      </c>
      <c r="M24" s="3">
        <f t="shared" si="6"/>
        <v>0.003063320648</v>
      </c>
      <c r="N24" s="3">
        <f t="shared" si="7"/>
        <v>-0.6123459882</v>
      </c>
      <c r="O24" s="3">
        <f t="shared" si="8"/>
        <v>1.05958845</v>
      </c>
      <c r="P24" s="3">
        <f t="shared" si="9"/>
        <v>0.02272198223</v>
      </c>
    </row>
    <row r="25" ht="15.75" customHeight="1">
      <c r="A25" s="2">
        <v>245.86</v>
      </c>
      <c r="B25" s="5">
        <v>0.5</v>
      </c>
      <c r="C25" s="7">
        <v>0.8</v>
      </c>
      <c r="D25" s="2">
        <v>0.05</v>
      </c>
      <c r="E25" s="1" t="s">
        <v>29</v>
      </c>
      <c r="G25" s="3">
        <f t="shared" si="1"/>
        <v>1.1</v>
      </c>
      <c r="H25" s="2">
        <v>0.05</v>
      </c>
      <c r="I25" s="3">
        <f t="shared" si="2"/>
        <v>1.369544201</v>
      </c>
      <c r="J25" s="3">
        <f t="shared" si="3"/>
        <v>1.369544201</v>
      </c>
      <c r="K25" s="3">
        <f t="shared" si="4"/>
        <v>0.007392474963</v>
      </c>
      <c r="L25" s="3">
        <f t="shared" si="5"/>
        <v>0.02298909853</v>
      </c>
      <c r="M25" s="3">
        <f t="shared" si="6"/>
        <v>0.002651190455</v>
      </c>
      <c r="N25" s="3">
        <f t="shared" si="7"/>
        <v>-0.6395149228</v>
      </c>
      <c r="O25" s="3">
        <f t="shared" si="8"/>
        <v>1.036599352</v>
      </c>
      <c r="P25" s="3">
        <f t="shared" si="9"/>
        <v>0.0228761292</v>
      </c>
    </row>
    <row r="26" ht="15.75" customHeight="1">
      <c r="A26" s="2">
        <v>186.16</v>
      </c>
      <c r="B26" s="5">
        <v>0.5</v>
      </c>
      <c r="C26" s="7">
        <v>1.4</v>
      </c>
      <c r="D26" s="2">
        <v>0.05</v>
      </c>
      <c r="E26" s="1" t="s">
        <v>29</v>
      </c>
      <c r="G26" s="3">
        <f t="shared" si="1"/>
        <v>1.7</v>
      </c>
      <c r="H26" s="2">
        <v>0.05</v>
      </c>
      <c r="I26" s="3">
        <f t="shared" si="2"/>
        <v>1.036989947</v>
      </c>
      <c r="J26" s="3">
        <f t="shared" si="3"/>
        <v>1.036989947</v>
      </c>
      <c r="K26" s="3">
        <f t="shared" si="4"/>
        <v>0.005885669621</v>
      </c>
      <c r="L26" s="3">
        <f t="shared" si="5"/>
        <v>0.03552860682</v>
      </c>
      <c r="M26" s="3">
        <f t="shared" si="6"/>
        <v>0.003907907344</v>
      </c>
      <c r="N26" s="3">
        <f t="shared" si="7"/>
        <v>-0.6625040213</v>
      </c>
      <c r="O26" s="3">
        <f t="shared" si="8"/>
        <v>1.001070745</v>
      </c>
      <c r="P26" s="3">
        <f t="shared" si="9"/>
        <v>0.02320752092</v>
      </c>
    </row>
    <row r="27" ht="15.75" customHeight="1">
      <c r="A27" s="2">
        <v>109.79</v>
      </c>
      <c r="B27" s="5">
        <v>0.5</v>
      </c>
      <c r="C27" s="7">
        <v>1.6</v>
      </c>
      <c r="D27" s="2">
        <v>0.05</v>
      </c>
      <c r="E27" s="1" t="s">
        <v>29</v>
      </c>
      <c r="G27" s="3">
        <f t="shared" si="1"/>
        <v>1.9</v>
      </c>
      <c r="H27" s="2">
        <v>0.05</v>
      </c>
      <c r="I27" s="3">
        <f t="shared" si="2"/>
        <v>0.6115767421</v>
      </c>
      <c r="J27" s="3">
        <f t="shared" si="3"/>
        <v>0.6115767421</v>
      </c>
      <c r="K27" s="3">
        <f t="shared" si="4"/>
        <v>0.004136188573</v>
      </c>
      <c r="L27" s="3">
        <f t="shared" si="5"/>
        <v>0.03970844292</v>
      </c>
      <c r="M27" s="3">
        <f t="shared" si="6"/>
        <v>0.004336406768</v>
      </c>
      <c r="N27" s="3">
        <f t="shared" si="7"/>
        <v>-0.6980326281</v>
      </c>
      <c r="O27" s="3">
        <f t="shared" si="8"/>
        <v>0.9613623022</v>
      </c>
      <c r="P27" s="3">
        <f t="shared" si="9"/>
        <v>0.02360918149</v>
      </c>
    </row>
    <row r="28" ht="15.75" customHeight="1">
      <c r="A28" s="2">
        <v>0.0</v>
      </c>
      <c r="B28" s="5">
        <v>0.5</v>
      </c>
      <c r="C28" s="7">
        <v>2.0</v>
      </c>
      <c r="D28" s="2">
        <v>0.05</v>
      </c>
      <c r="E28" s="1" t="s">
        <v>29</v>
      </c>
      <c r="G28" s="3">
        <f t="shared" si="1"/>
        <v>2.3</v>
      </c>
      <c r="H28" s="2">
        <v>0.05</v>
      </c>
      <c r="I28" s="3">
        <f t="shared" si="2"/>
        <v>0</v>
      </c>
      <c r="J28" s="3">
        <f t="shared" si="3"/>
        <v>0</v>
      </c>
      <c r="K28" s="3">
        <f>0</f>
        <v>0</v>
      </c>
      <c r="L28" s="3">
        <f t="shared" si="5"/>
        <v>0.04806811511</v>
      </c>
      <c r="M28" s="3">
        <f t="shared" si="6"/>
        <v>0.005200706936</v>
      </c>
      <c r="N28" s="3">
        <f t="shared" si="7"/>
        <v>-0.737741071</v>
      </c>
      <c r="O28" s="3">
        <f t="shared" si="8"/>
        <v>0.9132941871</v>
      </c>
      <c r="P28" s="3">
        <f t="shared" si="9"/>
        <v>0.02417521051</v>
      </c>
    </row>
    <row r="29" ht="15.75" customHeight="1">
      <c r="A29" s="1">
        <v>109.73</v>
      </c>
      <c r="B29" s="5">
        <v>0.5</v>
      </c>
      <c r="C29" s="7">
        <v>4.8</v>
      </c>
      <c r="D29" s="2">
        <v>0.05</v>
      </c>
      <c r="E29" s="1" t="s">
        <v>29</v>
      </c>
      <c r="G29" s="3">
        <f t="shared" si="1"/>
        <v>5.1</v>
      </c>
      <c r="H29" s="2">
        <v>0.05</v>
      </c>
      <c r="I29" s="3">
        <f t="shared" si="2"/>
        <v>0.6112425167</v>
      </c>
      <c r="J29" s="3">
        <f t="shared" ref="J29:J50" si="10">-I29</f>
        <v>-0.6112425167</v>
      </c>
      <c r="K29" s="3">
        <f t="shared" ref="K29:K49" si="11">I29*SQRT((B29/A29)^2 + ($C$5/$B$5)^2)</f>
        <v>0.004134953262</v>
      </c>
      <c r="L29" s="3">
        <f t="shared" si="5"/>
        <v>0.1065858205</v>
      </c>
      <c r="M29" s="3">
        <f t="shared" si="6"/>
        <v>0.01134504929</v>
      </c>
      <c r="N29" s="3">
        <f t="shared" si="7"/>
        <v>-0.7858091862</v>
      </c>
      <c r="O29" s="3">
        <f t="shared" si="8"/>
        <v>0.8067083666</v>
      </c>
      <c r="P29" s="3">
        <f t="shared" si="9"/>
        <v>0.0267048862</v>
      </c>
    </row>
    <row r="30" ht="15.75" customHeight="1">
      <c r="A30" s="1">
        <v>186.04</v>
      </c>
      <c r="B30" s="5">
        <v>0.5</v>
      </c>
      <c r="C30" s="7">
        <v>9.2</v>
      </c>
      <c r="D30" s="2">
        <v>0.05</v>
      </c>
      <c r="E30" s="1" t="s">
        <v>29</v>
      </c>
      <c r="G30" s="3">
        <f t="shared" si="1"/>
        <v>9.5</v>
      </c>
      <c r="H30" s="2">
        <v>0.05</v>
      </c>
      <c r="I30" s="3">
        <f t="shared" si="2"/>
        <v>1.036321496</v>
      </c>
      <c r="J30" s="3">
        <f t="shared" si="10"/>
        <v>-1.036321496</v>
      </c>
      <c r="K30" s="3">
        <f t="shared" si="11"/>
        <v>0.005882725493</v>
      </c>
      <c r="L30" s="3">
        <f t="shared" si="5"/>
        <v>0.1985422146</v>
      </c>
      <c r="M30" s="3">
        <f t="shared" si="6"/>
        <v>0.02106903051</v>
      </c>
      <c r="N30" s="3">
        <f t="shared" si="7"/>
        <v>-0.8923950066</v>
      </c>
      <c r="O30" s="3">
        <f t="shared" si="8"/>
        <v>0.6081661521</v>
      </c>
      <c r="P30" s="3">
        <f t="shared" si="9"/>
        <v>0.03401551107</v>
      </c>
    </row>
    <row r="31" ht="15.75" customHeight="1">
      <c r="A31" s="1">
        <v>245.86</v>
      </c>
      <c r="B31" s="5">
        <v>0.5</v>
      </c>
      <c r="C31" s="7">
        <v>13.4</v>
      </c>
      <c r="D31" s="2">
        <v>0.05</v>
      </c>
      <c r="E31" s="1" t="s">
        <v>29</v>
      </c>
      <c r="G31" s="3">
        <f t="shared" si="1"/>
        <v>13.7</v>
      </c>
      <c r="H31" s="2">
        <v>0.05</v>
      </c>
      <c r="I31" s="3">
        <f t="shared" si="2"/>
        <v>1.369544201</v>
      </c>
      <c r="J31" s="3">
        <f t="shared" si="10"/>
        <v>-1.369544201</v>
      </c>
      <c r="K31" s="3">
        <f t="shared" si="11"/>
        <v>0.007392474963</v>
      </c>
      <c r="L31" s="3">
        <f t="shared" si="5"/>
        <v>0.2863187726</v>
      </c>
      <c r="M31" s="3">
        <f t="shared" si="6"/>
        <v>0.03036435291</v>
      </c>
      <c r="N31" s="3">
        <f t="shared" si="7"/>
        <v>-1.090937221</v>
      </c>
      <c r="O31" s="3">
        <f t="shared" si="8"/>
        <v>0.3218473794</v>
      </c>
      <c r="P31" s="3">
        <f t="shared" si="9"/>
        <v>0.04559658892</v>
      </c>
    </row>
    <row r="32" ht="15.75" customHeight="1">
      <c r="A32" s="1">
        <v>284.55</v>
      </c>
      <c r="B32" s="5">
        <v>0.5</v>
      </c>
      <c r="C32" s="7">
        <v>11.8</v>
      </c>
      <c r="D32" s="2">
        <v>0.05</v>
      </c>
      <c r="E32" s="1" t="s">
        <v>29</v>
      </c>
      <c r="G32" s="3">
        <f t="shared" si="1"/>
        <v>12.1</v>
      </c>
      <c r="H32" s="2">
        <v>0.05</v>
      </c>
      <c r="I32" s="3">
        <f t="shared" si="2"/>
        <v>1.585063867</v>
      </c>
      <c r="J32" s="3">
        <f t="shared" si="10"/>
        <v>-1.585063867</v>
      </c>
      <c r="K32" s="3">
        <f t="shared" si="11"/>
        <v>0.008400481515</v>
      </c>
      <c r="L32" s="3">
        <f t="shared" si="5"/>
        <v>0.2528800838</v>
      </c>
      <c r="M32" s="3">
        <f t="shared" si="6"/>
        <v>0.02682262826</v>
      </c>
      <c r="N32" s="3">
        <f t="shared" si="7"/>
        <v>-1.377255994</v>
      </c>
      <c r="O32" s="3">
        <f t="shared" si="8"/>
        <v>0.06896729559</v>
      </c>
      <c r="P32" s="3">
        <f t="shared" si="9"/>
        <v>0.05290087247</v>
      </c>
    </row>
    <row r="33" ht="15.75" customHeight="1">
      <c r="A33" s="1">
        <v>323.84</v>
      </c>
      <c r="B33" s="5">
        <v>0.5</v>
      </c>
      <c r="C33" s="7">
        <v>13.5</v>
      </c>
      <c r="D33" s="2">
        <v>0.05</v>
      </c>
      <c r="E33" s="1" t="s">
        <v>29</v>
      </c>
      <c r="G33" s="3">
        <f t="shared" si="1"/>
        <v>13.8</v>
      </c>
      <c r="H33" s="2">
        <v>0.05</v>
      </c>
      <c r="I33" s="3">
        <f t="shared" si="2"/>
        <v>1.803925787</v>
      </c>
      <c r="J33" s="3">
        <f t="shared" si="10"/>
        <v>-1.803925787</v>
      </c>
      <c r="K33" s="3">
        <f t="shared" si="11"/>
        <v>0.009439868074</v>
      </c>
      <c r="L33" s="3">
        <f t="shared" si="5"/>
        <v>0.2884086907</v>
      </c>
      <c r="M33" s="3">
        <f t="shared" si="6"/>
        <v>0.03058572898</v>
      </c>
      <c r="N33" s="3">
        <f t="shared" si="7"/>
        <v>-1.630136078</v>
      </c>
      <c r="O33" s="3">
        <f t="shared" si="8"/>
        <v>-0.2194413951</v>
      </c>
      <c r="P33" s="3">
        <f t="shared" si="9"/>
        <v>0.06110637549</v>
      </c>
    </row>
    <row r="34" ht="15.75" customHeight="1">
      <c r="A34" s="1">
        <v>254.56</v>
      </c>
      <c r="B34" s="5">
        <v>0.5</v>
      </c>
      <c r="C34" s="7">
        <v>8.6</v>
      </c>
      <c r="D34" s="2">
        <v>0.05</v>
      </c>
      <c r="E34" s="1" t="s">
        <v>29</v>
      </c>
      <c r="G34" s="3">
        <f t="shared" si="1"/>
        <v>8.9</v>
      </c>
      <c r="H34" s="2">
        <v>0.05</v>
      </c>
      <c r="I34" s="3">
        <f t="shared" si="2"/>
        <v>1.418006881</v>
      </c>
      <c r="J34" s="9">
        <f t="shared" si="10"/>
        <v>-1.418006881</v>
      </c>
      <c r="K34" s="3">
        <f t="shared" si="11"/>
        <v>0.007617479306</v>
      </c>
      <c r="L34" s="3">
        <f t="shared" si="5"/>
        <v>0.1860027063</v>
      </c>
      <c r="M34" s="3">
        <f t="shared" si="6"/>
        <v>0.01974173821</v>
      </c>
      <c r="N34" s="3">
        <f t="shared" si="7"/>
        <v>-1.918544768</v>
      </c>
      <c r="O34" s="3">
        <f t="shared" si="8"/>
        <v>-0.4054441014</v>
      </c>
      <c r="P34" s="3">
        <f t="shared" si="9"/>
        <v>0.06421623901</v>
      </c>
    </row>
    <row r="35" ht="15.75" customHeight="1">
      <c r="A35" s="1">
        <v>397.42</v>
      </c>
      <c r="B35" s="5">
        <v>0.5</v>
      </c>
      <c r="C35" s="7">
        <v>9.9</v>
      </c>
      <c r="D35" s="2">
        <v>0.05</v>
      </c>
      <c r="E35" s="1" t="s">
        <v>29</v>
      </c>
      <c r="G35" s="3">
        <f t="shared" si="1"/>
        <v>10.2</v>
      </c>
      <c r="H35" s="2">
        <v>0.05</v>
      </c>
      <c r="I35" s="3">
        <f t="shared" si="2"/>
        <v>2.213797512</v>
      </c>
      <c r="J35" s="3">
        <f t="shared" si="10"/>
        <v>-2.213797512</v>
      </c>
      <c r="K35" s="3">
        <f t="shared" si="11"/>
        <v>0.01141402158</v>
      </c>
      <c r="L35" s="3">
        <f t="shared" si="5"/>
        <v>0.2131716409</v>
      </c>
      <c r="M35" s="3">
        <f t="shared" si="6"/>
        <v>0.02261779732</v>
      </c>
      <c r="N35" s="3">
        <f t="shared" si="7"/>
        <v>-2.104547475</v>
      </c>
      <c r="O35" s="3">
        <f t="shared" si="8"/>
        <v>-0.6186157423</v>
      </c>
      <c r="P35" s="3">
        <f t="shared" si="9"/>
        <v>0.06808296489</v>
      </c>
    </row>
    <row r="36" ht="15.75" customHeight="1">
      <c r="A36" s="1">
        <v>485.13</v>
      </c>
      <c r="B36" s="5">
        <v>0.5</v>
      </c>
      <c r="C36" s="7">
        <v>13.4</v>
      </c>
      <c r="D36" s="2">
        <v>0.05</v>
      </c>
      <c r="E36" s="1" t="s">
        <v>29</v>
      </c>
      <c r="G36" s="3">
        <f t="shared" si="1"/>
        <v>13.7</v>
      </c>
      <c r="H36" s="2">
        <v>0.05</v>
      </c>
      <c r="I36" s="3">
        <f t="shared" si="2"/>
        <v>2.702379314</v>
      </c>
      <c r="J36" s="3">
        <f t="shared" si="10"/>
        <v>-2.702379314</v>
      </c>
      <c r="K36" s="3">
        <f t="shared" si="11"/>
        <v>0.01379596869</v>
      </c>
      <c r="L36" s="3">
        <f t="shared" si="5"/>
        <v>0.2863187726</v>
      </c>
      <c r="M36" s="3">
        <f t="shared" si="6"/>
        <v>0.03036435291</v>
      </c>
      <c r="N36" s="3">
        <f t="shared" si="7"/>
        <v>-2.317719116</v>
      </c>
      <c r="O36" s="3">
        <f t="shared" si="8"/>
        <v>-0.9049345149</v>
      </c>
      <c r="P36" s="3">
        <f t="shared" si="9"/>
        <v>0.07454719335</v>
      </c>
    </row>
    <row r="37" ht="15.75" customHeight="1">
      <c r="A37" s="1">
        <f>0.5836*1000</f>
        <v>583.6</v>
      </c>
      <c r="B37" s="5">
        <v>0.5</v>
      </c>
      <c r="C37" s="7">
        <v>8.0</v>
      </c>
      <c r="D37" s="2">
        <v>0.05</v>
      </c>
      <c r="E37" s="1" t="s">
        <v>29</v>
      </c>
      <c r="G37" s="3">
        <f t="shared" si="1"/>
        <v>8.3</v>
      </c>
      <c r="H37" s="2">
        <v>0.05</v>
      </c>
      <c r="I37" s="3">
        <f t="shared" si="2"/>
        <v>3.250898868</v>
      </c>
      <c r="J37" s="3">
        <f t="shared" si="10"/>
        <v>-3.250898868</v>
      </c>
      <c r="K37" s="3">
        <f t="shared" si="11"/>
        <v>0.01649139137</v>
      </c>
      <c r="L37" s="3">
        <f t="shared" si="5"/>
        <v>0.173463198</v>
      </c>
      <c r="M37" s="3">
        <f t="shared" si="6"/>
        <v>0.01841469773</v>
      </c>
      <c r="N37" s="3">
        <f t="shared" si="7"/>
        <v>-2.604037888</v>
      </c>
      <c r="O37" s="3">
        <f t="shared" si="8"/>
        <v>-1.078397713</v>
      </c>
      <c r="P37" s="3">
        <f t="shared" si="9"/>
        <v>0.07678792307</v>
      </c>
    </row>
    <row r="38" ht="15.75" customHeight="1">
      <c r="A38" s="1">
        <f>0.9397*1000</f>
        <v>939.7</v>
      </c>
      <c r="B38" s="5">
        <v>0.5</v>
      </c>
      <c r="C38" s="7">
        <v>14.5</v>
      </c>
      <c r="D38" s="2">
        <v>0.05</v>
      </c>
      <c r="E38" s="1" t="s">
        <v>29</v>
      </c>
      <c r="G38" s="3">
        <f t="shared" si="1"/>
        <v>14.8</v>
      </c>
      <c r="H38" s="2">
        <v>0.05</v>
      </c>
      <c r="I38" s="3">
        <f t="shared" si="2"/>
        <v>5.234526501</v>
      </c>
      <c r="J38" s="3">
        <f t="shared" si="10"/>
        <v>-5.234526501</v>
      </c>
      <c r="K38" s="3">
        <f t="shared" si="11"/>
        <v>0.02632041214</v>
      </c>
      <c r="L38" s="3">
        <f t="shared" si="5"/>
        <v>0.3093078711</v>
      </c>
      <c r="M38" s="3">
        <f t="shared" si="6"/>
        <v>0.03279958643</v>
      </c>
      <c r="N38" s="3">
        <f t="shared" si="7"/>
        <v>-2.777501086</v>
      </c>
      <c r="O38" s="3">
        <f t="shared" si="8"/>
        <v>-1.387705584</v>
      </c>
      <c r="P38" s="3">
        <f t="shared" si="9"/>
        <v>0.08349968861</v>
      </c>
    </row>
    <row r="39" ht="15.75" customHeight="1">
      <c r="A39" s="1">
        <f>1.7245*1000</f>
        <v>1724.5</v>
      </c>
      <c r="B39" s="5">
        <v>0.5</v>
      </c>
      <c r="C39" s="7">
        <v>12.6</v>
      </c>
      <c r="D39" s="2">
        <v>0.05</v>
      </c>
      <c r="E39" s="1" t="s">
        <v>29</v>
      </c>
      <c r="G39" s="3">
        <f t="shared" si="1"/>
        <v>12.9</v>
      </c>
      <c r="H39" s="2">
        <v>0.05</v>
      </c>
      <c r="I39" s="3">
        <f t="shared" si="2"/>
        <v>9.606194478</v>
      </c>
      <c r="J39" s="3">
        <f t="shared" si="10"/>
        <v>-9.606194478</v>
      </c>
      <c r="K39" s="3">
        <f t="shared" si="11"/>
        <v>0.04811165879</v>
      </c>
      <c r="L39" s="3">
        <f t="shared" si="5"/>
        <v>0.2695994282</v>
      </c>
      <c r="M39" s="3">
        <f t="shared" si="6"/>
        <v>0.02859341697</v>
      </c>
      <c r="N39" s="3">
        <f t="shared" si="7"/>
        <v>-3.086808957</v>
      </c>
      <c r="O39" s="3">
        <f t="shared" si="8"/>
        <v>-1.657305012</v>
      </c>
      <c r="P39" s="3">
        <f t="shared" si="9"/>
        <v>0.0882597388</v>
      </c>
    </row>
    <row r="40" ht="15.75" customHeight="1">
      <c r="A40" s="1">
        <f>0.9408*1000</f>
        <v>940.8</v>
      </c>
      <c r="B40" s="5">
        <v>0.5</v>
      </c>
      <c r="C40" s="7">
        <v>12.6</v>
      </c>
      <c r="D40" s="2">
        <v>0.05</v>
      </c>
      <c r="E40" s="1" t="s">
        <v>16</v>
      </c>
      <c r="G40" s="3">
        <f t="shared" ref="G40:G61" si="12">C40-$B$16</f>
        <v>12.3</v>
      </c>
      <c r="H40" s="2">
        <v>0.05</v>
      </c>
      <c r="I40" s="3">
        <f t="shared" si="2"/>
        <v>5.240653966</v>
      </c>
      <c r="J40" s="3">
        <f t="shared" si="10"/>
        <v>-5.240653966</v>
      </c>
      <c r="K40" s="3">
        <f t="shared" si="11"/>
        <v>0.02635087765</v>
      </c>
      <c r="L40" s="3">
        <f t="shared" si="5"/>
        <v>0.2570599199</v>
      </c>
      <c r="M40" s="3">
        <f t="shared" si="6"/>
        <v>0.02726531007</v>
      </c>
      <c r="N40" s="3">
        <f t="shared" ref="N40:N61" si="13">N39+L40</f>
        <v>-2.829749037</v>
      </c>
      <c r="O40" s="3">
        <f t="shared" ref="O40:O61" si="14">O39+L40</f>
        <v>-1.400245092</v>
      </c>
      <c r="P40" s="3">
        <f>M40</f>
        <v>0.02726531007</v>
      </c>
    </row>
    <row r="41" ht="15.75" customHeight="1">
      <c r="A41" s="1">
        <f>0.5842*1000</f>
        <v>584.2</v>
      </c>
      <c r="B41" s="5">
        <v>0.5</v>
      </c>
      <c r="C41" s="7">
        <v>9.4</v>
      </c>
      <c r="D41" s="2">
        <v>0.05</v>
      </c>
      <c r="E41" s="1" t="s">
        <v>16</v>
      </c>
      <c r="G41" s="3">
        <f t="shared" si="12"/>
        <v>9.1</v>
      </c>
      <c r="H41" s="2">
        <v>0.05</v>
      </c>
      <c r="I41" s="3">
        <f t="shared" si="2"/>
        <v>3.254241121</v>
      </c>
      <c r="J41" s="3">
        <f t="shared" si="10"/>
        <v>-3.254241121</v>
      </c>
      <c r="K41" s="3">
        <f t="shared" si="11"/>
        <v>0.01650786282</v>
      </c>
      <c r="L41" s="3">
        <f t="shared" si="5"/>
        <v>0.1901825424</v>
      </c>
      <c r="M41" s="3">
        <f t="shared" si="6"/>
        <v>0.02018414345</v>
      </c>
      <c r="N41" s="3">
        <f t="shared" si="13"/>
        <v>-2.639566495</v>
      </c>
      <c r="O41" s="3">
        <f t="shared" si="14"/>
        <v>-1.21006255</v>
      </c>
      <c r="P41" s="3">
        <f t="shared" ref="P41:P61" si="15">SQRT(SUMSQ($M$40:M41))</f>
        <v>0.03392339576</v>
      </c>
    </row>
    <row r="42" ht="15.75" customHeight="1">
      <c r="A42" s="1">
        <f>0.487*1000</f>
        <v>487</v>
      </c>
      <c r="B42" s="5">
        <v>0.5</v>
      </c>
      <c r="C42" s="7">
        <v>3.3</v>
      </c>
      <c r="D42" s="2">
        <v>0.05</v>
      </c>
      <c r="E42" s="1" t="s">
        <v>16</v>
      </c>
      <c r="G42" s="3">
        <f t="shared" si="12"/>
        <v>3</v>
      </c>
      <c r="H42" s="2">
        <v>0.05</v>
      </c>
      <c r="I42" s="3">
        <f t="shared" si="2"/>
        <v>2.712796005</v>
      </c>
      <c r="J42" s="3">
        <f t="shared" si="10"/>
        <v>-2.712796005</v>
      </c>
      <c r="K42" s="3">
        <f t="shared" si="11"/>
        <v>0.01384698369</v>
      </c>
      <c r="L42" s="3">
        <f t="shared" si="5"/>
        <v>0.06269754145</v>
      </c>
      <c r="M42" s="3">
        <f t="shared" si="6"/>
        <v>0.006726848257</v>
      </c>
      <c r="N42" s="3">
        <f t="shared" si="13"/>
        <v>-2.576868954</v>
      </c>
      <c r="O42" s="3">
        <f t="shared" si="14"/>
        <v>-1.147365009</v>
      </c>
      <c r="P42" s="3">
        <f t="shared" si="15"/>
        <v>0.03458391631</v>
      </c>
    </row>
    <row r="43" ht="15.75" customHeight="1">
      <c r="A43" s="1">
        <v>397.76</v>
      </c>
      <c r="B43" s="5">
        <v>0.5</v>
      </c>
      <c r="C43" s="7">
        <v>3.0</v>
      </c>
      <c r="D43" s="2">
        <v>0.05</v>
      </c>
      <c r="E43" s="1" t="s">
        <v>16</v>
      </c>
      <c r="G43" s="3">
        <f t="shared" si="12"/>
        <v>2.7</v>
      </c>
      <c r="H43" s="2">
        <v>0.05</v>
      </c>
      <c r="I43" s="3">
        <f t="shared" si="2"/>
        <v>2.215691456</v>
      </c>
      <c r="J43" s="3">
        <f t="shared" si="10"/>
        <v>-2.215691456</v>
      </c>
      <c r="K43" s="3">
        <f t="shared" si="11"/>
        <v>0.01142320528</v>
      </c>
      <c r="L43" s="3">
        <f t="shared" si="5"/>
        <v>0.0564277873</v>
      </c>
      <c r="M43" s="3">
        <f t="shared" si="6"/>
        <v>0.006071273617</v>
      </c>
      <c r="N43" s="3">
        <f t="shared" si="13"/>
        <v>-2.520441166</v>
      </c>
      <c r="O43" s="3">
        <f t="shared" si="14"/>
        <v>-1.090937221</v>
      </c>
      <c r="P43" s="3">
        <f t="shared" si="15"/>
        <v>0.03511278444</v>
      </c>
    </row>
    <row r="44" ht="15.75" customHeight="1">
      <c r="A44" s="1">
        <v>354.72</v>
      </c>
      <c r="B44" s="5">
        <v>0.5</v>
      </c>
      <c r="C44" s="7">
        <v>1.7</v>
      </c>
      <c r="D44" s="2">
        <v>0.05</v>
      </c>
      <c r="E44" s="1" t="s">
        <v>16</v>
      </c>
      <c r="G44" s="3">
        <f t="shared" si="12"/>
        <v>1.4</v>
      </c>
      <c r="H44" s="2">
        <v>0.05</v>
      </c>
      <c r="I44" s="3">
        <f t="shared" si="2"/>
        <v>1.975940449</v>
      </c>
      <c r="J44" s="3">
        <f t="shared" si="10"/>
        <v>-1.975940449</v>
      </c>
      <c r="K44" s="3">
        <f t="shared" si="11"/>
        <v>0.01026479029</v>
      </c>
      <c r="L44" s="3">
        <f t="shared" si="5"/>
        <v>0.02925885268</v>
      </c>
      <c r="M44" s="3">
        <f t="shared" si="6"/>
        <v>0.003272413458</v>
      </c>
      <c r="N44" s="3">
        <f t="shared" si="13"/>
        <v>-2.491182314</v>
      </c>
      <c r="O44" s="3">
        <f t="shared" si="14"/>
        <v>-1.061678369</v>
      </c>
      <c r="P44" s="3">
        <f t="shared" si="15"/>
        <v>0.03526494464</v>
      </c>
    </row>
    <row r="45" ht="15.75" customHeight="1">
      <c r="A45" s="1">
        <v>323.98</v>
      </c>
      <c r="B45" s="5">
        <v>0.5</v>
      </c>
      <c r="C45" s="7">
        <v>1.2</v>
      </c>
      <c r="D45" s="2">
        <v>0.05</v>
      </c>
      <c r="E45" s="1" t="s">
        <v>16</v>
      </c>
      <c r="G45" s="3">
        <f t="shared" si="12"/>
        <v>0.9</v>
      </c>
      <c r="H45" s="2">
        <v>0.05</v>
      </c>
      <c r="I45" s="3">
        <f t="shared" si="2"/>
        <v>1.804705646</v>
      </c>
      <c r="J45" s="3">
        <f t="shared" si="10"/>
        <v>-1.804705646</v>
      </c>
      <c r="K45" s="3">
        <f t="shared" si="11"/>
        <v>0.009443593853</v>
      </c>
      <c r="L45" s="3">
        <f t="shared" si="5"/>
        <v>0.01880926243</v>
      </c>
      <c r="M45" s="3">
        <f t="shared" si="6"/>
        <v>0.002250824003</v>
      </c>
      <c r="N45" s="3">
        <f t="shared" si="13"/>
        <v>-2.472373051</v>
      </c>
      <c r="O45" s="3">
        <f t="shared" si="14"/>
        <v>-1.042869106</v>
      </c>
      <c r="P45" s="3">
        <f t="shared" si="15"/>
        <v>0.0353367023</v>
      </c>
    </row>
    <row r="46" ht="15.75" customHeight="1">
      <c r="A46" s="1">
        <v>283.9</v>
      </c>
      <c r="B46" s="5">
        <v>0.5</v>
      </c>
      <c r="C46" s="7">
        <v>1.5</v>
      </c>
      <c r="D46" s="2">
        <v>0.05</v>
      </c>
      <c r="E46" s="1" t="s">
        <v>16</v>
      </c>
      <c r="G46" s="3">
        <f t="shared" si="12"/>
        <v>1.2</v>
      </c>
      <c r="H46" s="2">
        <v>0.05</v>
      </c>
      <c r="I46" s="3">
        <f t="shared" si="2"/>
        <v>1.581443092</v>
      </c>
      <c r="J46" s="3">
        <f t="shared" si="10"/>
        <v>-1.581443092</v>
      </c>
      <c r="K46" s="3">
        <f t="shared" si="11"/>
        <v>0.008383403811</v>
      </c>
      <c r="L46" s="3">
        <f t="shared" si="5"/>
        <v>0.02507901658</v>
      </c>
      <c r="M46" s="3">
        <f t="shared" si="6"/>
        <v>0.002856099974</v>
      </c>
      <c r="N46" s="3">
        <f t="shared" si="13"/>
        <v>-2.447294035</v>
      </c>
      <c r="O46" s="3">
        <f t="shared" si="14"/>
        <v>-1.01779009</v>
      </c>
      <c r="P46" s="3">
        <f t="shared" si="15"/>
        <v>0.03545193699</v>
      </c>
    </row>
    <row r="47" ht="15.75" customHeight="1">
      <c r="A47" s="1">
        <v>245.9</v>
      </c>
      <c r="B47" s="5">
        <v>0.5</v>
      </c>
      <c r="C47" s="7">
        <v>1.3</v>
      </c>
      <c r="D47" s="2">
        <v>0.05</v>
      </c>
      <c r="E47" s="1" t="s">
        <v>16</v>
      </c>
      <c r="G47" s="3">
        <f t="shared" si="12"/>
        <v>1</v>
      </c>
      <c r="H47" s="2">
        <v>0.05</v>
      </c>
      <c r="I47" s="3">
        <f t="shared" si="2"/>
        <v>1.369767018</v>
      </c>
      <c r="J47" s="3">
        <f t="shared" si="10"/>
        <v>-1.369767018</v>
      </c>
      <c r="K47" s="3">
        <f t="shared" si="11"/>
        <v>0.007393506962</v>
      </c>
      <c r="L47" s="3">
        <f t="shared" si="5"/>
        <v>0.02089918048</v>
      </c>
      <c r="M47" s="3">
        <f t="shared" si="6"/>
        <v>0.002449172249</v>
      </c>
      <c r="N47" s="3">
        <f t="shared" si="13"/>
        <v>-2.426394854</v>
      </c>
      <c r="O47" s="3">
        <f t="shared" si="14"/>
        <v>-0.996890909</v>
      </c>
      <c r="P47" s="3">
        <f t="shared" si="15"/>
        <v>0.03553643596</v>
      </c>
    </row>
    <row r="48" ht="15.75" customHeight="1">
      <c r="A48" s="1">
        <v>186.1</v>
      </c>
      <c r="B48" s="5">
        <v>0.5</v>
      </c>
      <c r="C48" s="7">
        <v>2.0</v>
      </c>
      <c r="D48" s="2">
        <v>0.05</v>
      </c>
      <c r="E48" s="1" t="s">
        <v>16</v>
      </c>
      <c r="G48" s="3">
        <f t="shared" si="12"/>
        <v>1.7</v>
      </c>
      <c r="H48" s="2">
        <v>0.05</v>
      </c>
      <c r="I48" s="3">
        <f t="shared" si="2"/>
        <v>1.036655722</v>
      </c>
      <c r="J48" s="3">
        <f t="shared" si="10"/>
        <v>-1.036655722</v>
      </c>
      <c r="K48" s="3">
        <f t="shared" si="11"/>
        <v>0.005884197504</v>
      </c>
      <c r="L48" s="3">
        <f t="shared" si="5"/>
        <v>0.03552860682</v>
      </c>
      <c r="M48" s="3">
        <f t="shared" si="6"/>
        <v>0.003907907344</v>
      </c>
      <c r="N48" s="3">
        <f t="shared" si="13"/>
        <v>-2.390866247</v>
      </c>
      <c r="O48" s="3">
        <f t="shared" si="14"/>
        <v>-0.9613623022</v>
      </c>
      <c r="P48" s="3">
        <f t="shared" si="15"/>
        <v>0.03575066462</v>
      </c>
    </row>
    <row r="49" ht="15.75" customHeight="1">
      <c r="A49" s="1">
        <v>109.8</v>
      </c>
      <c r="B49" s="5">
        <v>0.5</v>
      </c>
      <c r="C49" s="7">
        <v>2.3</v>
      </c>
      <c r="D49" s="2">
        <v>0.05</v>
      </c>
      <c r="E49" s="1" t="s">
        <v>16</v>
      </c>
      <c r="G49" s="3">
        <f t="shared" si="12"/>
        <v>2</v>
      </c>
      <c r="H49" s="2">
        <v>0.05</v>
      </c>
      <c r="I49" s="3">
        <f t="shared" si="2"/>
        <v>0.6116324463</v>
      </c>
      <c r="J49" s="3">
        <f t="shared" si="10"/>
        <v>-0.6116324463</v>
      </c>
      <c r="K49" s="3">
        <f t="shared" si="11"/>
        <v>0.004136394488</v>
      </c>
      <c r="L49" s="3">
        <f t="shared" si="5"/>
        <v>0.04179836097</v>
      </c>
      <c r="M49" s="3">
        <f t="shared" si="6"/>
        <v>0.004551698666</v>
      </c>
      <c r="N49" s="3">
        <f t="shared" si="13"/>
        <v>-2.349067886</v>
      </c>
      <c r="O49" s="3">
        <f t="shared" si="14"/>
        <v>-0.9195639413</v>
      </c>
      <c r="P49" s="3">
        <f t="shared" si="15"/>
        <v>0.03603925612</v>
      </c>
    </row>
    <row r="50" ht="15.75" customHeight="1">
      <c r="A50" s="1">
        <v>0.0</v>
      </c>
      <c r="B50" s="5">
        <v>0.5</v>
      </c>
      <c r="C50" s="7">
        <v>2.6</v>
      </c>
      <c r="D50" s="2">
        <v>0.05</v>
      </c>
      <c r="E50" s="1" t="s">
        <v>16</v>
      </c>
      <c r="G50" s="3">
        <f t="shared" si="12"/>
        <v>2.3</v>
      </c>
      <c r="H50" s="2">
        <v>0.05</v>
      </c>
      <c r="I50" s="3">
        <f t="shared" si="2"/>
        <v>0</v>
      </c>
      <c r="J50" s="3">
        <f t="shared" si="10"/>
        <v>0</v>
      </c>
      <c r="K50" s="3">
        <f>0</f>
        <v>0</v>
      </c>
      <c r="L50" s="3">
        <f t="shared" si="5"/>
        <v>0.04806811511</v>
      </c>
      <c r="M50" s="3">
        <f t="shared" si="6"/>
        <v>0.005200706936</v>
      </c>
      <c r="N50" s="3">
        <f t="shared" si="13"/>
        <v>-2.300999771</v>
      </c>
      <c r="O50" s="3">
        <f t="shared" si="14"/>
        <v>-0.8714958261</v>
      </c>
      <c r="P50" s="3">
        <f t="shared" si="15"/>
        <v>0.0364125711</v>
      </c>
    </row>
    <row r="51" ht="15.75" customHeight="1">
      <c r="A51" s="1">
        <v>109.73</v>
      </c>
      <c r="B51" s="5">
        <v>0.5</v>
      </c>
      <c r="C51" s="7">
        <v>5.5</v>
      </c>
      <c r="D51" s="2">
        <v>0.05</v>
      </c>
      <c r="E51" s="1" t="s">
        <v>16</v>
      </c>
      <c r="G51" s="3">
        <f t="shared" si="12"/>
        <v>5.2</v>
      </c>
      <c r="H51" s="2">
        <v>0.05</v>
      </c>
      <c r="I51" s="3">
        <f t="shared" si="2"/>
        <v>0.6112425167</v>
      </c>
      <c r="J51" s="3">
        <f t="shared" ref="J51:J61" si="16">I51</f>
        <v>0.6112425167</v>
      </c>
      <c r="K51" s="3">
        <f t="shared" ref="K51:K61" si="17">I51*SQRT((B51/A51)^2 + ($C$5/$B$5)^2)</f>
        <v>0.004134953262</v>
      </c>
      <c r="L51" s="3">
        <f t="shared" si="5"/>
        <v>0.1086757385</v>
      </c>
      <c r="M51" s="3">
        <f t="shared" si="6"/>
        <v>0.01156563201</v>
      </c>
      <c r="N51" s="3">
        <f t="shared" si="13"/>
        <v>-2.192324033</v>
      </c>
      <c r="O51" s="3">
        <f t="shared" si="14"/>
        <v>-0.7628200876</v>
      </c>
      <c r="P51" s="3">
        <f t="shared" si="15"/>
        <v>0.03820522449</v>
      </c>
    </row>
    <row r="52" ht="15.75" customHeight="1">
      <c r="A52" s="1">
        <v>186.03</v>
      </c>
      <c r="B52" s="5">
        <v>0.5</v>
      </c>
      <c r="C52" s="7">
        <v>10.0</v>
      </c>
      <c r="D52" s="2">
        <v>0.05</v>
      </c>
      <c r="E52" s="1" t="s">
        <v>16</v>
      </c>
      <c r="G52" s="3">
        <f t="shared" si="12"/>
        <v>9.7</v>
      </c>
      <c r="H52" s="2">
        <v>0.05</v>
      </c>
      <c r="I52" s="3">
        <f t="shared" si="2"/>
        <v>1.036265792</v>
      </c>
      <c r="J52" s="3">
        <f t="shared" si="16"/>
        <v>1.036265792</v>
      </c>
      <c r="K52" s="3">
        <f t="shared" si="17"/>
        <v>0.005882480168</v>
      </c>
      <c r="L52" s="3">
        <f t="shared" si="5"/>
        <v>0.2027220507</v>
      </c>
      <c r="M52" s="3">
        <f t="shared" si="6"/>
        <v>0.02151150918</v>
      </c>
      <c r="N52" s="3">
        <f t="shared" si="13"/>
        <v>-1.989601982</v>
      </c>
      <c r="O52" s="3">
        <f t="shared" si="14"/>
        <v>-0.5600980369</v>
      </c>
      <c r="P52" s="3">
        <f t="shared" si="15"/>
        <v>0.04384500206</v>
      </c>
    </row>
    <row r="53" ht="15.75" customHeight="1">
      <c r="A53" s="1">
        <v>245.86</v>
      </c>
      <c r="B53" s="5">
        <v>0.5</v>
      </c>
      <c r="C53" s="7">
        <v>13.7</v>
      </c>
      <c r="D53" s="2">
        <v>0.05</v>
      </c>
      <c r="E53" s="1" t="s">
        <v>16</v>
      </c>
      <c r="G53" s="3">
        <f t="shared" si="12"/>
        <v>13.4</v>
      </c>
      <c r="H53" s="2">
        <v>0.05</v>
      </c>
      <c r="I53" s="3">
        <f t="shared" si="2"/>
        <v>1.369544201</v>
      </c>
      <c r="J53" s="3">
        <f t="shared" si="16"/>
        <v>1.369544201</v>
      </c>
      <c r="K53" s="3">
        <f t="shared" si="17"/>
        <v>0.007392474963</v>
      </c>
      <c r="L53" s="3">
        <f t="shared" si="5"/>
        <v>0.2800490185</v>
      </c>
      <c r="M53" s="3">
        <f t="shared" si="6"/>
        <v>0.02970023635</v>
      </c>
      <c r="N53" s="3">
        <f t="shared" si="13"/>
        <v>-1.709552964</v>
      </c>
      <c r="O53" s="3">
        <f t="shared" si="14"/>
        <v>-0.2800490185</v>
      </c>
      <c r="P53" s="3">
        <f t="shared" si="15"/>
        <v>0.05295741916</v>
      </c>
    </row>
    <row r="54" ht="15.75" customHeight="1">
      <c r="A54" s="1">
        <v>283.54</v>
      </c>
      <c r="B54" s="5">
        <v>0.5</v>
      </c>
      <c r="C54" s="7">
        <v>12.4</v>
      </c>
      <c r="D54" s="2">
        <v>0.05</v>
      </c>
      <c r="E54" s="1" t="s">
        <v>16</v>
      </c>
      <c r="G54" s="3">
        <f t="shared" si="12"/>
        <v>12.1</v>
      </c>
      <c r="H54" s="2">
        <v>0.05</v>
      </c>
      <c r="I54" s="3">
        <f t="shared" si="2"/>
        <v>1.57943774</v>
      </c>
      <c r="J54" s="3">
        <f t="shared" si="16"/>
        <v>1.57943774</v>
      </c>
      <c r="K54" s="3">
        <f t="shared" si="17"/>
        <v>0.008373947245</v>
      </c>
      <c r="L54" s="3">
        <f t="shared" si="5"/>
        <v>0.2528800838</v>
      </c>
      <c r="M54" s="3">
        <f t="shared" si="6"/>
        <v>0.02682262826</v>
      </c>
      <c r="N54" s="3">
        <f t="shared" si="13"/>
        <v>-1.45667288</v>
      </c>
      <c r="O54" s="3">
        <f t="shared" si="14"/>
        <v>-0.02716893463</v>
      </c>
      <c r="P54" s="3">
        <f t="shared" si="15"/>
        <v>0.0593627967</v>
      </c>
    </row>
    <row r="55" ht="15.75" customHeight="1">
      <c r="A55" s="1">
        <v>323.84</v>
      </c>
      <c r="B55" s="5">
        <v>0.5</v>
      </c>
      <c r="C55" s="7">
        <v>14.2</v>
      </c>
      <c r="D55" s="2">
        <v>0.0499999999999999</v>
      </c>
      <c r="E55" s="1" t="s">
        <v>16</v>
      </c>
      <c r="G55" s="3">
        <f t="shared" si="12"/>
        <v>13.9</v>
      </c>
      <c r="H55" s="2">
        <v>0.0499999999999999</v>
      </c>
      <c r="I55" s="3">
        <f t="shared" si="2"/>
        <v>1.803925787</v>
      </c>
      <c r="J55" s="3">
        <f t="shared" si="16"/>
        <v>1.803925787</v>
      </c>
      <c r="K55" s="3">
        <f t="shared" si="17"/>
        <v>0.009439868074</v>
      </c>
      <c r="L55" s="3">
        <f t="shared" si="5"/>
        <v>0.2904986087</v>
      </c>
      <c r="M55" s="3">
        <f t="shared" si="6"/>
        <v>0.03080710692</v>
      </c>
      <c r="N55" s="3">
        <f t="shared" si="13"/>
        <v>-1.166174271</v>
      </c>
      <c r="O55" s="3">
        <f t="shared" si="14"/>
        <v>0.2633296741</v>
      </c>
      <c r="P55" s="3">
        <f t="shared" si="15"/>
        <v>0.06688063598</v>
      </c>
    </row>
    <row r="56" ht="15.75" customHeight="1">
      <c r="A56" s="1">
        <v>354.54</v>
      </c>
      <c r="B56" s="5">
        <v>0.5</v>
      </c>
      <c r="C56" s="7">
        <v>9.3</v>
      </c>
      <c r="D56" s="2">
        <v>0.0499999999999999</v>
      </c>
      <c r="E56" s="1" t="s">
        <v>16</v>
      </c>
      <c r="G56" s="3">
        <f t="shared" si="12"/>
        <v>9</v>
      </c>
      <c r="H56" s="2">
        <v>0.0499999999999999</v>
      </c>
      <c r="I56" s="3">
        <f t="shared" si="2"/>
        <v>1.974937773</v>
      </c>
      <c r="J56" s="3">
        <f t="shared" si="16"/>
        <v>1.974937773</v>
      </c>
      <c r="K56" s="3">
        <f t="shared" si="17"/>
        <v>0.01025996507</v>
      </c>
      <c r="L56" s="3">
        <f t="shared" si="5"/>
        <v>0.1880926243</v>
      </c>
      <c r="M56" s="3">
        <f t="shared" si="6"/>
        <v>0.01996293747</v>
      </c>
      <c r="N56" s="3">
        <f t="shared" si="13"/>
        <v>-0.9780816466</v>
      </c>
      <c r="O56" s="3">
        <f t="shared" si="14"/>
        <v>0.4514222984</v>
      </c>
      <c r="P56" s="3">
        <f t="shared" si="15"/>
        <v>0.06979640636</v>
      </c>
    </row>
    <row r="57" ht="15.75" customHeight="1">
      <c r="A57" s="1">
        <v>397.37</v>
      </c>
      <c r="B57" s="5">
        <v>0.5</v>
      </c>
      <c r="C57" s="7">
        <v>10.6</v>
      </c>
      <c r="D57" s="2">
        <v>0.0499999999999999</v>
      </c>
      <c r="E57" s="1" t="s">
        <v>16</v>
      </c>
      <c r="G57" s="3">
        <f t="shared" si="12"/>
        <v>10.3</v>
      </c>
      <c r="H57" s="2">
        <v>0.0499999999999999</v>
      </c>
      <c r="I57" s="3">
        <f t="shared" si="2"/>
        <v>2.213518991</v>
      </c>
      <c r="J57" s="3">
        <f t="shared" si="16"/>
        <v>2.213518991</v>
      </c>
      <c r="K57" s="3">
        <f t="shared" si="17"/>
        <v>0.01141267108</v>
      </c>
      <c r="L57" s="3">
        <f t="shared" si="5"/>
        <v>0.215261559</v>
      </c>
      <c r="M57" s="3">
        <f t="shared" si="6"/>
        <v>0.02283906941</v>
      </c>
      <c r="N57" s="3">
        <f t="shared" si="13"/>
        <v>-0.7628200876</v>
      </c>
      <c r="O57" s="3">
        <f t="shared" si="14"/>
        <v>0.6666838574</v>
      </c>
      <c r="P57" s="3">
        <f t="shared" si="15"/>
        <v>0.07343814698</v>
      </c>
    </row>
    <row r="58" ht="15.75" customHeight="1">
      <c r="A58" s="1">
        <v>485.23</v>
      </c>
      <c r="B58" s="5">
        <v>0.5</v>
      </c>
      <c r="C58" s="7">
        <v>13.5</v>
      </c>
      <c r="D58" s="2">
        <v>0.0499999999999999</v>
      </c>
      <c r="E58" s="1" t="s">
        <v>16</v>
      </c>
      <c r="G58" s="3">
        <f t="shared" si="12"/>
        <v>13.2</v>
      </c>
      <c r="H58" s="2">
        <v>0.0499999999999999</v>
      </c>
      <c r="I58" s="3">
        <f t="shared" si="2"/>
        <v>2.702936356</v>
      </c>
      <c r="J58" s="3">
        <f t="shared" si="16"/>
        <v>2.702936356</v>
      </c>
      <c r="K58" s="3">
        <f t="shared" si="17"/>
        <v>0.01379869656</v>
      </c>
      <c r="L58" s="3">
        <f t="shared" si="5"/>
        <v>0.2758691824</v>
      </c>
      <c r="M58" s="3">
        <f t="shared" si="6"/>
        <v>0.02925750213</v>
      </c>
      <c r="N58" s="3">
        <f t="shared" si="13"/>
        <v>-0.4869509053</v>
      </c>
      <c r="O58" s="3">
        <f t="shared" si="14"/>
        <v>0.9425530398</v>
      </c>
      <c r="P58" s="3">
        <f t="shared" si="15"/>
        <v>0.07905164681</v>
      </c>
    </row>
    <row r="59" ht="15.75" customHeight="1">
      <c r="A59" s="1">
        <f>0.5837*1000</f>
        <v>583.7</v>
      </c>
      <c r="B59" s="5">
        <v>0.5</v>
      </c>
      <c r="C59" s="7">
        <v>8.7</v>
      </c>
      <c r="D59" s="2">
        <v>0.0499999999999999</v>
      </c>
      <c r="E59" s="1" t="s">
        <v>16</v>
      </c>
      <c r="G59" s="3">
        <f t="shared" si="12"/>
        <v>8.4</v>
      </c>
      <c r="H59" s="2">
        <v>0.0499999999999999</v>
      </c>
      <c r="I59" s="3">
        <f t="shared" si="2"/>
        <v>3.25145591</v>
      </c>
      <c r="J59" s="3">
        <f t="shared" si="16"/>
        <v>3.25145591</v>
      </c>
      <c r="K59" s="3">
        <f t="shared" si="17"/>
        <v>0.01649413658</v>
      </c>
      <c r="L59" s="3">
        <f t="shared" si="5"/>
        <v>0.1755531161</v>
      </c>
      <c r="M59" s="3">
        <f t="shared" si="6"/>
        <v>0.01863585138</v>
      </c>
      <c r="N59" s="3">
        <f t="shared" si="13"/>
        <v>-0.3113977892</v>
      </c>
      <c r="O59" s="3">
        <f t="shared" si="14"/>
        <v>1.118106156</v>
      </c>
      <c r="P59" s="3">
        <f t="shared" si="15"/>
        <v>0.08121858051</v>
      </c>
    </row>
    <row r="60" ht="15.75" customHeight="1">
      <c r="A60" s="1">
        <f>0.9398*1000</f>
        <v>939.8</v>
      </c>
      <c r="B60" s="5">
        <v>0.5</v>
      </c>
      <c r="C60" s="7">
        <v>15.0</v>
      </c>
      <c r="D60" s="2">
        <v>0.0499999999999999</v>
      </c>
      <c r="E60" s="1" t="s">
        <v>16</v>
      </c>
      <c r="G60" s="3">
        <f t="shared" si="12"/>
        <v>14.7</v>
      </c>
      <c r="H60" s="2">
        <v>0.0499999999999999</v>
      </c>
      <c r="I60" s="3">
        <f t="shared" si="2"/>
        <v>5.235083543</v>
      </c>
      <c r="J60" s="3">
        <f t="shared" si="16"/>
        <v>5.235083543</v>
      </c>
      <c r="K60" s="3">
        <f t="shared" si="17"/>
        <v>0.02632318172</v>
      </c>
      <c r="L60" s="3">
        <f t="shared" si="5"/>
        <v>0.3072179531</v>
      </c>
      <c r="M60" s="3">
        <f t="shared" si="6"/>
        <v>0.03257819331</v>
      </c>
      <c r="N60" s="3">
        <f t="shared" si="13"/>
        <v>-0.004179836097</v>
      </c>
      <c r="O60" s="3">
        <f t="shared" si="14"/>
        <v>1.425324109</v>
      </c>
      <c r="P60" s="3">
        <f t="shared" si="15"/>
        <v>0.08750883669</v>
      </c>
    </row>
    <row r="61" ht="15.75" customHeight="1">
      <c r="A61" s="1">
        <f>1.7265*1000</f>
        <v>1726.5</v>
      </c>
      <c r="B61" s="5">
        <v>0.5</v>
      </c>
      <c r="C61" s="7">
        <v>13.0</v>
      </c>
      <c r="D61" s="2">
        <v>0.0499999999999999</v>
      </c>
      <c r="E61" s="1" t="s">
        <v>16</v>
      </c>
      <c r="G61" s="3">
        <f t="shared" si="12"/>
        <v>12.7</v>
      </c>
      <c r="H61" s="2">
        <v>0.0499999999999999</v>
      </c>
      <c r="I61" s="3">
        <f t="shared" si="2"/>
        <v>9.617335324</v>
      </c>
      <c r="J61" s="3">
        <f t="shared" si="16"/>
        <v>9.617335324</v>
      </c>
      <c r="K61" s="3">
        <f t="shared" si="17"/>
        <v>0.04816726971</v>
      </c>
      <c r="L61" s="3">
        <f t="shared" si="5"/>
        <v>0.2654195921</v>
      </c>
      <c r="M61" s="3">
        <f t="shared" si="6"/>
        <v>0.0281507049</v>
      </c>
      <c r="N61" s="3">
        <f t="shared" si="13"/>
        <v>0.261239756</v>
      </c>
      <c r="O61" s="3">
        <f t="shared" si="14"/>
        <v>1.690743701</v>
      </c>
      <c r="P61" s="3">
        <f t="shared" si="15"/>
        <v>0.09192528861</v>
      </c>
    </row>
    <row r="62" ht="15.75" customHeight="1"/>
    <row r="63" ht="15.75" customHeight="1"/>
    <row r="64" ht="15.75" customHeight="1"/>
    <row r="65" ht="15.75" customHeight="1">
      <c r="D65" s="1" t="s">
        <v>30</v>
      </c>
    </row>
    <row r="66" ht="15.75" customHeight="1">
      <c r="A66" s="1" t="s">
        <v>0</v>
      </c>
      <c r="B66" s="1">
        <v>1.2756</v>
      </c>
    </row>
    <row r="67" ht="15.75" customHeight="1">
      <c r="A67" s="5" t="s">
        <v>31</v>
      </c>
      <c r="B67" s="1">
        <v>4.0</v>
      </c>
    </row>
    <row r="68" ht="15.75" customHeight="1"/>
    <row r="69" ht="15.75" customHeight="1"/>
    <row r="70" ht="15.75" customHeight="1">
      <c r="A70" s="1" t="s">
        <v>32</v>
      </c>
    </row>
    <row r="71" ht="15.75" customHeight="1"/>
    <row r="72" ht="15.75" customHeight="1">
      <c r="A72" s="1" t="s">
        <v>33</v>
      </c>
    </row>
    <row r="73" ht="15.75" customHeight="1">
      <c r="A73" s="1" t="s">
        <v>34</v>
      </c>
      <c r="B73" s="1">
        <v>18.0</v>
      </c>
    </row>
    <row r="74" ht="15.75" customHeight="1">
      <c r="A74" s="1" t="s">
        <v>35</v>
      </c>
      <c r="B74" s="5" t="s">
        <v>18</v>
      </c>
      <c r="C74" s="1" t="s">
        <v>36</v>
      </c>
      <c r="D74" s="2" t="s">
        <v>37</v>
      </c>
      <c r="E74" s="2" t="s">
        <v>22</v>
      </c>
      <c r="F74" s="2" t="s">
        <v>23</v>
      </c>
      <c r="G74" s="2" t="s">
        <v>24</v>
      </c>
      <c r="H74" s="2" t="s">
        <v>25</v>
      </c>
      <c r="I74" s="2" t="s">
        <v>27</v>
      </c>
      <c r="J74" s="2" t="s">
        <v>28</v>
      </c>
    </row>
    <row r="75" ht="15.75" customHeight="1">
      <c r="A75" s="1">
        <v>109.56</v>
      </c>
      <c r="B75" s="5">
        <v>0.5</v>
      </c>
      <c r="C75" s="1">
        <f>4.7</f>
        <v>4.7</v>
      </c>
      <c r="D75" s="2">
        <v>0.05</v>
      </c>
      <c r="E75" s="3">
        <f t="shared" ref="E75:E85" si="18">$B$6*A75/(PI() * $B$5) * 10^(-4)</f>
        <v>0.6102955448</v>
      </c>
      <c r="F75" s="3">
        <f t="shared" ref="F75:F85" si="19">E75*SQRT((B75/A75)^2 + ($C$5/$B$5)^2)</f>
        <v>0.00413145488</v>
      </c>
      <c r="G75" s="3">
        <f t="shared" ref="G75:G85" si="20">$B$8 * $B$9 * $B$10 * $B$2 * $B$12^2 * $B$66 * C75 / ($B$7 * $B$11 * $B$4^2 * $B$13 * $B$67) * 100</f>
        <v>0.09822614827</v>
      </c>
      <c r="H75" s="10">
        <f t="shared" ref="H75:H85" si="21">G75*SQRT(($C$2/$B$2)^2 + (2*$C$12/$B$12)^2 + (B18*10^(-3)/$B$66)^2 + (D75/C75)^2 + ($C$11/$B$11)^2 + (2*$C$4/$B$4)^2 + ($C$13/$B$13)^2 + (H18/$B$67)^2)</f>
        <v>0.01046310864</v>
      </c>
      <c r="I75" s="2">
        <v>0.0</v>
      </c>
      <c r="J75" s="11">
        <v>0.0</v>
      </c>
    </row>
    <row r="76" ht="15.75" customHeight="1">
      <c r="A76" s="1">
        <v>185.84</v>
      </c>
      <c r="B76" s="5">
        <v>0.5</v>
      </c>
      <c r="C76" s="1">
        <f>6.8</f>
        <v>6.8</v>
      </c>
      <c r="D76" s="2">
        <v>0.05</v>
      </c>
      <c r="E76" s="3">
        <f t="shared" si="18"/>
        <v>1.035207412</v>
      </c>
      <c r="F76" s="3">
        <f t="shared" si="19"/>
        <v>0.005877819558</v>
      </c>
      <c r="G76" s="3">
        <f t="shared" si="20"/>
        <v>0.1421144273</v>
      </c>
      <c r="H76" s="10">
        <f t="shared" si="21"/>
        <v>0.01509863393</v>
      </c>
      <c r="I76" s="3">
        <f t="shared" ref="I76:I85" si="22">I75+G75</f>
        <v>0.09822614827</v>
      </c>
      <c r="J76" s="12">
        <f t="shared" ref="J76:J85" si="23">SQRT(SUMSQ($H$76:H76))</f>
        <v>0.01509863393</v>
      </c>
    </row>
    <row r="77" ht="15.75" customHeight="1">
      <c r="A77" s="1">
        <v>247.6</v>
      </c>
      <c r="B77" s="5">
        <v>0.5</v>
      </c>
      <c r="C77" s="1">
        <f>8.2</f>
        <v>8.2</v>
      </c>
      <c r="D77" s="2">
        <v>0.05</v>
      </c>
      <c r="E77" s="3">
        <f t="shared" si="18"/>
        <v>1.379236737</v>
      </c>
      <c r="F77" s="3">
        <f t="shared" si="19"/>
        <v>0.007437388825</v>
      </c>
      <c r="G77" s="3">
        <f t="shared" si="20"/>
        <v>0.17137328</v>
      </c>
      <c r="H77" s="10">
        <f t="shared" si="21"/>
        <v>0.01819355267</v>
      </c>
      <c r="I77" s="3">
        <f t="shared" si="22"/>
        <v>0.2403405756</v>
      </c>
      <c r="J77" s="12">
        <f t="shared" si="23"/>
        <v>0.02364263321</v>
      </c>
    </row>
    <row r="78" ht="15.75" customHeight="1">
      <c r="A78" s="1">
        <v>283.34</v>
      </c>
      <c r="B78" s="5">
        <v>0.5</v>
      </c>
      <c r="C78" s="1">
        <f>5.7</f>
        <v>5.7</v>
      </c>
      <c r="D78" s="2">
        <v>0.05</v>
      </c>
      <c r="E78" s="3">
        <f t="shared" si="18"/>
        <v>1.578323655</v>
      </c>
      <c r="F78" s="3">
        <f t="shared" si="19"/>
        <v>0.008368694171</v>
      </c>
      <c r="G78" s="3">
        <f t="shared" si="20"/>
        <v>0.1191253288</v>
      </c>
      <c r="H78" s="10">
        <f t="shared" si="21"/>
        <v>0.01266902909</v>
      </c>
      <c r="I78" s="3">
        <f t="shared" si="22"/>
        <v>0.4117138555</v>
      </c>
      <c r="J78" s="12">
        <f t="shared" si="23"/>
        <v>0.02682309459</v>
      </c>
    </row>
    <row r="79" ht="15.75" customHeight="1">
      <c r="A79" s="1">
        <v>232.59</v>
      </c>
      <c r="B79" s="5">
        <v>0.5</v>
      </c>
      <c r="C79" s="1">
        <f>7</f>
        <v>7</v>
      </c>
      <c r="D79" s="2">
        <v>0.05</v>
      </c>
      <c r="E79" s="3">
        <f t="shared" si="18"/>
        <v>1.295624687</v>
      </c>
      <c r="F79" s="3">
        <f t="shared" si="19"/>
        <v>0.00705148824</v>
      </c>
      <c r="G79" s="3">
        <f t="shared" si="20"/>
        <v>0.1462942634</v>
      </c>
      <c r="H79" s="10">
        <f t="shared" si="21"/>
        <v>0.01554061457</v>
      </c>
      <c r="I79" s="3">
        <f t="shared" si="22"/>
        <v>0.5308391843</v>
      </c>
      <c r="J79" s="12">
        <f t="shared" si="23"/>
        <v>0.03099982427</v>
      </c>
    </row>
    <row r="80" ht="15.75" customHeight="1">
      <c r="A80" s="1">
        <v>354.23</v>
      </c>
      <c r="B80" s="5">
        <v>0.5</v>
      </c>
      <c r="C80" s="1">
        <f>4.9</f>
        <v>4.9</v>
      </c>
      <c r="D80" s="2">
        <v>0.05</v>
      </c>
      <c r="E80" s="3">
        <f t="shared" si="18"/>
        <v>1.973210942</v>
      </c>
      <c r="F80" s="3">
        <f t="shared" si="19"/>
        <v>0.01025165541</v>
      </c>
      <c r="G80" s="3">
        <f t="shared" si="20"/>
        <v>0.1024059844</v>
      </c>
      <c r="H80" s="10">
        <f t="shared" si="21"/>
        <v>0.01090399618</v>
      </c>
      <c r="I80" s="3">
        <f t="shared" si="22"/>
        <v>0.6771334476</v>
      </c>
      <c r="J80" s="12">
        <f t="shared" si="23"/>
        <v>0.03286162256</v>
      </c>
    </row>
    <row r="81" ht="15.75" customHeight="1">
      <c r="A81" s="1">
        <v>397.12</v>
      </c>
      <c r="B81" s="5">
        <v>0.5</v>
      </c>
      <c r="C81" s="1">
        <f>6.5</f>
        <v>6.5</v>
      </c>
      <c r="D81" s="2">
        <v>0.05</v>
      </c>
      <c r="E81" s="3">
        <f t="shared" si="18"/>
        <v>2.212126385</v>
      </c>
      <c r="F81" s="3">
        <f t="shared" si="19"/>
        <v>0.01140591871</v>
      </c>
      <c r="G81" s="3">
        <f t="shared" si="20"/>
        <v>0.1358446731</v>
      </c>
      <c r="H81" s="10">
        <f t="shared" si="21"/>
        <v>0.01443578159</v>
      </c>
      <c r="I81" s="3">
        <f t="shared" si="22"/>
        <v>0.779539432</v>
      </c>
      <c r="J81" s="12">
        <f t="shared" si="23"/>
        <v>0.03589259015</v>
      </c>
    </row>
    <row r="82" ht="15.75" customHeight="1">
      <c r="A82" s="1">
        <v>485.02</v>
      </c>
      <c r="B82" s="5">
        <v>0.5</v>
      </c>
      <c r="C82" s="1">
        <f>11</f>
        <v>11</v>
      </c>
      <c r="D82" s="2">
        <v>0.05</v>
      </c>
      <c r="E82" s="3">
        <f t="shared" si="18"/>
        <v>2.701766567</v>
      </c>
      <c r="F82" s="3">
        <f t="shared" si="19"/>
        <v>0.01379296805</v>
      </c>
      <c r="G82" s="3">
        <f t="shared" si="20"/>
        <v>0.2298909853</v>
      </c>
      <c r="H82" s="10">
        <f t="shared" si="21"/>
        <v>0.02438809312</v>
      </c>
      <c r="I82" s="3">
        <f t="shared" si="22"/>
        <v>0.9153841052</v>
      </c>
      <c r="J82" s="12">
        <f t="shared" si="23"/>
        <v>0.04339420599</v>
      </c>
    </row>
    <row r="83" ht="15.75" customHeight="1">
      <c r="A83" s="5">
        <f>0.5838*1000</f>
        <v>583.8</v>
      </c>
      <c r="B83" s="5">
        <v>0.5</v>
      </c>
      <c r="C83" s="1">
        <f>8.5</f>
        <v>8.5</v>
      </c>
      <c r="D83" s="2">
        <v>0.05</v>
      </c>
      <c r="E83" s="3">
        <f t="shared" si="18"/>
        <v>3.252012952</v>
      </c>
      <c r="F83" s="3">
        <f t="shared" si="19"/>
        <v>0.0164968818</v>
      </c>
      <c r="G83" s="3">
        <f t="shared" si="20"/>
        <v>0.1776430341</v>
      </c>
      <c r="H83" s="10">
        <f t="shared" si="21"/>
        <v>0.0188570133</v>
      </c>
      <c r="I83" s="3">
        <f t="shared" si="22"/>
        <v>1.14527509</v>
      </c>
      <c r="J83" s="12">
        <f t="shared" si="23"/>
        <v>0.04731431141</v>
      </c>
    </row>
    <row r="84" ht="15.75" customHeight="1">
      <c r="A84" s="1">
        <f>0.9401*1000</f>
        <v>940.1</v>
      </c>
      <c r="B84" s="5">
        <v>0.5</v>
      </c>
      <c r="C84" s="1">
        <f>18</f>
        <v>18</v>
      </c>
      <c r="D84" s="2">
        <v>0.05</v>
      </c>
      <c r="E84" s="3">
        <f t="shared" si="18"/>
        <v>5.23675467</v>
      </c>
      <c r="F84" s="3">
        <f t="shared" si="19"/>
        <v>0.02633149046</v>
      </c>
      <c r="G84" s="3">
        <f t="shared" si="20"/>
        <v>0.3761852487</v>
      </c>
      <c r="H84" s="10">
        <f t="shared" si="21"/>
        <v>0.03988483009</v>
      </c>
      <c r="I84" s="3">
        <f t="shared" si="22"/>
        <v>1.322918125</v>
      </c>
      <c r="J84" s="12">
        <f t="shared" si="23"/>
        <v>0.06188249943</v>
      </c>
    </row>
    <row r="85" ht="15.75" customHeight="1">
      <c r="A85" s="1">
        <f>1.7273*1000</f>
        <v>1727.3</v>
      </c>
      <c r="B85" s="5">
        <v>0.5</v>
      </c>
      <c r="C85" s="1">
        <f>17.1</f>
        <v>17.1</v>
      </c>
      <c r="D85" s="2">
        <v>0.05</v>
      </c>
      <c r="E85" s="3">
        <f t="shared" si="18"/>
        <v>9.621791662</v>
      </c>
      <c r="F85" s="3">
        <f t="shared" si="19"/>
        <v>0.04818951414</v>
      </c>
      <c r="G85" s="3">
        <f t="shared" si="20"/>
        <v>0.3573759863</v>
      </c>
      <c r="H85" s="10">
        <f t="shared" si="21"/>
        <v>0.03789199345</v>
      </c>
      <c r="I85" s="3">
        <f t="shared" si="22"/>
        <v>1.699103373</v>
      </c>
      <c r="J85" s="12">
        <f t="shared" si="23"/>
        <v>0.07256202108</v>
      </c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70:C70"/>
    <mergeCell ref="A72:C7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2.63" defaultRowHeight="15.0"/>
  <sheetData>
    <row r="1">
      <c r="A1" s="2" t="s">
        <v>27</v>
      </c>
      <c r="B1" s="2" t="s">
        <v>28</v>
      </c>
      <c r="C1" s="2" t="s">
        <v>22</v>
      </c>
      <c r="D1" s="2" t="s">
        <v>23</v>
      </c>
      <c r="F1" s="2" t="s">
        <v>27</v>
      </c>
      <c r="G1" s="2" t="s">
        <v>28</v>
      </c>
      <c r="H1" s="2" t="s">
        <v>22</v>
      </c>
      <c r="I1" s="2" t="s">
        <v>23</v>
      </c>
    </row>
    <row r="2">
      <c r="A2" s="3">
        <v>1.4420434533251218</v>
      </c>
      <c r="B2" s="2">
        <v>0.0</v>
      </c>
      <c r="C2" s="3">
        <v>5.24399621993486</v>
      </c>
      <c r="D2" s="3">
        <v>0.026367495368159143</v>
      </c>
      <c r="F2" s="2">
        <v>0.0</v>
      </c>
      <c r="G2" s="2">
        <v>0.0</v>
      </c>
      <c r="H2" s="3">
        <v>0.6102955447801819</v>
      </c>
      <c r="I2" s="3">
        <v>0.0041314548795890246</v>
      </c>
    </row>
    <row r="3">
      <c r="A3" s="3">
        <v>1.2497709928817722</v>
      </c>
      <c r="B3" s="3">
        <v>0.020405355957794653</v>
      </c>
      <c r="C3" s="3">
        <v>3.2564692906032704</v>
      </c>
      <c r="D3" s="3">
        <v>0.01651884406181833</v>
      </c>
      <c r="F3" s="3">
        <v>0.09822614826997209</v>
      </c>
      <c r="G3" s="3">
        <v>0.015098633928792711</v>
      </c>
      <c r="H3" s="3">
        <v>1.035207411846924</v>
      </c>
      <c r="I3" s="3">
        <v>0.005877819558406558</v>
      </c>
    </row>
    <row r="4">
      <c r="A4" s="3">
        <v>1.195433123626043</v>
      </c>
      <c r="B4" s="3">
        <v>0.021228246919111425</v>
      </c>
      <c r="C4" s="3">
        <v>2.7144671319038207</v>
      </c>
      <c r="D4" s="3">
        <v>0.013855168652068813</v>
      </c>
      <c r="F4" s="3">
        <v>0.240340575554187</v>
      </c>
      <c r="G4" s="3">
        <v>0.02364263321368238</v>
      </c>
      <c r="H4" s="3">
        <v>1.379236736834365</v>
      </c>
      <c r="I4" s="3">
        <v>0.0074373888246113745</v>
      </c>
    </row>
    <row r="5">
      <c r="A5" s="3">
        <v>1.1369154182737191</v>
      </c>
      <c r="B5" s="3">
        <v>0.0221404021762442</v>
      </c>
      <c r="C5" s="3">
        <v>2.2179753291814985</v>
      </c>
      <c r="D5" s="3">
        <v>0.011434280350947361</v>
      </c>
      <c r="F5" s="3">
        <v>0.41171385551456385</v>
      </c>
      <c r="G5" s="3">
        <v>0.02682309458840343</v>
      </c>
      <c r="H5" s="3">
        <v>1.5783236551480166</v>
      </c>
      <c r="I5" s="3">
        <v>0.008368694171291682</v>
      </c>
    </row>
    <row r="6">
      <c r="A6" s="3">
        <v>1.1076565655975572</v>
      </c>
      <c r="B6" s="3">
        <v>0.022380931579454415</v>
      </c>
      <c r="C6" s="3">
        <v>1.97699882984606</v>
      </c>
      <c r="D6" s="3">
        <v>0.010269883760439247</v>
      </c>
      <c r="F6" s="3">
        <v>0.5308391842675088</v>
      </c>
      <c r="G6" s="3">
        <v>0.030999824266701448</v>
      </c>
      <c r="H6" s="3">
        <v>1.2956246874810378</v>
      </c>
      <c r="I6" s="3">
        <v>0.007051488239575736</v>
      </c>
    </row>
    <row r="7">
      <c r="A7" s="3">
        <v>1.0867573851145844</v>
      </c>
      <c r="B7" s="3">
        <v>0.022514540703096424</v>
      </c>
      <c r="C7" s="3">
        <v>1.804817054662093</v>
      </c>
      <c r="D7" s="3">
        <v>0.009444126118524429</v>
      </c>
      <c r="F7" s="3">
        <v>0.6771334476483182</v>
      </c>
      <c r="G7" s="3">
        <v>0.03286162255979391</v>
      </c>
      <c r="H7" s="3">
        <v>1.9732109422004729</v>
      </c>
      <c r="I7" s="3">
        <v>0.010251655411840005</v>
      </c>
    </row>
    <row r="8">
      <c r="A8" s="3">
        <v>1.05958845048672</v>
      </c>
      <c r="B8" s="3">
        <v>0.02272198223013592</v>
      </c>
      <c r="C8" s="3">
        <v>1.5819444301033574</v>
      </c>
      <c r="D8" s="3">
        <v>0.008385768159267962</v>
      </c>
      <c r="F8" s="3">
        <v>0.7795394320148848</v>
      </c>
      <c r="G8" s="3">
        <v>0.03589259014687339</v>
      </c>
      <c r="H8" s="3">
        <v>2.212126385022872</v>
      </c>
      <c r="I8" s="3">
        <v>0.011405918713785202</v>
      </c>
    </row>
    <row r="9">
      <c r="A9" s="3">
        <v>1.03659935195545</v>
      </c>
      <c r="B9" s="3">
        <v>0.022876129202647713</v>
      </c>
      <c r="C9" s="3">
        <v>1.3695442008000684</v>
      </c>
      <c r="D9" s="3">
        <v>0.007392474962503691</v>
      </c>
      <c r="F9" s="3">
        <v>0.915384105154208</v>
      </c>
      <c r="G9" s="3">
        <v>0.043394205990667935</v>
      </c>
      <c r="H9" s="3">
        <v>2.7017665674450875</v>
      </c>
      <c r="I9" s="3">
        <v>0.013792968054291897</v>
      </c>
    </row>
    <row r="10">
      <c r="A10" s="3">
        <v>1.0010707451343963</v>
      </c>
      <c r="B10" s="3">
        <v>0.023207520916838087</v>
      </c>
      <c r="C10" s="3">
        <v>1.0369899472095532</v>
      </c>
      <c r="D10" s="3">
        <v>0.005885669621033641</v>
      </c>
      <c r="F10" s="3">
        <v>1.1452750904669085</v>
      </c>
      <c r="G10" s="3">
        <v>0.047314311408918105</v>
      </c>
      <c r="H10" s="3">
        <v>3.2520129521966967</v>
      </c>
      <c r="I10" s="3">
        <v>0.01649688180093418</v>
      </c>
    </row>
    <row r="11">
      <c r="A11" s="3">
        <v>0.961362302216748</v>
      </c>
      <c r="B11" s="3">
        <v>0.02360918149286703</v>
      </c>
      <c r="C11" s="3">
        <v>0.6115767420720716</v>
      </c>
      <c r="D11" s="3">
        <v>0.004136188572672154</v>
      </c>
      <c r="F11" s="3">
        <v>1.322918124572177</v>
      </c>
      <c r="G11" s="3">
        <v>0.06188249942631129</v>
      </c>
      <c r="H11" s="3">
        <v>5.236754670024178</v>
      </c>
      <c r="I11" s="3">
        <v>0.02633149046243143</v>
      </c>
    </row>
    <row r="12">
      <c r="A12" s="3">
        <v>0.9132941871059106</v>
      </c>
      <c r="B12" s="3">
        <v>0.024175210514086932</v>
      </c>
      <c r="C12" s="3">
        <v>0.0</v>
      </c>
      <c r="D12" s="3">
        <v>0.0</v>
      </c>
      <c r="F12" s="3">
        <v>1.699103373265687</v>
      </c>
      <c r="G12" s="3">
        <v>0.07256202107539247</v>
      </c>
      <c r="H12" s="3">
        <v>9.621791662092079</v>
      </c>
      <c r="I12" s="3">
        <v>0.0481895141378312</v>
      </c>
    </row>
    <row r="13">
      <c r="A13" s="3">
        <v>0.8067083666427495</v>
      </c>
      <c r="B13" s="3">
        <v>0.026704886196844867</v>
      </c>
      <c r="C13" s="3">
        <v>-0.6112425166915786</v>
      </c>
      <c r="D13" s="3">
        <v>0.0041349532618764695</v>
      </c>
    </row>
    <row r="14">
      <c r="A14" s="3">
        <v>0.6081661520545081</v>
      </c>
      <c r="B14" s="3">
        <v>0.034015511072689776</v>
      </c>
      <c r="C14" s="3">
        <v>-1.0363214964485672</v>
      </c>
      <c r="D14" s="3">
        <v>0.005882725492716061</v>
      </c>
    </row>
    <row r="15">
      <c r="A15" s="3">
        <v>0.32184737943778097</v>
      </c>
      <c r="B15" s="3">
        <v>0.04559658891961642</v>
      </c>
      <c r="C15" s="3">
        <v>-1.3695442008000684</v>
      </c>
      <c r="D15" s="3">
        <v>0.007392474962503691</v>
      </c>
    </row>
    <row r="16">
      <c r="A16" s="3">
        <v>0.06896729559381026</v>
      </c>
      <c r="B16" s="3">
        <v>0.052900872469463414</v>
      </c>
      <c r="C16" s="3">
        <v>-1.5850638669879586</v>
      </c>
      <c r="D16" s="3">
        <v>0.008400481514972045</v>
      </c>
    </row>
    <row r="17">
      <c r="A17" s="3">
        <v>-0.21944139507121413</v>
      </c>
      <c r="B17" s="3">
        <v>0.061106375488138985</v>
      </c>
      <c r="C17" s="3">
        <v>-1.8039257869807783</v>
      </c>
      <c r="D17" s="3">
        <v>0.009439868073547002</v>
      </c>
    </row>
    <row r="18">
      <c r="A18" s="3">
        <v>-0.4054441013696719</v>
      </c>
      <c r="B18" s="3">
        <v>0.06421623901349488</v>
      </c>
      <c r="C18" s="3">
        <v>-1.4180068809715505</v>
      </c>
      <c r="D18" s="3">
        <v>0.007617479306482107</v>
      </c>
    </row>
    <row r="19">
      <c r="A19" s="3">
        <v>-0.6186157422959943</v>
      </c>
      <c r="B19" s="3">
        <v>0.06808296489207795</v>
      </c>
      <c r="C19" s="3">
        <v>-2.2137975119253364</v>
      </c>
      <c r="D19" s="3">
        <v>0.011414021583902263</v>
      </c>
    </row>
    <row r="20">
      <c r="A20" s="3">
        <v>-0.9049345149127214</v>
      </c>
      <c r="B20" s="3">
        <v>0.0745471933480002</v>
      </c>
      <c r="C20" s="3">
        <v>-2.7023793139759915</v>
      </c>
      <c r="D20" s="3">
        <v>0.013795968687908444</v>
      </c>
    </row>
    <row r="21">
      <c r="A21" s="3">
        <v>-1.0783977129213955</v>
      </c>
      <c r="B21" s="3">
        <v>0.07678792306505254</v>
      </c>
      <c r="C21" s="3">
        <v>-3.250898867595054</v>
      </c>
      <c r="D21" s="3">
        <v>0.016491391369617258</v>
      </c>
    </row>
    <row r="22">
      <c r="A22" s="3">
        <v>-1.3877055840693928</v>
      </c>
      <c r="B22" s="3">
        <v>0.08349968861486183</v>
      </c>
      <c r="C22" s="3">
        <v>-5.23452650082089</v>
      </c>
      <c r="D22" s="3">
        <v>0.026320412141862853</v>
      </c>
    </row>
    <row r="23">
      <c r="A23" s="3">
        <v>-1.6573050122997417</v>
      </c>
      <c r="B23" s="3">
        <v>0.08825973879751262</v>
      </c>
      <c r="C23" s="3">
        <v>-9.60619447766907</v>
      </c>
      <c r="D23" s="3">
        <v>0.0481116587917379</v>
      </c>
    </row>
    <row r="24">
      <c r="A24" s="3">
        <v>-1.4002450923591765</v>
      </c>
      <c r="B24" s="3">
        <v>0.027265310066265945</v>
      </c>
      <c r="C24" s="3">
        <v>-5.24065396612993</v>
      </c>
      <c r="D24" s="3">
        <v>0.026350877650288054</v>
      </c>
    </row>
    <row r="25">
      <c r="A25" s="3">
        <v>-1.2100625499641242</v>
      </c>
      <c r="B25" s="3">
        <v>0.03392339576151759</v>
      </c>
      <c r="C25" s="3">
        <v>-3.2542411213999842</v>
      </c>
      <c r="D25" s="3">
        <v>0.016507862824359856</v>
      </c>
    </row>
    <row r="26">
      <c r="A26" s="3">
        <v>-1.1473650085152058</v>
      </c>
      <c r="B26" s="3">
        <v>0.03458391631177481</v>
      </c>
      <c r="C26" s="3">
        <v>-2.7127960050013558</v>
      </c>
      <c r="D26" s="3">
        <v>0.013846983687482243</v>
      </c>
    </row>
    <row r="27">
      <c r="A27" s="3">
        <v>-1.0909372212111794</v>
      </c>
      <c r="B27" s="3">
        <v>0.03511278443511935</v>
      </c>
      <c r="C27" s="3">
        <v>-2.21569145574813</v>
      </c>
      <c r="D27" s="3">
        <v>0.011423205276956998</v>
      </c>
    </row>
    <row r="28">
      <c r="A28" s="3">
        <v>-1.0616783685350175</v>
      </c>
      <c r="B28" s="3">
        <v>0.03526494464231499</v>
      </c>
      <c r="C28" s="3">
        <v>-1.975940449474499</v>
      </c>
      <c r="D28" s="3">
        <v>0.010264790286184789</v>
      </c>
    </row>
    <row r="29">
      <c r="A29" s="3">
        <v>-1.0428691061003421</v>
      </c>
      <c r="B29" s="3">
        <v>0.03533670229827839</v>
      </c>
      <c r="C29" s="3">
        <v>-1.8047056462019286</v>
      </c>
      <c r="D29" s="3">
        <v>0.009443593852895438</v>
      </c>
    </row>
    <row r="30">
      <c r="A30" s="3">
        <v>-1.0177900895207748</v>
      </c>
      <c r="B30" s="3">
        <v>0.03545193699046818</v>
      </c>
      <c r="C30" s="3">
        <v>-1.5814430920326177</v>
      </c>
      <c r="D30" s="3">
        <v>0.008383403810866958</v>
      </c>
    </row>
    <row r="31">
      <c r="A31" s="3">
        <v>-0.996890909037802</v>
      </c>
      <c r="B31" s="3">
        <v>0.03553643596484166</v>
      </c>
      <c r="C31" s="3">
        <v>-1.369767017720397</v>
      </c>
      <c r="D31" s="3">
        <v>0.007393506961752471</v>
      </c>
    </row>
    <row r="32">
      <c r="A32" s="3">
        <v>-0.9613623022167482</v>
      </c>
      <c r="B32" s="3">
        <v>0.035750664621689736</v>
      </c>
      <c r="C32" s="3">
        <v>-1.0366557218290602</v>
      </c>
      <c r="D32" s="3">
        <v>0.005884197503707684</v>
      </c>
    </row>
    <row r="33">
      <c r="A33" s="3">
        <v>-0.9195639412508027</v>
      </c>
      <c r="B33" s="3">
        <v>0.0360392561193312</v>
      </c>
      <c r="C33" s="3">
        <v>-0.6116324463021537</v>
      </c>
      <c r="D33" s="3">
        <v>0.00413639448757676</v>
      </c>
    </row>
    <row r="34">
      <c r="A34" s="3">
        <v>-0.8714958261399652</v>
      </c>
      <c r="B34" s="3">
        <v>0.03641257110218992</v>
      </c>
      <c r="C34" s="3">
        <v>0.0</v>
      </c>
      <c r="D34" s="3">
        <v>0.0</v>
      </c>
    </row>
    <row r="35">
      <c r="A35" s="3">
        <v>-0.7628200876285067</v>
      </c>
      <c r="B35" s="3">
        <v>0.03820522448780296</v>
      </c>
      <c r="C35" s="3">
        <v>0.6112425166915786</v>
      </c>
      <c r="D35" s="3">
        <v>0.0041349532618764695</v>
      </c>
    </row>
    <row r="36">
      <c r="A36" s="3">
        <v>-0.5600980369436708</v>
      </c>
      <c r="B36" s="3">
        <v>0.04384500205768185</v>
      </c>
      <c r="C36" s="3">
        <v>1.036265792218485</v>
      </c>
      <c r="D36" s="3">
        <v>0.005882480167894457</v>
      </c>
    </row>
    <row r="37">
      <c r="A37" s="3">
        <v>-0.2800490184718355</v>
      </c>
      <c r="B37" s="3">
        <v>0.05295741916437537</v>
      </c>
      <c r="C37" s="3">
        <v>1.3695442008000684</v>
      </c>
      <c r="D37" s="3">
        <v>0.007392474962503691</v>
      </c>
    </row>
    <row r="38">
      <c r="A38" s="3">
        <v>-0.02716893462786485</v>
      </c>
      <c r="B38" s="3">
        <v>0.05936279669521389</v>
      </c>
      <c r="C38" s="3">
        <v>1.5794377397496604</v>
      </c>
      <c r="D38" s="3">
        <v>0.008373947245251452</v>
      </c>
    </row>
    <row r="39">
      <c r="A39" s="3">
        <v>0.26332967408545677</v>
      </c>
      <c r="B39" s="3">
        <v>0.06688063597596834</v>
      </c>
      <c r="C39" s="3">
        <v>1.8039257869807783</v>
      </c>
      <c r="D39" s="3">
        <v>0.009439868073547002</v>
      </c>
    </row>
    <row r="40">
      <c r="A40" s="3">
        <v>0.4514222984322118</v>
      </c>
      <c r="B40" s="3">
        <v>0.06979640636063177</v>
      </c>
      <c r="C40" s="3">
        <v>1.97493777333302</v>
      </c>
      <c r="D40" s="3">
        <v>0.010259965074797097</v>
      </c>
    </row>
    <row r="41">
      <c r="A41" s="3">
        <v>0.6666838574068314</v>
      </c>
      <c r="B41" s="3">
        <v>0.07343814698284086</v>
      </c>
      <c r="C41" s="3">
        <v>2.2135189907749258</v>
      </c>
      <c r="D41" s="3">
        <v>0.011412671080235672</v>
      </c>
    </row>
    <row r="42">
      <c r="A42" s="3">
        <v>0.942553039782072</v>
      </c>
      <c r="B42" s="3">
        <v>0.07905164680733145</v>
      </c>
      <c r="C42" s="3">
        <v>2.702936356276813</v>
      </c>
      <c r="D42" s="3">
        <v>0.013798696560715105</v>
      </c>
    </row>
    <row r="43">
      <c r="A43" s="3">
        <v>1.1181061558390435</v>
      </c>
      <c r="B43" s="3">
        <v>0.08121858050629521</v>
      </c>
      <c r="C43" s="3">
        <v>3.251455909895876</v>
      </c>
      <c r="D43" s="3">
        <v>0.01649413657857049</v>
      </c>
    </row>
    <row r="44">
      <c r="A44" s="3">
        <v>1.4253241089387434</v>
      </c>
      <c r="B44" s="3">
        <v>0.08750883668992646</v>
      </c>
      <c r="C44" s="3">
        <v>5.235083543121713</v>
      </c>
      <c r="D44" s="3">
        <v>0.026323181717057144</v>
      </c>
    </row>
    <row r="45">
      <c r="A45" s="3">
        <v>1.6907437010724977</v>
      </c>
      <c r="B45" s="3">
        <v>0.0919252886059326</v>
      </c>
      <c r="C45" s="3">
        <v>9.617335323685504</v>
      </c>
      <c r="D45" s="3">
        <v>0.04816726971012412</v>
      </c>
    </row>
  </sheetData>
  <drawing r:id="rId1"/>
</worksheet>
</file>