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B(H)" sheetId="2" r:id="rId5"/>
  </sheets>
  <definedNames/>
  <calcPr/>
</workbook>
</file>

<file path=xl/sharedStrings.xml><?xml version="1.0" encoding="utf-8"?>
<sst xmlns="http://schemas.openxmlformats.org/spreadsheetml/2006/main" count="87" uniqueCount="35">
  <si>
    <t>I_max, A</t>
  </si>
  <si>
    <t>R_C, Om</t>
  </si>
  <si>
    <t>R_M, Om</t>
  </si>
  <si>
    <t>d_T, cm</t>
  </si>
  <si>
    <t>D_T, cm</t>
  </si>
  <si>
    <t>N_T0(N)</t>
  </si>
  <si>
    <t>N_T1(N')</t>
  </si>
  <si>
    <t>\mu_0, Hn/m</t>
  </si>
  <si>
    <t>N_C0(N)</t>
  </si>
  <si>
    <t>N_C1(N')</t>
  </si>
  <si>
    <t>d_C, cm</t>
  </si>
  <si>
    <t>l_c, cm</t>
  </si>
  <si>
    <t>ноль</t>
  </si>
  <si>
    <t>right</t>
  </si>
  <si>
    <t>I, мА</t>
  </si>
  <si>
    <t>\sigma_I, мА</t>
  </si>
  <si>
    <t>\delta_x, см</t>
  </si>
  <si>
    <t>\sigma_{dx}, cm</t>
  </si>
  <si>
    <t>H_nosign, kA/m</t>
  </si>
  <si>
    <t>H, кA/м</t>
  </si>
  <si>
    <t>\sigma_H, кА/м</t>
  </si>
  <si>
    <t>\delta_B, Тл</t>
  </si>
  <si>
    <t>\sigma_dB, Тл</t>
  </si>
  <si>
    <t>B_unalign, Тл</t>
  </si>
  <si>
    <t>B, Тл</t>
  </si>
  <si>
    <t>\sigma_B, Тл</t>
  </si>
  <si>
    <t>left</t>
  </si>
  <si>
    <t>R</t>
  </si>
  <si>
    <t>\delta_{x_C}, см</t>
  </si>
  <si>
    <t>Размагнитили</t>
  </si>
  <si>
    <t>Начальная кривая</t>
  </si>
  <si>
    <t>R, Om</t>
  </si>
  <si>
    <t>I, mA</t>
  </si>
  <si>
    <t>\delta_x, cm</t>
  </si>
  <si>
    <t>I, 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</si>
</sst>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2" numFmtId="2" xfId="0" applyAlignment="1" applyFont="1" applyNumberFormat="1">
      <alignment readingOrder="0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>
        <v>1.72233</v>
      </c>
    </row>
    <row r="2" ht="15.75" customHeight="1">
      <c r="A2" s="1" t="s">
        <v>1</v>
      </c>
      <c r="B2" s="1">
        <v>25.0</v>
      </c>
      <c r="C2" s="2">
        <v>0.5</v>
      </c>
    </row>
    <row r="3" ht="15.75" customHeight="1">
      <c r="A3" s="1" t="s">
        <v>2</v>
      </c>
      <c r="B3" s="1">
        <v>100.0</v>
      </c>
      <c r="C3" s="2">
        <v>0.5</v>
      </c>
    </row>
    <row r="4" ht="15.75" customHeight="1">
      <c r="A4" s="1" t="s">
        <v>3</v>
      </c>
      <c r="B4" s="1">
        <v>1.0</v>
      </c>
      <c r="C4" s="2">
        <v>0.05</v>
      </c>
    </row>
    <row r="5" ht="15.75" customHeight="1">
      <c r="A5" s="1" t="s">
        <v>4</v>
      </c>
      <c r="B5" s="1">
        <v>10.0</v>
      </c>
      <c r="C5" s="2">
        <v>0.05</v>
      </c>
    </row>
    <row r="6" ht="15.75" customHeight="1">
      <c r="A6" s="2" t="s">
        <v>5</v>
      </c>
      <c r="B6" s="2">
        <v>1750.0</v>
      </c>
    </row>
    <row r="7" ht="15.75" customHeight="1">
      <c r="A7" s="2" t="s">
        <v>6</v>
      </c>
      <c r="B7" s="2">
        <v>300.0</v>
      </c>
    </row>
    <row r="8" ht="15.75" customHeight="1">
      <c r="A8" s="2" t="s">
        <v>7</v>
      </c>
      <c r="B8" s="3">
        <f>4*PI()*(10^(-7))</f>
        <v>0.000001256637061</v>
      </c>
    </row>
    <row r="9" ht="15.75" customHeight="1">
      <c r="A9" s="2" t="s">
        <v>8</v>
      </c>
      <c r="B9" s="2">
        <v>500.0</v>
      </c>
    </row>
    <row r="10" ht="15.75" customHeight="1">
      <c r="A10" s="2" t="s">
        <v>9</v>
      </c>
      <c r="B10" s="2">
        <v>940.0</v>
      </c>
    </row>
    <row r="11" ht="15.75" customHeight="1">
      <c r="A11" s="2" t="s">
        <v>1</v>
      </c>
      <c r="B11" s="2">
        <v>46.0</v>
      </c>
      <c r="C11" s="2">
        <v>1.0</v>
      </c>
    </row>
    <row r="12" ht="15.75" customHeight="1">
      <c r="A12" s="2" t="s">
        <v>10</v>
      </c>
      <c r="B12" s="2">
        <v>7.0</v>
      </c>
      <c r="C12" s="2">
        <v>0.05</v>
      </c>
    </row>
    <row r="13" ht="15.75" customHeight="1">
      <c r="A13" s="2" t="s">
        <v>11</v>
      </c>
      <c r="B13" s="2">
        <v>80.0</v>
      </c>
      <c r="C13" s="2">
        <v>0.05</v>
      </c>
    </row>
    <row r="14" ht="15.75" customHeight="1"/>
    <row r="15" ht="15.75" customHeight="1"/>
    <row r="16" ht="15.75" customHeight="1">
      <c r="A16" s="1" t="s">
        <v>12</v>
      </c>
      <c r="B16" s="1">
        <v>0.3</v>
      </c>
      <c r="C16" s="1" t="s">
        <v>13</v>
      </c>
      <c r="P16" s="3">
        <f>ABS(N39)/2</f>
        <v>1.543404479</v>
      </c>
    </row>
    <row r="17" ht="15.75" customHeight="1">
      <c r="A17" s="4" t="s">
        <v>14</v>
      </c>
      <c r="B17" s="4" t="s">
        <v>15</v>
      </c>
      <c r="C17" s="5" t="s">
        <v>16</v>
      </c>
      <c r="D17" s="2" t="s">
        <v>17</v>
      </c>
      <c r="G17" s="2" t="s">
        <v>16</v>
      </c>
      <c r="H17" s="2" t="s">
        <v>17</v>
      </c>
      <c r="I17" s="2" t="s">
        <v>18</v>
      </c>
      <c r="J17" s="2" t="s">
        <v>19</v>
      </c>
      <c r="K17" s="2" t="s">
        <v>20</v>
      </c>
      <c r="L17" s="2" t="s">
        <v>21</v>
      </c>
      <c r="M17" s="2" t="s">
        <v>22</v>
      </c>
      <c r="N17" s="2" t="s">
        <v>23</v>
      </c>
      <c r="O17" s="2" t="s">
        <v>24</v>
      </c>
      <c r="P17" s="2" t="s">
        <v>25</v>
      </c>
    </row>
    <row r="18" ht="15.75" customHeight="1">
      <c r="A18" s="1">
        <f>0.9414*1000</f>
        <v>941.4</v>
      </c>
      <c r="B18" s="4">
        <v>0.5</v>
      </c>
      <c r="C18" s="6">
        <v>12.0</v>
      </c>
      <c r="D18" s="2">
        <v>0.05</v>
      </c>
      <c r="E18" s="1" t="s">
        <v>26</v>
      </c>
      <c r="G18" s="3">
        <f t="shared" ref="G18:G39" si="1">C18+$B$16</f>
        <v>12.3</v>
      </c>
      <c r="H18" s="2">
        <v>0.05</v>
      </c>
      <c r="I18" s="3">
        <f t="shared" ref="I18:I61" si="2">$B$6*A18/(PI() * $B$5) * 10^(-4)</f>
        <v>5.24399622</v>
      </c>
      <c r="J18" s="3">
        <f t="shared" ref="J18:J28" si="3">I18</f>
        <v>5.24399622</v>
      </c>
      <c r="K18" s="3">
        <f t="shared" ref="K18:K27" si="4">I18*SQRT((B18/A18)^2 + ($C$5/$B$5)^2)</f>
        <v>0.02636749537</v>
      </c>
      <c r="L18" s="3">
        <f t="shared" ref="L18:L61" si="5">$B$8 * $B$9 * $B$10 * $B$2 * $B$12^2 * $B$66 * G18 / ($B$7 * $B$11 * $B$4^2 * $B$13 * $B$67) * 100</f>
        <v>0.2570599199</v>
      </c>
      <c r="M18" s="3">
        <f t="shared" ref="M18:M61" si="6">L18*SQRT(($C$2/$B$2)^2 + (2*$C$12/$B$12)^2 + (B18*10^(-3)/$B$66)^2 + (H18/G18)^2 + ($C$11/$B$11)^2 + (2*$C$4/$B$4)^2 + ($C$13/$B$13)^2 + (H18/$B$67)^2)</f>
        <v>0.02726531007</v>
      </c>
      <c r="N18" s="2">
        <v>0.0</v>
      </c>
      <c r="O18" s="3">
        <f>P16</f>
        <v>1.543404479</v>
      </c>
      <c r="P18" s="2">
        <v>0.0</v>
      </c>
    </row>
    <row r="19" ht="15.75" customHeight="1">
      <c r="A19" s="1">
        <f>0.5846*1000</f>
        <v>584.6</v>
      </c>
      <c r="B19" s="4">
        <v>0.5</v>
      </c>
      <c r="C19" s="6">
        <v>8.9</v>
      </c>
      <c r="D19" s="2">
        <v>0.05</v>
      </c>
      <c r="E19" s="1" t="s">
        <v>26</v>
      </c>
      <c r="G19" s="3">
        <f t="shared" si="1"/>
        <v>9.2</v>
      </c>
      <c r="H19" s="2">
        <v>0.05</v>
      </c>
      <c r="I19" s="3">
        <f t="shared" si="2"/>
        <v>3.256469291</v>
      </c>
      <c r="J19" s="3">
        <f t="shared" si="3"/>
        <v>3.256469291</v>
      </c>
      <c r="K19" s="3">
        <f t="shared" si="4"/>
        <v>0.01651884406</v>
      </c>
      <c r="L19" s="3">
        <f t="shared" si="5"/>
        <v>0.1922724604</v>
      </c>
      <c r="M19" s="3">
        <f t="shared" si="6"/>
        <v>0.02040535596</v>
      </c>
      <c r="N19" s="3">
        <f t="shared" ref="N19:N39" si="7">N18-L18</f>
        <v>-0.2570599199</v>
      </c>
      <c r="O19" s="3">
        <f t="shared" ref="O19:O39" si="8">O18-L19</f>
        <v>1.351132018</v>
      </c>
      <c r="P19" s="3">
        <f>M18</f>
        <v>0.02726531007</v>
      </c>
    </row>
    <row r="20" ht="15.75" customHeight="1">
      <c r="A20" s="1">
        <f>0.4873*1000</f>
        <v>487.3</v>
      </c>
      <c r="B20" s="4">
        <v>0.5</v>
      </c>
      <c r="C20" s="6">
        <v>2.3</v>
      </c>
      <c r="D20" s="2">
        <v>0.05</v>
      </c>
      <c r="E20" s="1" t="s">
        <v>26</v>
      </c>
      <c r="G20" s="3">
        <f t="shared" si="1"/>
        <v>2.6</v>
      </c>
      <c r="H20" s="2">
        <v>0.05</v>
      </c>
      <c r="I20" s="3">
        <f t="shared" si="2"/>
        <v>2.714467132</v>
      </c>
      <c r="J20" s="3">
        <f t="shared" si="3"/>
        <v>2.714467132</v>
      </c>
      <c r="K20" s="3">
        <f t="shared" si="4"/>
        <v>0.01385516865</v>
      </c>
      <c r="L20" s="3">
        <f t="shared" si="5"/>
        <v>0.05433786926</v>
      </c>
      <c r="M20" s="3">
        <f t="shared" si="6"/>
        <v>0.005853197032</v>
      </c>
      <c r="N20" s="3">
        <f t="shared" si="7"/>
        <v>-0.4493323804</v>
      </c>
      <c r="O20" s="3">
        <f t="shared" si="8"/>
        <v>1.296794149</v>
      </c>
      <c r="P20" s="3">
        <f t="shared" ref="P20:P40" si="9">P19+M19</f>
        <v>0.04767066602</v>
      </c>
    </row>
    <row r="21" ht="15.75" customHeight="1">
      <c r="A21" s="7">
        <v>398.17</v>
      </c>
      <c r="B21" s="4">
        <v>0.5</v>
      </c>
      <c r="C21" s="6">
        <v>2.5</v>
      </c>
      <c r="D21" s="2">
        <v>0.05</v>
      </c>
      <c r="E21" s="1" t="s">
        <v>26</v>
      </c>
      <c r="G21" s="3">
        <f t="shared" si="1"/>
        <v>2.8</v>
      </c>
      <c r="H21" s="2">
        <v>0.05</v>
      </c>
      <c r="I21" s="3">
        <f t="shared" si="2"/>
        <v>2.217975329</v>
      </c>
      <c r="J21" s="3">
        <f t="shared" si="3"/>
        <v>2.217975329</v>
      </c>
      <c r="K21" s="3">
        <f t="shared" si="4"/>
        <v>0.01143428035</v>
      </c>
      <c r="L21" s="3">
        <f t="shared" si="5"/>
        <v>0.05851770535</v>
      </c>
      <c r="M21" s="3">
        <f t="shared" si="6"/>
        <v>0.006289589912</v>
      </c>
      <c r="N21" s="3">
        <f t="shared" si="7"/>
        <v>-0.5036702496</v>
      </c>
      <c r="O21" s="3">
        <f t="shared" si="8"/>
        <v>1.238276444</v>
      </c>
      <c r="P21" s="3">
        <f t="shared" si="9"/>
        <v>0.05352386306</v>
      </c>
    </row>
    <row r="22" ht="15.75" customHeight="1">
      <c r="A22" s="2">
        <v>354.91</v>
      </c>
      <c r="B22" s="4">
        <v>0.5</v>
      </c>
      <c r="C22" s="6">
        <v>1.1</v>
      </c>
      <c r="D22" s="2">
        <v>0.05</v>
      </c>
      <c r="E22" s="1" t="s">
        <v>26</v>
      </c>
      <c r="G22" s="3">
        <f t="shared" si="1"/>
        <v>1.4</v>
      </c>
      <c r="H22" s="2">
        <v>0.05</v>
      </c>
      <c r="I22" s="3">
        <f t="shared" si="2"/>
        <v>1.97699883</v>
      </c>
      <c r="J22" s="3">
        <f t="shared" si="3"/>
        <v>1.97699883</v>
      </c>
      <c r="K22" s="3">
        <f t="shared" si="4"/>
        <v>0.01026988376</v>
      </c>
      <c r="L22" s="3">
        <f t="shared" si="5"/>
        <v>0.02925885268</v>
      </c>
      <c r="M22" s="3">
        <f t="shared" si="6"/>
        <v>0.003272413458</v>
      </c>
      <c r="N22" s="3">
        <f t="shared" si="7"/>
        <v>-0.562187955</v>
      </c>
      <c r="O22" s="3">
        <f t="shared" si="8"/>
        <v>1.209017591</v>
      </c>
      <c r="P22" s="3">
        <f t="shared" si="9"/>
        <v>0.05981345297</v>
      </c>
    </row>
    <row r="23" ht="15.75" customHeight="1">
      <c r="A23" s="2">
        <v>324.0</v>
      </c>
      <c r="B23" s="4">
        <v>0.5</v>
      </c>
      <c r="C23" s="6">
        <v>0.7</v>
      </c>
      <c r="D23" s="2">
        <v>0.05</v>
      </c>
      <c r="E23" s="1" t="s">
        <v>26</v>
      </c>
      <c r="G23" s="3">
        <f t="shared" si="1"/>
        <v>1</v>
      </c>
      <c r="H23" s="2">
        <v>0.05</v>
      </c>
      <c r="I23" s="3">
        <f t="shared" si="2"/>
        <v>1.804817055</v>
      </c>
      <c r="J23" s="3">
        <f t="shared" si="3"/>
        <v>1.804817055</v>
      </c>
      <c r="K23" s="3">
        <f t="shared" si="4"/>
        <v>0.009444126119</v>
      </c>
      <c r="L23" s="3">
        <f t="shared" si="5"/>
        <v>0.02089918048</v>
      </c>
      <c r="M23" s="3">
        <f t="shared" si="6"/>
        <v>0.002449172249</v>
      </c>
      <c r="N23" s="3">
        <f t="shared" si="7"/>
        <v>-0.5914468077</v>
      </c>
      <c r="O23" s="3">
        <f t="shared" si="8"/>
        <v>1.18811841</v>
      </c>
      <c r="P23" s="3">
        <f t="shared" si="9"/>
        <v>0.06308586643</v>
      </c>
    </row>
    <row r="24" ht="15.75" customHeight="1">
      <c r="A24" s="2">
        <v>283.99</v>
      </c>
      <c r="B24" s="4">
        <v>0.5</v>
      </c>
      <c r="C24" s="6">
        <v>1.0</v>
      </c>
      <c r="D24" s="2">
        <v>0.05</v>
      </c>
      <c r="E24" s="1" t="s">
        <v>26</v>
      </c>
      <c r="G24" s="3">
        <f t="shared" si="1"/>
        <v>1.3</v>
      </c>
      <c r="H24" s="2">
        <v>0.05</v>
      </c>
      <c r="I24" s="3">
        <f t="shared" si="2"/>
        <v>1.58194443</v>
      </c>
      <c r="J24" s="3">
        <f t="shared" si="3"/>
        <v>1.58194443</v>
      </c>
      <c r="K24" s="3">
        <f t="shared" si="4"/>
        <v>0.008385768159</v>
      </c>
      <c r="L24" s="3">
        <f t="shared" si="5"/>
        <v>0.02716893463</v>
      </c>
      <c r="M24" s="3">
        <f t="shared" si="6"/>
        <v>0.003063320648</v>
      </c>
      <c r="N24" s="3">
        <f t="shared" si="7"/>
        <v>-0.6123459882</v>
      </c>
      <c r="O24" s="3">
        <f t="shared" si="8"/>
        <v>1.160949476</v>
      </c>
      <c r="P24" s="3">
        <f t="shared" si="9"/>
        <v>0.06553503868</v>
      </c>
    </row>
    <row r="25" ht="15.75" customHeight="1">
      <c r="A25" s="2">
        <v>245.86</v>
      </c>
      <c r="B25" s="4">
        <v>0.5</v>
      </c>
      <c r="C25" s="6">
        <v>0.8</v>
      </c>
      <c r="D25" s="2">
        <v>0.05</v>
      </c>
      <c r="E25" s="1" t="s">
        <v>26</v>
      </c>
      <c r="G25" s="3">
        <f t="shared" si="1"/>
        <v>1.1</v>
      </c>
      <c r="H25" s="2">
        <v>0.05</v>
      </c>
      <c r="I25" s="3">
        <f t="shared" si="2"/>
        <v>1.369544201</v>
      </c>
      <c r="J25" s="3">
        <f t="shared" si="3"/>
        <v>1.369544201</v>
      </c>
      <c r="K25" s="3">
        <f t="shared" si="4"/>
        <v>0.007392474963</v>
      </c>
      <c r="L25" s="3">
        <f t="shared" si="5"/>
        <v>0.02298909853</v>
      </c>
      <c r="M25" s="3">
        <f t="shared" si="6"/>
        <v>0.002651190455</v>
      </c>
      <c r="N25" s="3">
        <f t="shared" si="7"/>
        <v>-0.6395149228</v>
      </c>
      <c r="O25" s="3">
        <f t="shared" si="8"/>
        <v>1.137960377</v>
      </c>
      <c r="P25" s="3">
        <f t="shared" si="9"/>
        <v>0.06859835932</v>
      </c>
    </row>
    <row r="26" ht="15.75" customHeight="1">
      <c r="A26" s="2">
        <v>186.16</v>
      </c>
      <c r="B26" s="4">
        <v>0.5</v>
      </c>
      <c r="C26" s="6">
        <v>1.4</v>
      </c>
      <c r="D26" s="2">
        <v>0.05</v>
      </c>
      <c r="E26" s="1" t="s">
        <v>26</v>
      </c>
      <c r="G26" s="3">
        <f t="shared" si="1"/>
        <v>1.7</v>
      </c>
      <c r="H26" s="2">
        <v>0.05</v>
      </c>
      <c r="I26" s="3">
        <f t="shared" si="2"/>
        <v>1.036989947</v>
      </c>
      <c r="J26" s="3">
        <f t="shared" si="3"/>
        <v>1.036989947</v>
      </c>
      <c r="K26" s="3">
        <f t="shared" si="4"/>
        <v>0.005885669621</v>
      </c>
      <c r="L26" s="3">
        <f t="shared" si="5"/>
        <v>0.03552860682</v>
      </c>
      <c r="M26" s="3">
        <f t="shared" si="6"/>
        <v>0.003907907344</v>
      </c>
      <c r="N26" s="3">
        <f t="shared" si="7"/>
        <v>-0.6625040213</v>
      </c>
      <c r="O26" s="3">
        <f t="shared" si="8"/>
        <v>1.10243177</v>
      </c>
      <c r="P26" s="3">
        <f t="shared" si="9"/>
        <v>0.07124954978</v>
      </c>
    </row>
    <row r="27" ht="15.75" customHeight="1">
      <c r="A27" s="2">
        <v>109.79</v>
      </c>
      <c r="B27" s="4">
        <v>0.5</v>
      </c>
      <c r="C27" s="6">
        <v>1.6</v>
      </c>
      <c r="D27" s="2">
        <v>0.05</v>
      </c>
      <c r="E27" s="1" t="s">
        <v>26</v>
      </c>
      <c r="G27" s="3">
        <f t="shared" si="1"/>
        <v>1.9</v>
      </c>
      <c r="H27" s="2">
        <v>0.05</v>
      </c>
      <c r="I27" s="3">
        <f t="shared" si="2"/>
        <v>0.6115767421</v>
      </c>
      <c r="J27" s="3">
        <f t="shared" si="3"/>
        <v>0.6115767421</v>
      </c>
      <c r="K27" s="3">
        <f t="shared" si="4"/>
        <v>0.004136188573</v>
      </c>
      <c r="L27" s="3">
        <f t="shared" si="5"/>
        <v>0.03970844292</v>
      </c>
      <c r="M27" s="3">
        <f t="shared" si="6"/>
        <v>0.004336406768</v>
      </c>
      <c r="N27" s="3">
        <f t="shared" si="7"/>
        <v>-0.6980326281</v>
      </c>
      <c r="O27" s="3">
        <f t="shared" si="8"/>
        <v>1.062723328</v>
      </c>
      <c r="P27" s="3">
        <f t="shared" si="9"/>
        <v>0.07515745712</v>
      </c>
    </row>
    <row r="28" ht="15.75" customHeight="1">
      <c r="A28" s="2">
        <v>0.0</v>
      </c>
      <c r="B28" s="4">
        <v>0.5</v>
      </c>
      <c r="C28" s="6">
        <v>2.0</v>
      </c>
      <c r="D28" s="2">
        <v>0.05</v>
      </c>
      <c r="E28" s="1" t="s">
        <v>26</v>
      </c>
      <c r="G28" s="3">
        <f t="shared" si="1"/>
        <v>2.3</v>
      </c>
      <c r="H28" s="2">
        <v>0.05</v>
      </c>
      <c r="I28" s="3">
        <f t="shared" si="2"/>
        <v>0</v>
      </c>
      <c r="J28" s="3">
        <f t="shared" si="3"/>
        <v>0</v>
      </c>
      <c r="K28" s="3">
        <f>0</f>
        <v>0</v>
      </c>
      <c r="L28" s="3">
        <f t="shared" si="5"/>
        <v>0.04806811511</v>
      </c>
      <c r="M28" s="3">
        <f t="shared" si="6"/>
        <v>0.005200706936</v>
      </c>
      <c r="N28" s="3">
        <f t="shared" si="7"/>
        <v>-0.737741071</v>
      </c>
      <c r="O28" s="3">
        <f t="shared" si="8"/>
        <v>1.014655212</v>
      </c>
      <c r="P28" s="3">
        <f t="shared" si="9"/>
        <v>0.07949386389</v>
      </c>
    </row>
    <row r="29" ht="15.75" customHeight="1">
      <c r="A29" s="1">
        <v>109.73</v>
      </c>
      <c r="B29" s="4">
        <v>0.5</v>
      </c>
      <c r="C29" s="6">
        <v>4.8</v>
      </c>
      <c r="D29" s="2">
        <v>0.05</v>
      </c>
      <c r="E29" s="1" t="s">
        <v>26</v>
      </c>
      <c r="G29" s="3">
        <f t="shared" si="1"/>
        <v>5.1</v>
      </c>
      <c r="H29" s="2">
        <v>0.05</v>
      </c>
      <c r="I29" s="3">
        <f t="shared" si="2"/>
        <v>0.6112425167</v>
      </c>
      <c r="J29" s="3">
        <f t="shared" ref="J29:J50" si="10">-I29</f>
        <v>-0.6112425167</v>
      </c>
      <c r="K29" s="3">
        <f t="shared" ref="K29:K49" si="11">I29*SQRT((B29/A29)^2 + ($C$5/$B$5)^2)</f>
        <v>0.004134953262</v>
      </c>
      <c r="L29" s="3">
        <f t="shared" si="5"/>
        <v>0.1065858205</v>
      </c>
      <c r="M29" s="3">
        <f t="shared" si="6"/>
        <v>0.01134504929</v>
      </c>
      <c r="N29" s="3">
        <f t="shared" si="7"/>
        <v>-0.7858091862</v>
      </c>
      <c r="O29" s="3">
        <f t="shared" si="8"/>
        <v>0.908069392</v>
      </c>
      <c r="P29" s="3">
        <f t="shared" si="9"/>
        <v>0.08469457083</v>
      </c>
    </row>
    <row r="30" ht="15.75" customHeight="1">
      <c r="A30" s="1">
        <v>186.04</v>
      </c>
      <c r="B30" s="4">
        <v>0.5</v>
      </c>
      <c r="C30" s="6">
        <v>9.2</v>
      </c>
      <c r="D30" s="2">
        <v>0.05</v>
      </c>
      <c r="E30" s="1" t="s">
        <v>26</v>
      </c>
      <c r="G30" s="3">
        <f t="shared" si="1"/>
        <v>9.5</v>
      </c>
      <c r="H30" s="2">
        <v>0.05</v>
      </c>
      <c r="I30" s="3">
        <f t="shared" si="2"/>
        <v>1.036321496</v>
      </c>
      <c r="J30" s="3">
        <f t="shared" si="10"/>
        <v>-1.036321496</v>
      </c>
      <c r="K30" s="3">
        <f t="shared" si="11"/>
        <v>0.005882725493</v>
      </c>
      <c r="L30" s="3">
        <f t="shared" si="5"/>
        <v>0.1985422146</v>
      </c>
      <c r="M30" s="3">
        <f t="shared" si="6"/>
        <v>0.02106903051</v>
      </c>
      <c r="N30" s="3">
        <f t="shared" si="7"/>
        <v>-0.8923950066</v>
      </c>
      <c r="O30" s="3">
        <f t="shared" si="8"/>
        <v>0.7095271774</v>
      </c>
      <c r="P30" s="3">
        <f t="shared" si="9"/>
        <v>0.09603962012</v>
      </c>
    </row>
    <row r="31" ht="15.75" customHeight="1">
      <c r="A31" s="1">
        <v>245.86</v>
      </c>
      <c r="B31" s="4">
        <v>0.5</v>
      </c>
      <c r="C31" s="6">
        <v>13.4</v>
      </c>
      <c r="D31" s="2">
        <v>0.05</v>
      </c>
      <c r="E31" s="1" t="s">
        <v>26</v>
      </c>
      <c r="G31" s="3">
        <f t="shared" si="1"/>
        <v>13.7</v>
      </c>
      <c r="H31" s="2">
        <v>0.05</v>
      </c>
      <c r="I31" s="3">
        <f t="shared" si="2"/>
        <v>1.369544201</v>
      </c>
      <c r="J31" s="3">
        <f t="shared" si="10"/>
        <v>-1.369544201</v>
      </c>
      <c r="K31" s="3">
        <f t="shared" si="11"/>
        <v>0.007392474963</v>
      </c>
      <c r="L31" s="3">
        <f t="shared" si="5"/>
        <v>0.2863187726</v>
      </c>
      <c r="M31" s="3">
        <f t="shared" si="6"/>
        <v>0.03036435291</v>
      </c>
      <c r="N31" s="3">
        <f t="shared" si="7"/>
        <v>-1.090937221</v>
      </c>
      <c r="O31" s="3">
        <f t="shared" si="8"/>
        <v>0.4232084048</v>
      </c>
      <c r="P31" s="3">
        <f t="shared" si="9"/>
        <v>0.1171086506</v>
      </c>
    </row>
    <row r="32" ht="15.75" customHeight="1">
      <c r="A32" s="1">
        <v>284.55</v>
      </c>
      <c r="B32" s="4">
        <v>0.5</v>
      </c>
      <c r="C32" s="6">
        <v>11.8</v>
      </c>
      <c r="D32" s="2">
        <v>0.05</v>
      </c>
      <c r="E32" s="1" t="s">
        <v>26</v>
      </c>
      <c r="G32" s="3">
        <f t="shared" si="1"/>
        <v>12.1</v>
      </c>
      <c r="H32" s="2">
        <v>0.05</v>
      </c>
      <c r="I32" s="3">
        <f t="shared" si="2"/>
        <v>1.585063867</v>
      </c>
      <c r="J32" s="3">
        <f t="shared" si="10"/>
        <v>-1.585063867</v>
      </c>
      <c r="K32" s="3">
        <f t="shared" si="11"/>
        <v>0.008400481515</v>
      </c>
      <c r="L32" s="3">
        <f t="shared" si="5"/>
        <v>0.2528800838</v>
      </c>
      <c r="M32" s="3">
        <f t="shared" si="6"/>
        <v>0.02682262826</v>
      </c>
      <c r="N32" s="3">
        <f t="shared" si="7"/>
        <v>-1.377255994</v>
      </c>
      <c r="O32" s="3">
        <f t="shared" si="8"/>
        <v>0.1703283209</v>
      </c>
      <c r="P32" s="3">
        <f t="shared" si="9"/>
        <v>0.1474730035</v>
      </c>
    </row>
    <row r="33" ht="15.75" customHeight="1">
      <c r="A33" s="1">
        <v>323.84</v>
      </c>
      <c r="B33" s="4">
        <v>0.5</v>
      </c>
      <c r="C33" s="6">
        <v>13.5</v>
      </c>
      <c r="D33" s="2">
        <v>0.05</v>
      </c>
      <c r="E33" s="1" t="s">
        <v>26</v>
      </c>
      <c r="G33" s="3">
        <f t="shared" si="1"/>
        <v>13.8</v>
      </c>
      <c r="H33" s="2">
        <v>0.05</v>
      </c>
      <c r="I33" s="3">
        <f t="shared" si="2"/>
        <v>1.803925787</v>
      </c>
      <c r="J33" s="3">
        <f t="shared" si="10"/>
        <v>-1.803925787</v>
      </c>
      <c r="K33" s="3">
        <f t="shared" si="11"/>
        <v>0.009439868074</v>
      </c>
      <c r="L33" s="3">
        <f t="shared" si="5"/>
        <v>0.2884086907</v>
      </c>
      <c r="M33" s="3">
        <f t="shared" si="6"/>
        <v>0.03058572898</v>
      </c>
      <c r="N33" s="3">
        <f t="shared" si="7"/>
        <v>-1.630136078</v>
      </c>
      <c r="O33" s="3">
        <f t="shared" si="8"/>
        <v>-0.1180803697</v>
      </c>
      <c r="P33" s="3">
        <f t="shared" si="9"/>
        <v>0.1742956318</v>
      </c>
    </row>
    <row r="34" ht="15.75" customHeight="1">
      <c r="A34" s="1">
        <v>254.56</v>
      </c>
      <c r="B34" s="4">
        <v>0.5</v>
      </c>
      <c r="C34" s="6">
        <v>8.6</v>
      </c>
      <c r="D34" s="2">
        <v>0.05</v>
      </c>
      <c r="E34" s="1" t="s">
        <v>26</v>
      </c>
      <c r="G34" s="3">
        <f t="shared" si="1"/>
        <v>8.9</v>
      </c>
      <c r="H34" s="2">
        <v>0.05</v>
      </c>
      <c r="I34" s="3">
        <f t="shared" si="2"/>
        <v>1.418006881</v>
      </c>
      <c r="J34" s="8">
        <f t="shared" si="10"/>
        <v>-1.418006881</v>
      </c>
      <c r="K34" s="3">
        <f t="shared" si="11"/>
        <v>0.007617479306</v>
      </c>
      <c r="L34" s="3">
        <f t="shared" si="5"/>
        <v>0.1860027063</v>
      </c>
      <c r="M34" s="3">
        <f t="shared" si="6"/>
        <v>0.01974173821</v>
      </c>
      <c r="N34" s="3">
        <f t="shared" si="7"/>
        <v>-1.918544768</v>
      </c>
      <c r="O34" s="3">
        <f t="shared" si="8"/>
        <v>-0.304083076</v>
      </c>
      <c r="P34" s="3">
        <f t="shared" si="9"/>
        <v>0.2048813608</v>
      </c>
    </row>
    <row r="35" ht="15.75" customHeight="1">
      <c r="A35" s="1">
        <v>397.42</v>
      </c>
      <c r="B35" s="4">
        <v>0.5</v>
      </c>
      <c r="C35" s="6">
        <v>9.9</v>
      </c>
      <c r="D35" s="2">
        <v>0.05</v>
      </c>
      <c r="E35" s="1" t="s">
        <v>26</v>
      </c>
      <c r="G35" s="3">
        <f t="shared" si="1"/>
        <v>10.2</v>
      </c>
      <c r="H35" s="2">
        <v>0.05</v>
      </c>
      <c r="I35" s="3">
        <f t="shared" si="2"/>
        <v>2.213797512</v>
      </c>
      <c r="J35" s="3">
        <f t="shared" si="10"/>
        <v>-2.213797512</v>
      </c>
      <c r="K35" s="3">
        <f t="shared" si="11"/>
        <v>0.01141402158</v>
      </c>
      <c r="L35" s="3">
        <f t="shared" si="5"/>
        <v>0.2131716409</v>
      </c>
      <c r="M35" s="3">
        <f t="shared" si="6"/>
        <v>0.02261779732</v>
      </c>
      <c r="N35" s="3">
        <f t="shared" si="7"/>
        <v>-2.104547475</v>
      </c>
      <c r="O35" s="3">
        <f t="shared" si="8"/>
        <v>-0.517254717</v>
      </c>
      <c r="P35" s="3">
        <f t="shared" si="9"/>
        <v>0.224623099</v>
      </c>
    </row>
    <row r="36" ht="15.75" customHeight="1">
      <c r="A36" s="1">
        <v>485.13</v>
      </c>
      <c r="B36" s="4">
        <v>0.5</v>
      </c>
      <c r="C36" s="6">
        <v>13.4</v>
      </c>
      <c r="D36" s="2">
        <v>0.05</v>
      </c>
      <c r="E36" s="1" t="s">
        <v>26</v>
      </c>
      <c r="G36" s="3">
        <f t="shared" si="1"/>
        <v>13.7</v>
      </c>
      <c r="H36" s="2">
        <v>0.05</v>
      </c>
      <c r="I36" s="3">
        <f t="shared" si="2"/>
        <v>2.702379314</v>
      </c>
      <c r="J36" s="3">
        <f t="shared" si="10"/>
        <v>-2.702379314</v>
      </c>
      <c r="K36" s="3">
        <f t="shared" si="11"/>
        <v>0.01379596869</v>
      </c>
      <c r="L36" s="3">
        <f t="shared" si="5"/>
        <v>0.2863187726</v>
      </c>
      <c r="M36" s="3">
        <f t="shared" si="6"/>
        <v>0.03036435291</v>
      </c>
      <c r="N36" s="3">
        <f t="shared" si="7"/>
        <v>-2.317719116</v>
      </c>
      <c r="O36" s="3">
        <f t="shared" si="8"/>
        <v>-0.8035734896</v>
      </c>
      <c r="P36" s="3">
        <f t="shared" si="9"/>
        <v>0.2472408963</v>
      </c>
    </row>
    <row r="37" ht="15.75" customHeight="1">
      <c r="A37" s="1">
        <f>0.5836*1000</f>
        <v>583.6</v>
      </c>
      <c r="B37" s="4">
        <v>0.5</v>
      </c>
      <c r="C37" s="6">
        <v>8.0</v>
      </c>
      <c r="D37" s="2">
        <v>0.05</v>
      </c>
      <c r="E37" s="1" t="s">
        <v>26</v>
      </c>
      <c r="G37" s="3">
        <f t="shared" si="1"/>
        <v>8.3</v>
      </c>
      <c r="H37" s="2">
        <v>0.05</v>
      </c>
      <c r="I37" s="3">
        <f t="shared" si="2"/>
        <v>3.250898868</v>
      </c>
      <c r="J37" s="3">
        <f t="shared" si="10"/>
        <v>-3.250898868</v>
      </c>
      <c r="K37" s="3">
        <f t="shared" si="11"/>
        <v>0.01649139137</v>
      </c>
      <c r="L37" s="3">
        <f t="shared" si="5"/>
        <v>0.173463198</v>
      </c>
      <c r="M37" s="3">
        <f t="shared" si="6"/>
        <v>0.01841469773</v>
      </c>
      <c r="N37" s="3">
        <f t="shared" si="7"/>
        <v>-2.604037888</v>
      </c>
      <c r="O37" s="3">
        <f t="shared" si="8"/>
        <v>-0.9770366876</v>
      </c>
      <c r="P37" s="3">
        <f t="shared" si="9"/>
        <v>0.2776052492</v>
      </c>
    </row>
    <row r="38" ht="15.75" customHeight="1">
      <c r="A38" s="1">
        <f>0.9397*1000</f>
        <v>939.7</v>
      </c>
      <c r="B38" s="4">
        <v>0.5</v>
      </c>
      <c r="C38" s="6">
        <v>14.5</v>
      </c>
      <c r="D38" s="2">
        <v>0.05</v>
      </c>
      <c r="E38" s="1" t="s">
        <v>26</v>
      </c>
      <c r="G38" s="3">
        <f t="shared" si="1"/>
        <v>14.8</v>
      </c>
      <c r="H38" s="2">
        <v>0.05</v>
      </c>
      <c r="I38" s="3">
        <f t="shared" si="2"/>
        <v>5.234526501</v>
      </c>
      <c r="J38" s="3">
        <f t="shared" si="10"/>
        <v>-5.234526501</v>
      </c>
      <c r="K38" s="3">
        <f t="shared" si="11"/>
        <v>0.02632041214</v>
      </c>
      <c r="L38" s="3">
        <f t="shared" si="5"/>
        <v>0.3093078711</v>
      </c>
      <c r="M38" s="3">
        <f t="shared" si="6"/>
        <v>0.03279958643</v>
      </c>
      <c r="N38" s="3">
        <f t="shared" si="7"/>
        <v>-2.777501086</v>
      </c>
      <c r="O38" s="3">
        <f t="shared" si="8"/>
        <v>-1.286344559</v>
      </c>
      <c r="P38" s="3">
        <f t="shared" si="9"/>
        <v>0.296019947</v>
      </c>
    </row>
    <row r="39" ht="15.75" customHeight="1">
      <c r="A39" s="1">
        <f>1.7245*1000</f>
        <v>1724.5</v>
      </c>
      <c r="B39" s="4">
        <v>0.5</v>
      </c>
      <c r="C39" s="6">
        <v>12.6</v>
      </c>
      <c r="D39" s="2">
        <v>0.05</v>
      </c>
      <c r="E39" s="1" t="s">
        <v>26</v>
      </c>
      <c r="G39" s="3">
        <f t="shared" si="1"/>
        <v>12.9</v>
      </c>
      <c r="H39" s="2">
        <v>0.05</v>
      </c>
      <c r="I39" s="3">
        <f t="shared" si="2"/>
        <v>9.606194478</v>
      </c>
      <c r="J39" s="3">
        <f t="shared" si="10"/>
        <v>-9.606194478</v>
      </c>
      <c r="K39" s="3">
        <f t="shared" si="11"/>
        <v>0.04811165879</v>
      </c>
      <c r="L39" s="3">
        <f t="shared" si="5"/>
        <v>0.2695994282</v>
      </c>
      <c r="M39" s="3">
        <f t="shared" si="6"/>
        <v>0.02859341697</v>
      </c>
      <c r="N39" s="3">
        <f t="shared" si="7"/>
        <v>-3.086808957</v>
      </c>
      <c r="O39" s="3">
        <f t="shared" si="8"/>
        <v>-1.555943987</v>
      </c>
      <c r="P39" s="3">
        <f t="shared" si="9"/>
        <v>0.3288195334</v>
      </c>
    </row>
    <row r="40" ht="15.75" customHeight="1">
      <c r="A40" s="1">
        <f>0.9408*1000</f>
        <v>940.8</v>
      </c>
      <c r="B40" s="4">
        <v>0.5</v>
      </c>
      <c r="C40" s="6">
        <v>12.6</v>
      </c>
      <c r="D40" s="2">
        <v>0.05</v>
      </c>
      <c r="E40" s="1" t="s">
        <v>13</v>
      </c>
      <c r="G40" s="3">
        <f t="shared" ref="G40:G61" si="12">C40-$B$16</f>
        <v>12.3</v>
      </c>
      <c r="H40" s="2">
        <v>0.05</v>
      </c>
      <c r="I40" s="3">
        <f t="shared" si="2"/>
        <v>5.240653966</v>
      </c>
      <c r="J40" s="3">
        <f t="shared" si="10"/>
        <v>-5.240653966</v>
      </c>
      <c r="K40" s="3">
        <f t="shared" si="11"/>
        <v>0.02635087765</v>
      </c>
      <c r="L40" s="3">
        <f t="shared" si="5"/>
        <v>0.2570599199</v>
      </c>
      <c r="M40" s="3">
        <f t="shared" si="6"/>
        <v>0.02726531007</v>
      </c>
      <c r="N40" s="3">
        <f t="shared" ref="N40:N61" si="13">N39+L40</f>
        <v>-2.829749037</v>
      </c>
      <c r="O40" s="3">
        <f t="shared" ref="O40:O61" si="14">O39+L40</f>
        <v>-1.298884067</v>
      </c>
      <c r="P40" s="3">
        <f t="shared" si="9"/>
        <v>0.3574129504</v>
      </c>
    </row>
    <row r="41" ht="15.75" customHeight="1">
      <c r="A41" s="1">
        <f>0.5842*1000</f>
        <v>584.2</v>
      </c>
      <c r="B41" s="4">
        <v>0.5</v>
      </c>
      <c r="C41" s="6">
        <v>9.4</v>
      </c>
      <c r="D41" s="2">
        <v>0.05</v>
      </c>
      <c r="E41" s="1" t="s">
        <v>13</v>
      </c>
      <c r="G41" s="3">
        <f t="shared" si="12"/>
        <v>9.1</v>
      </c>
      <c r="H41" s="2">
        <v>0.05</v>
      </c>
      <c r="I41" s="3">
        <f t="shared" si="2"/>
        <v>3.254241121</v>
      </c>
      <c r="J41" s="3">
        <f t="shared" si="10"/>
        <v>-3.254241121</v>
      </c>
      <c r="K41" s="3">
        <f t="shared" si="11"/>
        <v>0.01650786282</v>
      </c>
      <c r="L41" s="3">
        <f t="shared" si="5"/>
        <v>0.1901825424</v>
      </c>
      <c r="M41" s="3">
        <f t="shared" si="6"/>
        <v>0.02018414345</v>
      </c>
      <c r="N41" s="3">
        <f t="shared" si="13"/>
        <v>-2.639566495</v>
      </c>
      <c r="O41" s="3">
        <f t="shared" si="14"/>
        <v>-1.108701525</v>
      </c>
      <c r="P41" s="3">
        <f>M41</f>
        <v>0.02018414345</v>
      </c>
    </row>
    <row r="42" ht="15.75" customHeight="1">
      <c r="A42" s="1">
        <f>0.487*1000</f>
        <v>487</v>
      </c>
      <c r="B42" s="4">
        <v>0.5</v>
      </c>
      <c r="C42" s="6">
        <v>3.3</v>
      </c>
      <c r="D42" s="2">
        <v>0.05</v>
      </c>
      <c r="E42" s="1" t="s">
        <v>13</v>
      </c>
      <c r="G42" s="3">
        <f t="shared" si="12"/>
        <v>3</v>
      </c>
      <c r="H42" s="2">
        <v>0.05</v>
      </c>
      <c r="I42" s="3">
        <f t="shared" si="2"/>
        <v>2.712796005</v>
      </c>
      <c r="J42" s="3">
        <f t="shared" si="10"/>
        <v>-2.712796005</v>
      </c>
      <c r="K42" s="3">
        <f t="shared" si="11"/>
        <v>0.01384698369</v>
      </c>
      <c r="L42" s="3">
        <f t="shared" si="5"/>
        <v>0.06269754145</v>
      </c>
      <c r="M42" s="3">
        <f t="shared" si="6"/>
        <v>0.006726848257</v>
      </c>
      <c r="N42" s="3">
        <f t="shared" si="13"/>
        <v>-2.576868954</v>
      </c>
      <c r="O42" s="3">
        <f t="shared" si="14"/>
        <v>-1.046003983</v>
      </c>
      <c r="P42" s="3">
        <f t="shared" ref="P42:P61" si="15">P41+M42</f>
        <v>0.02691099171</v>
      </c>
    </row>
    <row r="43" ht="15.75" customHeight="1">
      <c r="A43" s="1">
        <v>397.76</v>
      </c>
      <c r="B43" s="4">
        <v>0.5</v>
      </c>
      <c r="C43" s="6">
        <v>3.0</v>
      </c>
      <c r="D43" s="2">
        <v>0.05</v>
      </c>
      <c r="E43" s="1" t="s">
        <v>13</v>
      </c>
      <c r="G43" s="3">
        <f t="shared" si="12"/>
        <v>2.7</v>
      </c>
      <c r="H43" s="2">
        <v>0.05</v>
      </c>
      <c r="I43" s="3">
        <f t="shared" si="2"/>
        <v>2.215691456</v>
      </c>
      <c r="J43" s="3">
        <f t="shared" si="10"/>
        <v>-2.215691456</v>
      </c>
      <c r="K43" s="3">
        <f t="shared" si="11"/>
        <v>0.01142320528</v>
      </c>
      <c r="L43" s="3">
        <f t="shared" si="5"/>
        <v>0.0564277873</v>
      </c>
      <c r="M43" s="3">
        <f t="shared" si="6"/>
        <v>0.006071273617</v>
      </c>
      <c r="N43" s="3">
        <f t="shared" si="13"/>
        <v>-2.520441166</v>
      </c>
      <c r="O43" s="3">
        <f t="shared" si="14"/>
        <v>-0.9895761959</v>
      </c>
      <c r="P43" s="3">
        <f t="shared" si="15"/>
        <v>0.03298226533</v>
      </c>
    </row>
    <row r="44" ht="15.75" customHeight="1">
      <c r="A44" s="1">
        <v>354.72</v>
      </c>
      <c r="B44" s="4">
        <v>0.5</v>
      </c>
      <c r="C44" s="6">
        <v>1.7</v>
      </c>
      <c r="D44" s="2">
        <v>0.05</v>
      </c>
      <c r="E44" s="1" t="s">
        <v>13</v>
      </c>
      <c r="G44" s="3">
        <f t="shared" si="12"/>
        <v>1.4</v>
      </c>
      <c r="H44" s="2">
        <v>0.05</v>
      </c>
      <c r="I44" s="3">
        <f t="shared" si="2"/>
        <v>1.975940449</v>
      </c>
      <c r="J44" s="3">
        <f t="shared" si="10"/>
        <v>-1.975940449</v>
      </c>
      <c r="K44" s="3">
        <f t="shared" si="11"/>
        <v>0.01026479029</v>
      </c>
      <c r="L44" s="3">
        <f t="shared" si="5"/>
        <v>0.02925885268</v>
      </c>
      <c r="M44" s="3">
        <f t="shared" si="6"/>
        <v>0.003272413458</v>
      </c>
      <c r="N44" s="3">
        <f t="shared" si="13"/>
        <v>-2.491182314</v>
      </c>
      <c r="O44" s="3">
        <f t="shared" si="14"/>
        <v>-0.9603173432</v>
      </c>
      <c r="P44" s="3">
        <f t="shared" si="15"/>
        <v>0.03625467879</v>
      </c>
    </row>
    <row r="45" ht="15.75" customHeight="1">
      <c r="A45" s="1">
        <v>323.98</v>
      </c>
      <c r="B45" s="4">
        <v>0.5</v>
      </c>
      <c r="C45" s="6">
        <v>1.2</v>
      </c>
      <c r="D45" s="2">
        <v>0.05</v>
      </c>
      <c r="E45" s="1" t="s">
        <v>13</v>
      </c>
      <c r="G45" s="3">
        <f t="shared" si="12"/>
        <v>0.9</v>
      </c>
      <c r="H45" s="2">
        <v>0.05</v>
      </c>
      <c r="I45" s="3">
        <f t="shared" si="2"/>
        <v>1.804705646</v>
      </c>
      <c r="J45" s="3">
        <f t="shared" si="10"/>
        <v>-1.804705646</v>
      </c>
      <c r="K45" s="3">
        <f t="shared" si="11"/>
        <v>0.009443593853</v>
      </c>
      <c r="L45" s="3">
        <f t="shared" si="5"/>
        <v>0.01880926243</v>
      </c>
      <c r="M45" s="3">
        <f t="shared" si="6"/>
        <v>0.002250824003</v>
      </c>
      <c r="N45" s="3">
        <f t="shared" si="13"/>
        <v>-2.472373051</v>
      </c>
      <c r="O45" s="3">
        <f t="shared" si="14"/>
        <v>-0.9415080808</v>
      </c>
      <c r="P45" s="3">
        <f t="shared" si="15"/>
        <v>0.03850550279</v>
      </c>
    </row>
    <row r="46" ht="15.75" customHeight="1">
      <c r="A46" s="1">
        <v>283.9</v>
      </c>
      <c r="B46" s="4">
        <v>0.5</v>
      </c>
      <c r="C46" s="6">
        <v>1.5</v>
      </c>
      <c r="D46" s="2">
        <v>0.05</v>
      </c>
      <c r="E46" s="1" t="s">
        <v>13</v>
      </c>
      <c r="G46" s="3">
        <f t="shared" si="12"/>
        <v>1.2</v>
      </c>
      <c r="H46" s="2">
        <v>0.05</v>
      </c>
      <c r="I46" s="3">
        <f t="shared" si="2"/>
        <v>1.581443092</v>
      </c>
      <c r="J46" s="3">
        <f t="shared" si="10"/>
        <v>-1.581443092</v>
      </c>
      <c r="K46" s="3">
        <f t="shared" si="11"/>
        <v>0.008383403811</v>
      </c>
      <c r="L46" s="3">
        <f t="shared" si="5"/>
        <v>0.02507901658</v>
      </c>
      <c r="M46" s="3">
        <f t="shared" si="6"/>
        <v>0.002856099974</v>
      </c>
      <c r="N46" s="3">
        <f t="shared" si="13"/>
        <v>-2.447294035</v>
      </c>
      <c r="O46" s="3">
        <f t="shared" si="14"/>
        <v>-0.9164290642</v>
      </c>
      <c r="P46" s="3">
        <f t="shared" si="15"/>
        <v>0.04136160276</v>
      </c>
    </row>
    <row r="47" ht="15.75" customHeight="1">
      <c r="A47" s="1">
        <v>245.9</v>
      </c>
      <c r="B47" s="4">
        <v>0.5</v>
      </c>
      <c r="C47" s="6">
        <v>1.3</v>
      </c>
      <c r="D47" s="2">
        <v>0.05</v>
      </c>
      <c r="E47" s="1" t="s">
        <v>13</v>
      </c>
      <c r="G47" s="3">
        <f t="shared" si="12"/>
        <v>1</v>
      </c>
      <c r="H47" s="2">
        <v>0.05</v>
      </c>
      <c r="I47" s="3">
        <f t="shared" si="2"/>
        <v>1.369767018</v>
      </c>
      <c r="J47" s="3">
        <f t="shared" si="10"/>
        <v>-1.369767018</v>
      </c>
      <c r="K47" s="3">
        <f t="shared" si="11"/>
        <v>0.007393506962</v>
      </c>
      <c r="L47" s="3">
        <f t="shared" si="5"/>
        <v>0.02089918048</v>
      </c>
      <c r="M47" s="3">
        <f t="shared" si="6"/>
        <v>0.002449172249</v>
      </c>
      <c r="N47" s="3">
        <f t="shared" si="13"/>
        <v>-2.426394854</v>
      </c>
      <c r="O47" s="3">
        <f t="shared" si="14"/>
        <v>-0.8955298837</v>
      </c>
      <c r="P47" s="3">
        <f t="shared" si="15"/>
        <v>0.04381077501</v>
      </c>
    </row>
    <row r="48" ht="15.75" customHeight="1">
      <c r="A48" s="1">
        <v>186.1</v>
      </c>
      <c r="B48" s="4">
        <v>0.5</v>
      </c>
      <c r="C48" s="6">
        <v>2.0</v>
      </c>
      <c r="D48" s="2">
        <v>0.05</v>
      </c>
      <c r="E48" s="1" t="s">
        <v>13</v>
      </c>
      <c r="G48" s="3">
        <f t="shared" si="12"/>
        <v>1.7</v>
      </c>
      <c r="H48" s="2">
        <v>0.05</v>
      </c>
      <c r="I48" s="3">
        <f t="shared" si="2"/>
        <v>1.036655722</v>
      </c>
      <c r="J48" s="3">
        <f t="shared" si="10"/>
        <v>-1.036655722</v>
      </c>
      <c r="K48" s="3">
        <f t="shared" si="11"/>
        <v>0.005884197504</v>
      </c>
      <c r="L48" s="3">
        <f t="shared" si="5"/>
        <v>0.03552860682</v>
      </c>
      <c r="M48" s="3">
        <f t="shared" si="6"/>
        <v>0.003907907344</v>
      </c>
      <c r="N48" s="3">
        <f t="shared" si="13"/>
        <v>-2.390866247</v>
      </c>
      <c r="O48" s="3">
        <f t="shared" si="14"/>
        <v>-0.8600012769</v>
      </c>
      <c r="P48" s="3">
        <f t="shared" si="15"/>
        <v>0.04771868235</v>
      </c>
    </row>
    <row r="49" ht="15.75" customHeight="1">
      <c r="A49" s="1">
        <v>109.8</v>
      </c>
      <c r="B49" s="4">
        <v>0.5</v>
      </c>
      <c r="C49" s="6">
        <v>2.3</v>
      </c>
      <c r="D49" s="2">
        <v>0.05</v>
      </c>
      <c r="E49" s="1" t="s">
        <v>13</v>
      </c>
      <c r="G49" s="3">
        <f t="shared" si="12"/>
        <v>2</v>
      </c>
      <c r="H49" s="2">
        <v>0.05</v>
      </c>
      <c r="I49" s="3">
        <f t="shared" si="2"/>
        <v>0.6116324463</v>
      </c>
      <c r="J49" s="3">
        <f t="shared" si="10"/>
        <v>-0.6116324463</v>
      </c>
      <c r="K49" s="3">
        <f t="shared" si="11"/>
        <v>0.004136394488</v>
      </c>
      <c r="L49" s="3">
        <f t="shared" si="5"/>
        <v>0.04179836097</v>
      </c>
      <c r="M49" s="3">
        <f t="shared" si="6"/>
        <v>0.004551698666</v>
      </c>
      <c r="N49" s="3">
        <f t="shared" si="13"/>
        <v>-2.349067886</v>
      </c>
      <c r="O49" s="3">
        <f t="shared" si="14"/>
        <v>-0.8182029159</v>
      </c>
      <c r="P49" s="3">
        <f t="shared" si="15"/>
        <v>0.05227038102</v>
      </c>
    </row>
    <row r="50" ht="15.75" customHeight="1">
      <c r="A50" s="1">
        <v>0.0</v>
      </c>
      <c r="B50" s="4">
        <v>0.5</v>
      </c>
      <c r="C50" s="6">
        <v>2.6</v>
      </c>
      <c r="D50" s="2">
        <v>0.05</v>
      </c>
      <c r="E50" s="1" t="s">
        <v>13</v>
      </c>
      <c r="G50" s="3">
        <f t="shared" si="12"/>
        <v>2.3</v>
      </c>
      <c r="H50" s="2">
        <v>0.05</v>
      </c>
      <c r="I50" s="3">
        <f t="shared" si="2"/>
        <v>0</v>
      </c>
      <c r="J50" s="3">
        <f t="shared" si="10"/>
        <v>0</v>
      </c>
      <c r="K50" s="3">
        <f>0</f>
        <v>0</v>
      </c>
      <c r="L50" s="3">
        <f t="shared" si="5"/>
        <v>0.04806811511</v>
      </c>
      <c r="M50" s="3">
        <f t="shared" si="6"/>
        <v>0.005200706936</v>
      </c>
      <c r="N50" s="3">
        <f t="shared" si="13"/>
        <v>-2.300999771</v>
      </c>
      <c r="O50" s="3">
        <f t="shared" si="14"/>
        <v>-0.7701348008</v>
      </c>
      <c r="P50" s="3">
        <f t="shared" si="15"/>
        <v>0.05747108796</v>
      </c>
    </row>
    <row r="51" ht="15.75" customHeight="1">
      <c r="A51" s="1">
        <v>109.73</v>
      </c>
      <c r="B51" s="4">
        <v>0.5</v>
      </c>
      <c r="C51" s="6">
        <v>5.5</v>
      </c>
      <c r="D51" s="2">
        <v>0.05</v>
      </c>
      <c r="E51" s="1" t="s">
        <v>13</v>
      </c>
      <c r="G51" s="3">
        <f t="shared" si="12"/>
        <v>5.2</v>
      </c>
      <c r="H51" s="2">
        <v>0.05</v>
      </c>
      <c r="I51" s="3">
        <f t="shared" si="2"/>
        <v>0.6112425167</v>
      </c>
      <c r="J51" s="3">
        <f t="shared" ref="J51:J61" si="16">I51</f>
        <v>0.6112425167</v>
      </c>
      <c r="K51" s="3">
        <f t="shared" ref="K51:K61" si="17">I51*SQRT((B51/A51)^2 + ($C$5/$B$5)^2)</f>
        <v>0.004134953262</v>
      </c>
      <c r="L51" s="3">
        <f t="shared" si="5"/>
        <v>0.1086757385</v>
      </c>
      <c r="M51" s="3">
        <f t="shared" si="6"/>
        <v>0.01156563201</v>
      </c>
      <c r="N51" s="3">
        <f t="shared" si="13"/>
        <v>-2.192324033</v>
      </c>
      <c r="O51" s="3">
        <f t="shared" si="14"/>
        <v>-0.6614590623</v>
      </c>
      <c r="P51" s="3">
        <f t="shared" si="15"/>
        <v>0.06903671997</v>
      </c>
    </row>
    <row r="52" ht="15.75" customHeight="1">
      <c r="A52" s="1">
        <v>186.03</v>
      </c>
      <c r="B52" s="4">
        <v>0.5</v>
      </c>
      <c r="C52" s="6">
        <v>10.0</v>
      </c>
      <c r="D52" s="2">
        <v>0.05</v>
      </c>
      <c r="E52" s="1" t="s">
        <v>13</v>
      </c>
      <c r="G52" s="3">
        <f t="shared" si="12"/>
        <v>9.7</v>
      </c>
      <c r="H52" s="2">
        <v>0.05</v>
      </c>
      <c r="I52" s="3">
        <f t="shared" si="2"/>
        <v>1.036265792</v>
      </c>
      <c r="J52" s="3">
        <f t="shared" si="16"/>
        <v>1.036265792</v>
      </c>
      <c r="K52" s="3">
        <f t="shared" si="17"/>
        <v>0.005882480168</v>
      </c>
      <c r="L52" s="3">
        <f t="shared" si="5"/>
        <v>0.2027220507</v>
      </c>
      <c r="M52" s="3">
        <f t="shared" si="6"/>
        <v>0.02151150918</v>
      </c>
      <c r="N52" s="3">
        <f t="shared" si="13"/>
        <v>-1.989601982</v>
      </c>
      <c r="O52" s="3">
        <f t="shared" si="14"/>
        <v>-0.4587370116</v>
      </c>
      <c r="P52" s="3">
        <f t="shared" si="15"/>
        <v>0.09054822915</v>
      </c>
    </row>
    <row r="53" ht="15.75" customHeight="1">
      <c r="A53" s="1">
        <v>245.86</v>
      </c>
      <c r="B53" s="4">
        <v>0.5</v>
      </c>
      <c r="C53" s="6">
        <v>13.7</v>
      </c>
      <c r="D53" s="2">
        <v>0.05</v>
      </c>
      <c r="E53" s="1" t="s">
        <v>13</v>
      </c>
      <c r="G53" s="3">
        <f t="shared" si="12"/>
        <v>13.4</v>
      </c>
      <c r="H53" s="2">
        <v>0.05</v>
      </c>
      <c r="I53" s="3">
        <f t="shared" si="2"/>
        <v>1.369544201</v>
      </c>
      <c r="J53" s="3">
        <f t="shared" si="16"/>
        <v>1.369544201</v>
      </c>
      <c r="K53" s="3">
        <f t="shared" si="17"/>
        <v>0.007392474963</v>
      </c>
      <c r="L53" s="3">
        <f t="shared" si="5"/>
        <v>0.2800490185</v>
      </c>
      <c r="M53" s="3">
        <f t="shared" si="6"/>
        <v>0.02970023635</v>
      </c>
      <c r="N53" s="3">
        <f t="shared" si="13"/>
        <v>-1.709552964</v>
      </c>
      <c r="O53" s="3">
        <f t="shared" si="14"/>
        <v>-0.1786879931</v>
      </c>
      <c r="P53" s="3">
        <f t="shared" si="15"/>
        <v>0.1202484655</v>
      </c>
    </row>
    <row r="54" ht="15.75" customHeight="1">
      <c r="A54" s="1">
        <v>283.54</v>
      </c>
      <c r="B54" s="4">
        <v>0.5</v>
      </c>
      <c r="C54" s="6">
        <v>12.4</v>
      </c>
      <c r="D54" s="2">
        <v>0.05</v>
      </c>
      <c r="E54" s="1" t="s">
        <v>13</v>
      </c>
      <c r="G54" s="3">
        <f t="shared" si="12"/>
        <v>12.1</v>
      </c>
      <c r="H54" s="2">
        <v>0.05</v>
      </c>
      <c r="I54" s="3">
        <f t="shared" si="2"/>
        <v>1.57943774</v>
      </c>
      <c r="J54" s="3">
        <f t="shared" si="16"/>
        <v>1.57943774</v>
      </c>
      <c r="K54" s="3">
        <f t="shared" si="17"/>
        <v>0.008373947245</v>
      </c>
      <c r="L54" s="3">
        <f t="shared" si="5"/>
        <v>0.2528800838</v>
      </c>
      <c r="M54" s="3">
        <f t="shared" si="6"/>
        <v>0.02682262826</v>
      </c>
      <c r="N54" s="3">
        <f t="shared" si="13"/>
        <v>-1.45667288</v>
      </c>
      <c r="O54" s="3">
        <f t="shared" si="14"/>
        <v>0.07419209071</v>
      </c>
      <c r="P54" s="3">
        <f t="shared" si="15"/>
        <v>0.1470710938</v>
      </c>
    </row>
    <row r="55" ht="15.75" customHeight="1">
      <c r="A55" s="1">
        <v>323.84</v>
      </c>
      <c r="B55" s="4">
        <v>0.5</v>
      </c>
      <c r="C55" s="6">
        <v>14.2</v>
      </c>
      <c r="D55" s="2">
        <v>0.0499999999999999</v>
      </c>
      <c r="E55" s="1" t="s">
        <v>13</v>
      </c>
      <c r="G55" s="3">
        <f t="shared" si="12"/>
        <v>13.9</v>
      </c>
      <c r="H55" s="2">
        <v>0.0499999999999999</v>
      </c>
      <c r="I55" s="3">
        <f t="shared" si="2"/>
        <v>1.803925787</v>
      </c>
      <c r="J55" s="3">
        <f t="shared" si="16"/>
        <v>1.803925787</v>
      </c>
      <c r="K55" s="3">
        <f t="shared" si="17"/>
        <v>0.009439868074</v>
      </c>
      <c r="L55" s="3">
        <f t="shared" si="5"/>
        <v>0.2904986087</v>
      </c>
      <c r="M55" s="3">
        <f t="shared" si="6"/>
        <v>0.03080710692</v>
      </c>
      <c r="N55" s="3">
        <f t="shared" si="13"/>
        <v>-1.166174271</v>
      </c>
      <c r="O55" s="3">
        <f t="shared" si="14"/>
        <v>0.3646906994</v>
      </c>
      <c r="P55" s="3">
        <f t="shared" si="15"/>
        <v>0.1778782007</v>
      </c>
    </row>
    <row r="56" ht="15.75" customHeight="1">
      <c r="A56" s="1">
        <v>354.54</v>
      </c>
      <c r="B56" s="4">
        <v>0.5</v>
      </c>
      <c r="C56" s="6">
        <v>9.3</v>
      </c>
      <c r="D56" s="2">
        <v>0.0499999999999999</v>
      </c>
      <c r="E56" s="1" t="s">
        <v>13</v>
      </c>
      <c r="G56" s="3">
        <f t="shared" si="12"/>
        <v>9</v>
      </c>
      <c r="H56" s="2">
        <v>0.0499999999999999</v>
      </c>
      <c r="I56" s="3">
        <f t="shared" si="2"/>
        <v>1.974937773</v>
      </c>
      <c r="J56" s="3">
        <f t="shared" si="16"/>
        <v>1.974937773</v>
      </c>
      <c r="K56" s="3">
        <f t="shared" si="17"/>
        <v>0.01025996507</v>
      </c>
      <c r="L56" s="3">
        <f t="shared" si="5"/>
        <v>0.1880926243</v>
      </c>
      <c r="M56" s="3">
        <f t="shared" si="6"/>
        <v>0.01996293747</v>
      </c>
      <c r="N56" s="3">
        <f t="shared" si="13"/>
        <v>-0.9780816466</v>
      </c>
      <c r="O56" s="3">
        <f t="shared" si="14"/>
        <v>0.5527833238</v>
      </c>
      <c r="P56" s="3">
        <f t="shared" si="15"/>
        <v>0.1978411382</v>
      </c>
    </row>
    <row r="57" ht="15.75" customHeight="1">
      <c r="A57" s="1">
        <v>397.37</v>
      </c>
      <c r="B57" s="4">
        <v>0.5</v>
      </c>
      <c r="C57" s="6">
        <v>10.6</v>
      </c>
      <c r="D57" s="2">
        <v>0.0499999999999999</v>
      </c>
      <c r="E57" s="1" t="s">
        <v>13</v>
      </c>
      <c r="G57" s="3">
        <f t="shared" si="12"/>
        <v>10.3</v>
      </c>
      <c r="H57" s="2">
        <v>0.0499999999999999</v>
      </c>
      <c r="I57" s="3">
        <f t="shared" si="2"/>
        <v>2.213518991</v>
      </c>
      <c r="J57" s="3">
        <f t="shared" si="16"/>
        <v>2.213518991</v>
      </c>
      <c r="K57" s="3">
        <f t="shared" si="17"/>
        <v>0.01141267108</v>
      </c>
      <c r="L57" s="3">
        <f t="shared" si="5"/>
        <v>0.215261559</v>
      </c>
      <c r="M57" s="3">
        <f t="shared" si="6"/>
        <v>0.02283906941</v>
      </c>
      <c r="N57" s="3">
        <f t="shared" si="13"/>
        <v>-0.7628200876</v>
      </c>
      <c r="O57" s="3">
        <f t="shared" si="14"/>
        <v>0.7680448827</v>
      </c>
      <c r="P57" s="3">
        <f t="shared" si="15"/>
        <v>0.2206802076</v>
      </c>
    </row>
    <row r="58" ht="15.75" customHeight="1">
      <c r="A58" s="1">
        <v>485.23</v>
      </c>
      <c r="B58" s="4">
        <v>0.5</v>
      </c>
      <c r="C58" s="6">
        <v>13.5</v>
      </c>
      <c r="D58" s="2">
        <v>0.0499999999999999</v>
      </c>
      <c r="E58" s="1" t="s">
        <v>13</v>
      </c>
      <c r="G58" s="3">
        <f t="shared" si="12"/>
        <v>13.2</v>
      </c>
      <c r="H58" s="2">
        <v>0.0499999999999999</v>
      </c>
      <c r="I58" s="3">
        <f t="shared" si="2"/>
        <v>2.702936356</v>
      </c>
      <c r="J58" s="3">
        <f t="shared" si="16"/>
        <v>2.702936356</v>
      </c>
      <c r="K58" s="3">
        <f t="shared" si="17"/>
        <v>0.01379869656</v>
      </c>
      <c r="L58" s="3">
        <f t="shared" si="5"/>
        <v>0.2758691824</v>
      </c>
      <c r="M58" s="3">
        <f t="shared" si="6"/>
        <v>0.02925750213</v>
      </c>
      <c r="N58" s="3">
        <f t="shared" si="13"/>
        <v>-0.4869509053</v>
      </c>
      <c r="O58" s="3">
        <f t="shared" si="14"/>
        <v>1.043914065</v>
      </c>
      <c r="P58" s="3">
        <f t="shared" si="15"/>
        <v>0.2499377097</v>
      </c>
    </row>
    <row r="59" ht="15.75" customHeight="1">
      <c r="A59" s="1">
        <f>0.5837*1000</f>
        <v>583.7</v>
      </c>
      <c r="B59" s="4">
        <v>0.5</v>
      </c>
      <c r="C59" s="6">
        <v>8.7</v>
      </c>
      <c r="D59" s="2">
        <v>0.0499999999999999</v>
      </c>
      <c r="E59" s="1" t="s">
        <v>13</v>
      </c>
      <c r="G59" s="3">
        <f t="shared" si="12"/>
        <v>8.4</v>
      </c>
      <c r="H59" s="2">
        <v>0.0499999999999999</v>
      </c>
      <c r="I59" s="3">
        <f t="shared" si="2"/>
        <v>3.25145591</v>
      </c>
      <c r="J59" s="3">
        <f t="shared" si="16"/>
        <v>3.25145591</v>
      </c>
      <c r="K59" s="3">
        <f t="shared" si="17"/>
        <v>0.01649413658</v>
      </c>
      <c r="L59" s="3">
        <f t="shared" si="5"/>
        <v>0.1755531161</v>
      </c>
      <c r="M59" s="3">
        <f t="shared" si="6"/>
        <v>0.01863585138</v>
      </c>
      <c r="N59" s="3">
        <f t="shared" si="13"/>
        <v>-0.3113977892</v>
      </c>
      <c r="O59" s="3">
        <f t="shared" si="14"/>
        <v>1.219467181</v>
      </c>
      <c r="P59" s="3">
        <f t="shared" si="15"/>
        <v>0.2685735611</v>
      </c>
    </row>
    <row r="60" ht="15.75" customHeight="1">
      <c r="A60" s="1">
        <f>0.9398*1000</f>
        <v>939.8</v>
      </c>
      <c r="B60" s="4">
        <v>0.5</v>
      </c>
      <c r="C60" s="6">
        <v>15.0</v>
      </c>
      <c r="D60" s="2">
        <v>0.0499999999999999</v>
      </c>
      <c r="E60" s="1" t="s">
        <v>13</v>
      </c>
      <c r="G60" s="3">
        <f t="shared" si="12"/>
        <v>14.7</v>
      </c>
      <c r="H60" s="2">
        <v>0.0499999999999999</v>
      </c>
      <c r="I60" s="3">
        <f t="shared" si="2"/>
        <v>5.235083543</v>
      </c>
      <c r="J60" s="3">
        <f t="shared" si="16"/>
        <v>5.235083543</v>
      </c>
      <c r="K60" s="3">
        <f t="shared" si="17"/>
        <v>0.02632318172</v>
      </c>
      <c r="L60" s="3">
        <f t="shared" si="5"/>
        <v>0.3072179531</v>
      </c>
      <c r="M60" s="3">
        <f t="shared" si="6"/>
        <v>0.03257819331</v>
      </c>
      <c r="N60" s="3">
        <f t="shared" si="13"/>
        <v>-0.004179836097</v>
      </c>
      <c r="O60" s="3">
        <f t="shared" si="14"/>
        <v>1.526685134</v>
      </c>
      <c r="P60" s="3">
        <f t="shared" si="15"/>
        <v>0.3011517544</v>
      </c>
    </row>
    <row r="61" ht="15.75" customHeight="1">
      <c r="A61" s="1">
        <f>1.7265*1000</f>
        <v>1726.5</v>
      </c>
      <c r="B61" s="4">
        <v>0.5</v>
      </c>
      <c r="C61" s="6">
        <v>13.0</v>
      </c>
      <c r="D61" s="2">
        <v>0.0499999999999999</v>
      </c>
      <c r="E61" s="1" t="s">
        <v>13</v>
      </c>
      <c r="G61" s="3">
        <f t="shared" si="12"/>
        <v>12.7</v>
      </c>
      <c r="H61" s="2">
        <v>0.0499999999999999</v>
      </c>
      <c r="I61" s="3">
        <f t="shared" si="2"/>
        <v>9.617335324</v>
      </c>
      <c r="J61" s="3">
        <f t="shared" si="16"/>
        <v>9.617335324</v>
      </c>
      <c r="K61" s="3">
        <f t="shared" si="17"/>
        <v>0.04816726971</v>
      </c>
      <c r="L61" s="3">
        <f t="shared" si="5"/>
        <v>0.2654195921</v>
      </c>
      <c r="M61" s="3">
        <f t="shared" si="6"/>
        <v>0.0281507049</v>
      </c>
      <c r="N61" s="3">
        <f t="shared" si="13"/>
        <v>0.261239756</v>
      </c>
      <c r="O61" s="3">
        <f t="shared" si="14"/>
        <v>1.792104726</v>
      </c>
      <c r="P61" s="3">
        <f t="shared" si="15"/>
        <v>0.3293024593</v>
      </c>
    </row>
    <row r="62" ht="15.75" customHeight="1"/>
    <row r="63" ht="15.75" customHeight="1"/>
    <row r="64" ht="15.75" customHeight="1"/>
    <row r="65" ht="15.75" customHeight="1">
      <c r="D65" s="1" t="s">
        <v>27</v>
      </c>
    </row>
    <row r="66" ht="15.75" customHeight="1">
      <c r="A66" s="1" t="s">
        <v>0</v>
      </c>
      <c r="B66" s="1">
        <v>1.2756</v>
      </c>
    </row>
    <row r="67" ht="15.75" customHeight="1">
      <c r="A67" s="4" t="s">
        <v>28</v>
      </c>
      <c r="B67" s="1">
        <v>4.0</v>
      </c>
    </row>
    <row r="68" ht="15.75" customHeight="1"/>
    <row r="69" ht="15.75" customHeight="1"/>
    <row r="70" ht="15.75" customHeight="1">
      <c r="A70" s="1" t="s">
        <v>29</v>
      </c>
    </row>
    <row r="71" ht="15.75" customHeight="1"/>
    <row r="72" ht="15.75" customHeight="1">
      <c r="A72" s="1" t="s">
        <v>30</v>
      </c>
    </row>
    <row r="73" ht="15.75" customHeight="1">
      <c r="A73" s="1" t="s">
        <v>31</v>
      </c>
      <c r="B73" s="1">
        <v>18.0</v>
      </c>
    </row>
    <row r="74" ht="15.75" customHeight="1">
      <c r="A74" s="1" t="s">
        <v>32</v>
      </c>
      <c r="B74" s="1" t="s">
        <v>33</v>
      </c>
    </row>
    <row r="75" ht="15.75" customHeight="1">
      <c r="A75" s="1">
        <v>109.56</v>
      </c>
      <c r="B75" s="1">
        <v>4.7</v>
      </c>
    </row>
    <row r="76" ht="15.75" customHeight="1">
      <c r="A76" s="1">
        <v>185.84</v>
      </c>
      <c r="B76" s="1">
        <v>6.8</v>
      </c>
    </row>
    <row r="77" ht="15.75" customHeight="1">
      <c r="A77" s="1">
        <v>247.6</v>
      </c>
      <c r="B77" s="1">
        <v>8.2</v>
      </c>
    </row>
    <row r="78" ht="15.75" customHeight="1">
      <c r="A78" s="1">
        <v>283.34</v>
      </c>
      <c r="B78" s="1">
        <v>5.7</v>
      </c>
    </row>
    <row r="79" ht="15.75" customHeight="1">
      <c r="A79" s="1">
        <v>232.59</v>
      </c>
      <c r="B79" s="1">
        <v>7.0</v>
      </c>
    </row>
    <row r="80" ht="15.75" customHeight="1">
      <c r="A80" s="1">
        <v>354.23</v>
      </c>
      <c r="B80" s="1">
        <v>4.9</v>
      </c>
    </row>
    <row r="81" ht="15.75" customHeight="1">
      <c r="A81" s="1">
        <v>397.12</v>
      </c>
      <c r="B81" s="1">
        <v>6.5</v>
      </c>
    </row>
    <row r="82" ht="15.75" customHeight="1">
      <c r="A82" s="1">
        <v>485.02</v>
      </c>
      <c r="B82" s="1">
        <v>11.0</v>
      </c>
    </row>
    <row r="83" ht="15.75" customHeight="1">
      <c r="A83" s="1" t="s">
        <v>34</v>
      </c>
      <c r="B83" s="1" t="s">
        <v>33</v>
      </c>
    </row>
    <row r="84" ht="15.75" customHeight="1">
      <c r="A84" s="1">
        <v>0.5838</v>
      </c>
      <c r="B84" s="1">
        <v>8.5</v>
      </c>
    </row>
    <row r="85" ht="15.75" customHeight="1">
      <c r="A85" s="1">
        <v>0.9401</v>
      </c>
      <c r="B85" s="1">
        <v>18.0</v>
      </c>
    </row>
    <row r="86" ht="15.75" customHeight="1">
      <c r="A86" s="1">
        <v>1.7273</v>
      </c>
      <c r="B86" s="1">
        <v>17.1</v>
      </c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70:C70"/>
    <mergeCell ref="A72:C7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3.0" topLeftCell="A14" activePane="bottomLeft" state="frozen"/>
      <selection activeCell="B15" sqref="B15" pane="bottomLeft"/>
    </sheetView>
  </sheetViews>
  <sheetFormatPr customHeight="1" defaultColWidth="12.63" defaultRowHeight="15.0"/>
  <sheetData>
    <row r="1">
      <c r="A1" s="2" t="s">
        <v>24</v>
      </c>
      <c r="B1" s="2" t="s">
        <v>25</v>
      </c>
      <c r="C1" s="2" t="s">
        <v>19</v>
      </c>
      <c r="D1" s="2" t="s">
        <v>20</v>
      </c>
    </row>
    <row r="2">
      <c r="A2" s="3">
        <v>1.54340447866754</v>
      </c>
      <c r="B2" s="2">
        <v>0.0</v>
      </c>
      <c r="C2" s="3">
        <v>5.24399621993486</v>
      </c>
      <c r="D2" s="3">
        <v>0.026367495368159143</v>
      </c>
    </row>
    <row r="3">
      <c r="A3" s="3">
        <v>1.3511320182241904</v>
      </c>
      <c r="B3" s="3">
        <v>0.027265310066265952</v>
      </c>
      <c r="C3" s="3">
        <v>3.2564692906032704</v>
      </c>
      <c r="D3" s="3">
        <v>0.01651884406181833</v>
      </c>
    </row>
    <row r="4">
      <c r="A4" s="3">
        <v>1.2967941489684611</v>
      </c>
      <c r="B4" s="3">
        <v>0.0476706660240606</v>
      </c>
      <c r="C4" s="3">
        <v>2.7144671319038207</v>
      </c>
      <c r="D4" s="3">
        <v>0.013855168652068813</v>
      </c>
    </row>
    <row r="5">
      <c r="A5" s="3">
        <v>1.2382764436161373</v>
      </c>
      <c r="B5" s="3">
        <v>0.05352386305597897</v>
      </c>
      <c r="C5" s="3">
        <v>2.2179753291814985</v>
      </c>
      <c r="D5" s="3">
        <v>0.011434280350947361</v>
      </c>
    </row>
    <row r="6">
      <c r="A6" s="3">
        <v>1.2090175909399754</v>
      </c>
      <c r="B6" s="3">
        <v>0.059813452968451426</v>
      </c>
      <c r="C6" s="3">
        <v>1.97699882984606</v>
      </c>
      <c r="D6" s="3">
        <v>0.010269883760439247</v>
      </c>
    </row>
    <row r="7">
      <c r="A7" s="3">
        <v>1.1881184104570026</v>
      </c>
      <c r="B7" s="3">
        <v>0.06308586642618887</v>
      </c>
      <c r="C7" s="3">
        <v>1.804817054662093</v>
      </c>
      <c r="D7" s="3">
        <v>0.009444126118524429</v>
      </c>
    </row>
    <row r="8">
      <c r="A8" s="3">
        <v>1.160949475829138</v>
      </c>
      <c r="B8" s="3">
        <v>0.06553503867557553</v>
      </c>
      <c r="C8" s="3">
        <v>1.5819444301033574</v>
      </c>
      <c r="D8" s="3">
        <v>0.008385768159267962</v>
      </c>
    </row>
    <row r="9">
      <c r="A9" s="3">
        <v>1.1379603772978681</v>
      </c>
      <c r="B9" s="3">
        <v>0.06859835932402661</v>
      </c>
      <c r="C9" s="3">
        <v>1.3695442008000684</v>
      </c>
      <c r="D9" s="3">
        <v>0.007392474962503691</v>
      </c>
    </row>
    <row r="10">
      <c r="A10" s="3">
        <v>1.1024317704768145</v>
      </c>
      <c r="B10" s="3">
        <v>0.07124954977920313</v>
      </c>
      <c r="C10" s="3">
        <v>1.0369899472095532</v>
      </c>
      <c r="D10" s="3">
        <v>0.005885669621033641</v>
      </c>
    </row>
    <row r="11">
      <c r="A11" s="3">
        <v>1.0627233275591663</v>
      </c>
      <c r="B11" s="3">
        <v>0.0751574571231976</v>
      </c>
      <c r="C11" s="3">
        <v>0.6115767420720716</v>
      </c>
      <c r="D11" s="3">
        <v>0.004136188572672154</v>
      </c>
    </row>
    <row r="12">
      <c r="A12" s="3">
        <v>1.014655212448329</v>
      </c>
      <c r="B12" s="3">
        <v>0.07949386389120928</v>
      </c>
      <c r="C12" s="3">
        <v>0.0</v>
      </c>
      <c r="D12" s="3">
        <v>0.0</v>
      </c>
    </row>
    <row r="13">
      <c r="A13" s="3">
        <v>0.9080693919851679</v>
      </c>
      <c r="B13" s="3">
        <v>0.08469457082750981</v>
      </c>
      <c r="C13" s="3">
        <v>-0.6112425166915786</v>
      </c>
      <c r="D13" s="3">
        <v>0.0041349532618764695</v>
      </c>
    </row>
    <row r="14">
      <c r="A14" s="3">
        <v>0.7095271773969265</v>
      </c>
      <c r="B14" s="3">
        <v>0.09603962011722275</v>
      </c>
      <c r="C14" s="3">
        <v>-1.0363214964485672</v>
      </c>
      <c r="D14" s="3">
        <v>0.005882725492716061</v>
      </c>
    </row>
    <row r="15">
      <c r="A15" s="3">
        <v>0.4232084047801994</v>
      </c>
      <c r="B15" s="3">
        <v>0.11710865063003575</v>
      </c>
      <c r="C15" s="3">
        <v>-1.3695442008000684</v>
      </c>
      <c r="D15" s="3">
        <v>0.007392474962503691</v>
      </c>
    </row>
    <row r="16">
      <c r="A16" s="3">
        <v>0.17032832093622868</v>
      </c>
      <c r="B16" s="3">
        <v>0.14747300353880374</v>
      </c>
      <c r="C16" s="3">
        <v>-1.5850638669879586</v>
      </c>
      <c r="D16" s="3">
        <v>0.008400481514972045</v>
      </c>
    </row>
    <row r="17">
      <c r="A17" s="3">
        <v>-0.11808036972879571</v>
      </c>
      <c r="B17" s="3">
        <v>0.17429563180163335</v>
      </c>
      <c r="C17" s="3">
        <v>-1.8039257869807783</v>
      </c>
      <c r="D17" s="3">
        <v>0.009439868073547002</v>
      </c>
    </row>
    <row r="18">
      <c r="A18" s="3">
        <v>-0.3040830760272535</v>
      </c>
      <c r="B18" s="3">
        <v>0.20488136078210722</v>
      </c>
      <c r="C18" s="3">
        <v>-1.4180068809715505</v>
      </c>
      <c r="D18" s="3">
        <v>0.007617479306482107</v>
      </c>
    </row>
    <row r="19">
      <c r="A19" s="3">
        <v>-0.5172547169535758</v>
      </c>
      <c r="B19" s="3">
        <v>0.22462309899688632</v>
      </c>
      <c r="C19" s="3">
        <v>-2.2137975119253364</v>
      </c>
      <c r="D19" s="3">
        <v>0.011414021583902263</v>
      </c>
    </row>
    <row r="20">
      <c r="A20" s="3">
        <v>-0.803573489570303</v>
      </c>
      <c r="B20" s="3">
        <v>0.24724089631354862</v>
      </c>
      <c r="C20" s="3">
        <v>-2.7023793139759915</v>
      </c>
      <c r="D20" s="3">
        <v>0.013795968687908444</v>
      </c>
    </row>
    <row r="21">
      <c r="A21" s="3">
        <v>-0.9770366875789771</v>
      </c>
      <c r="B21" s="3">
        <v>0.2776052492223166</v>
      </c>
      <c r="C21" s="3">
        <v>-3.250898867595054</v>
      </c>
      <c r="D21" s="3">
        <v>0.016491391369617258</v>
      </c>
    </row>
    <row r="22">
      <c r="A22" s="3">
        <v>-1.2863445587269742</v>
      </c>
      <c r="B22" s="3">
        <v>0.29601994695484274</v>
      </c>
      <c r="C22" s="3">
        <v>-5.23452650082089</v>
      </c>
      <c r="D22" s="3">
        <v>0.026320412141862853</v>
      </c>
    </row>
    <row r="23">
      <c r="A23" s="3">
        <v>-1.555943986957323</v>
      </c>
      <c r="B23" s="3">
        <v>0.3288195333872119</v>
      </c>
      <c r="C23" s="3">
        <v>-9.60619447766907</v>
      </c>
      <c r="D23" s="3">
        <v>0.0481116587917379</v>
      </c>
    </row>
    <row r="24">
      <c r="A24" s="3">
        <v>-1.2988840670167578</v>
      </c>
      <c r="B24" s="3">
        <v>0.3574129503538192</v>
      </c>
      <c r="C24" s="3">
        <v>-5.24065396612993</v>
      </c>
      <c r="D24" s="3">
        <v>0.026350877650288054</v>
      </c>
    </row>
    <row r="25">
      <c r="A25" s="3">
        <v>-1.1087015246217056</v>
      </c>
      <c r="B25" s="3">
        <v>0.02018414345427931</v>
      </c>
      <c r="C25" s="3">
        <v>-3.2542411213999842</v>
      </c>
      <c r="D25" s="3">
        <v>0.016507862824359856</v>
      </c>
    </row>
    <row r="26">
      <c r="A26" s="3">
        <v>-1.0460039831727872</v>
      </c>
      <c r="B26" s="3">
        <v>0.026910991710877186</v>
      </c>
      <c r="C26" s="3">
        <v>-2.7127960050013558</v>
      </c>
      <c r="D26" s="3">
        <v>0.013846983687482243</v>
      </c>
    </row>
    <row r="27">
      <c r="A27" s="3">
        <v>-0.9895761958687607</v>
      </c>
      <c r="B27" s="3">
        <v>0.03298226532745192</v>
      </c>
      <c r="C27" s="3">
        <v>-2.21569145574813</v>
      </c>
      <c r="D27" s="3">
        <v>0.011423205276956998</v>
      </c>
    </row>
    <row r="28">
      <c r="A28" s="3">
        <v>-0.9603173431925988</v>
      </c>
      <c r="B28" s="3">
        <v>0.036254678785189356</v>
      </c>
      <c r="C28" s="3">
        <v>-1.975940449474499</v>
      </c>
      <c r="D28" s="3">
        <v>0.010264790286184789</v>
      </c>
    </row>
    <row r="29">
      <c r="A29" s="3">
        <v>-0.9415080807579232</v>
      </c>
      <c r="B29" s="3">
        <v>0.03850550278799647</v>
      </c>
      <c r="C29" s="3">
        <v>-1.8047056462019286</v>
      </c>
      <c r="D29" s="3">
        <v>0.009443593852895438</v>
      </c>
    </row>
    <row r="30">
      <c r="A30" s="3">
        <v>-0.9164290641783559</v>
      </c>
      <c r="B30" s="3">
        <v>0.04136160276155705</v>
      </c>
      <c r="C30" s="3">
        <v>-1.5814430920326177</v>
      </c>
      <c r="D30" s="3">
        <v>0.008383403810866958</v>
      </c>
    </row>
    <row r="31">
      <c r="A31" s="3">
        <v>-0.8955298836953831</v>
      </c>
      <c r="B31" s="3">
        <v>0.04381077501094371</v>
      </c>
      <c r="C31" s="3">
        <v>-1.369767017720397</v>
      </c>
      <c r="D31" s="3">
        <v>0.007393506961752471</v>
      </c>
    </row>
    <row r="32">
      <c r="A32" s="3">
        <v>-0.8600012768743294</v>
      </c>
      <c r="B32" s="3">
        <v>0.04771868235493819</v>
      </c>
      <c r="C32" s="3">
        <v>-1.0366557218290602</v>
      </c>
      <c r="D32" s="3">
        <v>0.005884197503707684</v>
      </c>
    </row>
    <row r="33">
      <c r="A33" s="3">
        <v>-0.8182029159083838</v>
      </c>
      <c r="B33" s="3">
        <v>0.052270381020515004</v>
      </c>
      <c r="C33" s="3">
        <v>-0.6116324463021537</v>
      </c>
      <c r="D33" s="3">
        <v>0.00413639448757676</v>
      </c>
    </row>
    <row r="34">
      <c r="A34" s="3">
        <v>-0.7701348007975464</v>
      </c>
      <c r="B34" s="3">
        <v>0.057471087956815534</v>
      </c>
      <c r="C34" s="3">
        <v>0.0</v>
      </c>
      <c r="D34" s="3">
        <v>0.0</v>
      </c>
    </row>
    <row r="35">
      <c r="A35" s="3">
        <v>-0.6614590622860879</v>
      </c>
      <c r="B35" s="3">
        <v>0.06903671997116663</v>
      </c>
      <c r="C35" s="3">
        <v>0.6112425166915786</v>
      </c>
      <c r="D35" s="3">
        <v>0.0041349532618764695</v>
      </c>
    </row>
    <row r="36">
      <c r="A36" s="3">
        <v>-0.4587370116012519</v>
      </c>
      <c r="B36" s="3">
        <v>0.09054822915287461</v>
      </c>
      <c r="C36" s="3">
        <v>1.036265792218485</v>
      </c>
      <c r="D36" s="3">
        <v>0.005882480167894457</v>
      </c>
    </row>
    <row r="37">
      <c r="A37" s="3">
        <v>-0.17868799312941663</v>
      </c>
      <c r="B37" s="3">
        <v>0.12024846550064171</v>
      </c>
      <c r="C37" s="3">
        <v>1.3695442008000684</v>
      </c>
      <c r="D37" s="3">
        <v>0.007392474962503691</v>
      </c>
    </row>
    <row r="38">
      <c r="A38" s="3">
        <v>0.07419209071455402</v>
      </c>
      <c r="B38" s="3">
        <v>0.1470710937634713</v>
      </c>
      <c r="C38" s="3">
        <v>1.5794377397496604</v>
      </c>
      <c r="D38" s="3">
        <v>0.008373947245251452</v>
      </c>
    </row>
    <row r="39">
      <c r="A39" s="3">
        <v>0.36469069942787563</v>
      </c>
      <c r="B39" s="3">
        <v>0.17787820068821666</v>
      </c>
      <c r="C39" s="3">
        <v>1.8039257869807783</v>
      </c>
      <c r="D39" s="3">
        <v>0.009439868073547002</v>
      </c>
    </row>
    <row r="40">
      <c r="A40" s="3">
        <v>0.5527833237746307</v>
      </c>
      <c r="B40" s="3">
        <v>0.1978411381551439</v>
      </c>
      <c r="C40" s="3">
        <v>1.97493777333302</v>
      </c>
      <c r="D40" s="3">
        <v>0.010259965074797097</v>
      </c>
    </row>
    <row r="41">
      <c r="A41" s="3">
        <v>0.7680448827492503</v>
      </c>
      <c r="B41" s="3">
        <v>0.2206802075629569</v>
      </c>
      <c r="C41" s="3">
        <v>2.2135189907749258</v>
      </c>
      <c r="D41" s="3">
        <v>0.011412671080235672</v>
      </c>
    </row>
    <row r="42">
      <c r="A42" s="3">
        <v>1.043914065124491</v>
      </c>
      <c r="B42" s="3">
        <v>0.2499377096893815</v>
      </c>
      <c r="C42" s="3">
        <v>2.702936356276813</v>
      </c>
      <c r="D42" s="3">
        <v>0.013798696560715105</v>
      </c>
    </row>
    <row r="43">
      <c r="A43" s="3">
        <v>1.2194671811814624</v>
      </c>
      <c r="B43" s="3">
        <v>0.26857356106533103</v>
      </c>
      <c r="C43" s="3">
        <v>3.251455909895876</v>
      </c>
      <c r="D43" s="3">
        <v>0.01649413657857049</v>
      </c>
    </row>
    <row r="44">
      <c r="A44" s="3">
        <v>1.5266851342811623</v>
      </c>
      <c r="B44" s="3">
        <v>0.301151754375683</v>
      </c>
      <c r="C44" s="3">
        <v>5.235083543121713</v>
      </c>
      <c r="D44" s="3">
        <v>0.026323181717057144</v>
      </c>
    </row>
    <row r="45">
      <c r="A45" s="3">
        <v>1.7921047264149166</v>
      </c>
      <c r="B45" s="3">
        <v>0.32930245927733304</v>
      </c>
      <c r="C45" s="3">
        <v>9.617335323685504</v>
      </c>
      <c r="D45" s="3">
        <v>0.04816726971012412</v>
      </c>
    </row>
  </sheetData>
  <drawing r:id="rId1"/>
</worksheet>
</file>