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n\Desktop\"/>
    </mc:Choice>
  </mc:AlternateContent>
  <xr:revisionPtr revIDLastSave="0" documentId="13_ncr:1_{74790372-E11F-4B04-9799-94D06B5391FA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Оборудование" sheetId="1" r:id="rId1"/>
    <sheet name="Кружка" sheetId="2" r:id="rId2"/>
    <sheet name="Кувшин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3" l="1" a="1"/>
  <c r="X2" i="3" s="1"/>
  <c r="V2" i="3" a="1"/>
  <c r="V2" i="3" s="1"/>
  <c r="T3" i="3"/>
  <c r="T4" i="3"/>
  <c r="T5" i="3"/>
  <c r="T6" i="3"/>
  <c r="T2" i="3"/>
  <c r="S3" i="3"/>
  <c r="S4" i="3"/>
  <c r="S5" i="3"/>
  <c r="S6" i="3"/>
  <c r="S2" i="3"/>
  <c r="R3" i="3"/>
  <c r="R4" i="3"/>
  <c r="R5" i="3"/>
  <c r="R6" i="3"/>
  <c r="R2" i="3"/>
  <c r="Y2" i="2" a="1"/>
  <c r="Y2" i="2" s="1"/>
  <c r="V3" i="2" a="1"/>
  <c r="V3" i="2" s="1"/>
  <c r="T3" i="2"/>
  <c r="T4" i="2"/>
  <c r="T5" i="2"/>
  <c r="T6" i="2"/>
  <c r="S3" i="2"/>
  <c r="S4" i="2"/>
  <c r="S5" i="2"/>
  <c r="S6" i="2"/>
  <c r="S2" i="2"/>
  <c r="T2" i="2"/>
  <c r="R3" i="2"/>
  <c r="R4" i="2"/>
  <c r="R5" i="2"/>
  <c r="R6" i="2"/>
  <c r="R2" i="2"/>
  <c r="Q3" i="3"/>
  <c r="Q4" i="3"/>
  <c r="Q5" i="3"/>
  <c r="Q6" i="3"/>
  <c r="Q2" i="3"/>
  <c r="O3" i="3"/>
  <c r="O4" i="3"/>
  <c r="O5" i="3"/>
  <c r="O6" i="3"/>
  <c r="O2" i="3"/>
  <c r="O2" i="2"/>
  <c r="Q3" i="2"/>
  <c r="Q4" i="2"/>
  <c r="Q5" i="2"/>
  <c r="Q6" i="2"/>
  <c r="Q2" i="2"/>
  <c r="G2" i="1"/>
  <c r="F6" i="1"/>
  <c r="O3" i="2"/>
  <c r="O4" i="2"/>
  <c r="O5" i="2"/>
  <c r="O6" i="2"/>
  <c r="G43" i="2"/>
  <c r="G45" i="2" s="1"/>
  <c r="H43" i="2"/>
  <c r="I43" i="2"/>
  <c r="I45" i="2" s="1"/>
  <c r="J43" i="2"/>
  <c r="G44" i="2"/>
  <c r="H44" i="2"/>
  <c r="I44" i="2"/>
  <c r="J44" i="2"/>
  <c r="J45" i="2" s="1"/>
  <c r="H45" i="2"/>
  <c r="F43" i="2"/>
  <c r="F44" i="2"/>
  <c r="G55" i="2"/>
  <c r="H55" i="2"/>
  <c r="G56" i="2"/>
  <c r="H56" i="2"/>
  <c r="F55" i="2"/>
  <c r="F56" i="2"/>
  <c r="I50" i="2"/>
  <c r="J50" i="2" s="1"/>
  <c r="I51" i="2"/>
  <c r="J51" i="2" s="1"/>
  <c r="I52" i="2"/>
  <c r="J52" i="2" s="1"/>
  <c r="I53" i="2"/>
  <c r="J53" i="2" s="1"/>
  <c r="I54" i="2"/>
  <c r="J54" i="2" s="1"/>
  <c r="I49" i="2"/>
  <c r="J49" i="2" s="1"/>
  <c r="I48" i="2"/>
  <c r="J48" i="2" s="1"/>
  <c r="I47" i="2"/>
  <c r="J47" i="2" s="1"/>
  <c r="E47" i="2"/>
  <c r="D47" i="2"/>
  <c r="G15" i="2"/>
  <c r="H15" i="2"/>
  <c r="I15" i="2"/>
  <c r="J15" i="2"/>
  <c r="G16" i="2"/>
  <c r="G17" i="2" s="1"/>
  <c r="H16" i="2"/>
  <c r="H17" i="2" s="1"/>
  <c r="I16" i="2"/>
  <c r="I17" i="2" s="1"/>
  <c r="J16" i="2"/>
  <c r="J17" i="2" s="1"/>
  <c r="F25" i="2"/>
  <c r="F38" i="2"/>
  <c r="F37" i="2"/>
  <c r="I42" i="2"/>
  <c r="J42" i="2" s="1"/>
  <c r="I41" i="2"/>
  <c r="J41" i="2" s="1"/>
  <c r="E41" i="2"/>
  <c r="D41" i="2"/>
  <c r="I36" i="2"/>
  <c r="J36" i="2" s="1"/>
  <c r="I35" i="2"/>
  <c r="J35" i="2" s="1"/>
  <c r="I34" i="2"/>
  <c r="J34" i="2" s="1"/>
  <c r="I33" i="2"/>
  <c r="J33" i="2" s="1"/>
  <c r="I32" i="2"/>
  <c r="J32" i="2" s="1"/>
  <c r="I31" i="2"/>
  <c r="J31" i="2" s="1"/>
  <c r="I30" i="2"/>
  <c r="J30" i="2" s="1"/>
  <c r="I29" i="2"/>
  <c r="J29" i="2" s="1"/>
  <c r="G25" i="2"/>
  <c r="H25" i="2"/>
  <c r="G26" i="2"/>
  <c r="G27" i="2" s="1"/>
  <c r="H26" i="2"/>
  <c r="F26" i="2"/>
  <c r="I21" i="2"/>
  <c r="J21" i="2" s="1"/>
  <c r="I22" i="2"/>
  <c r="J22" i="2" s="1"/>
  <c r="I23" i="2"/>
  <c r="J23" i="2" s="1"/>
  <c r="I24" i="2"/>
  <c r="J24" i="2" s="1"/>
  <c r="I20" i="2"/>
  <c r="J20" i="2" s="1"/>
  <c r="I19" i="2"/>
  <c r="H38" i="2"/>
  <c r="G38" i="2"/>
  <c r="H37" i="2"/>
  <c r="G37" i="2"/>
  <c r="E29" i="2"/>
  <c r="D29" i="2"/>
  <c r="G6" i="2"/>
  <c r="H6" i="2"/>
  <c r="G7" i="2"/>
  <c r="H7" i="2"/>
  <c r="F7" i="2"/>
  <c r="F6" i="2"/>
  <c r="I5" i="2"/>
  <c r="J5" i="2" s="1"/>
  <c r="I4" i="2"/>
  <c r="J4" i="2" s="1"/>
  <c r="I3" i="2"/>
  <c r="J3" i="2" s="1"/>
  <c r="I2" i="2"/>
  <c r="J2" i="2" s="1"/>
  <c r="F16" i="2"/>
  <c r="F15" i="2"/>
  <c r="E19" i="2"/>
  <c r="D19" i="2"/>
  <c r="I14" i="2"/>
  <c r="J14" i="2" s="1"/>
  <c r="I11" i="2"/>
  <c r="J11" i="2" s="1"/>
  <c r="I12" i="2"/>
  <c r="J12" i="2" s="1"/>
  <c r="I13" i="2"/>
  <c r="J13" i="2" s="1"/>
  <c r="I10" i="2"/>
  <c r="E10" i="2"/>
  <c r="D10" i="2"/>
  <c r="E2" i="2"/>
  <c r="D2" i="2"/>
  <c r="D6" i="1"/>
  <c r="E6" i="1" s="1"/>
  <c r="D5" i="1"/>
  <c r="E5" i="1" s="1"/>
  <c r="D4" i="1"/>
  <c r="E4" i="1" s="1"/>
  <c r="D3" i="1"/>
  <c r="E3" i="1" s="1"/>
  <c r="D2" i="1"/>
  <c r="E2" i="1" s="1"/>
  <c r="F2" i="1" s="1"/>
  <c r="G57" i="2" l="1"/>
  <c r="J55" i="2"/>
  <c r="J56" i="2"/>
  <c r="I56" i="2"/>
  <c r="I55" i="2"/>
  <c r="H57" i="2"/>
  <c r="F57" i="2"/>
  <c r="H27" i="2"/>
  <c r="H8" i="2"/>
  <c r="G8" i="2"/>
  <c r="F8" i="2"/>
  <c r="I25" i="2"/>
  <c r="F17" i="2"/>
  <c r="J19" i="2"/>
  <c r="J25" i="2" s="1"/>
  <c r="J7" i="2"/>
  <c r="F39" i="2"/>
  <c r="J6" i="2"/>
  <c r="I26" i="2"/>
  <c r="G39" i="2"/>
  <c r="I6" i="2"/>
  <c r="H39" i="2"/>
  <c r="I7" i="2"/>
  <c r="F27" i="2"/>
  <c r="J37" i="2"/>
  <c r="J38" i="2"/>
  <c r="I37" i="2"/>
  <c r="I38" i="2"/>
  <c r="J10" i="2"/>
  <c r="F3" i="1"/>
  <c r="J57" i="2" l="1"/>
  <c r="I57" i="2"/>
  <c r="J26" i="2"/>
  <c r="J27" i="2" s="1"/>
  <c r="I8" i="2"/>
  <c r="J8" i="2"/>
  <c r="I27" i="2"/>
  <c r="J39" i="2"/>
  <c r="I39" i="2"/>
  <c r="F4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<sst xmlns="http://schemas.openxmlformats.org/spreadsheetml/2006/main" count="164" uniqueCount="42">
  <si>
    <t>Радиус капли</t>
  </si>
  <si>
    <t>Vшпр, мл</t>
  </si>
  <si>
    <t>N</t>
  </si>
  <si>
    <t>V1, мл</t>
  </si>
  <si>
    <t>r1, см</t>
  </si>
  <si>
    <t>rср, мм</t>
  </si>
  <si>
    <t>Линейка</t>
  </si>
  <si>
    <r>
      <rPr>
        <sz val="10"/>
        <color theme="1"/>
        <rFont val="Calibri"/>
        <family val="2"/>
      </rPr>
      <t>σ</t>
    </r>
    <r>
      <rPr>
        <sz val="10"/>
        <color theme="1"/>
        <rFont val="Liberation Sans"/>
      </rPr>
      <t>h, см</t>
    </r>
  </si>
  <si>
    <t>h1, см</t>
  </si>
  <si>
    <t>h2, см</t>
  </si>
  <si>
    <t>h, см</t>
  </si>
  <si>
    <t>Быстро</t>
  </si>
  <si>
    <t>R, мм</t>
  </si>
  <si>
    <t>l, мм</t>
  </si>
  <si>
    <t>Фотошоп</t>
  </si>
  <si>
    <r>
      <rPr>
        <sz val="10"/>
        <color theme="1"/>
        <rFont val="Calibri"/>
        <family val="2"/>
      </rPr>
      <t>σ</t>
    </r>
    <r>
      <rPr>
        <sz val="10"/>
        <color theme="1"/>
        <rFont val="Liberation Sans"/>
      </rPr>
      <t>h, мм</t>
    </r>
  </si>
  <si>
    <t>dc, мм</t>
  </si>
  <si>
    <t>rc, мм</t>
  </si>
  <si>
    <t>lrc, мм^2</t>
  </si>
  <si>
    <t>Average</t>
  </si>
  <si>
    <t>Stdev</t>
  </si>
  <si>
    <t>Relative</t>
  </si>
  <si>
    <t>2σ/ρg</t>
  </si>
  <si>
    <t>σ, Н/м</t>
  </si>
  <si>
    <t>ρ, кг/м^3</t>
  </si>
  <si>
    <t>R_th, мм</t>
  </si>
  <si>
    <t>R_ex, мм</t>
  </si>
  <si>
    <t>lrc_t, мм^2</t>
  </si>
  <si>
    <t>lrc_e, мм^2</t>
  </si>
  <si>
    <t>h</t>
  </si>
  <si>
    <t>R_ex</t>
  </si>
  <si>
    <t>R_t</t>
  </si>
  <si>
    <t>lrc_t</t>
  </si>
  <si>
    <t>lrc_e</t>
  </si>
  <si>
    <t>R_ex^2, мм^2</t>
  </si>
  <si>
    <t>это к R(h)</t>
  </si>
  <si>
    <t>это к lrc(h)</t>
  </si>
  <si>
    <t>R_ex^2</t>
  </si>
  <si>
    <t>h^0.5</t>
  </si>
  <si>
    <t>r_t^2</t>
  </si>
  <si>
    <t>r(h)</t>
  </si>
  <si>
    <t>lrc(h)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</si>
</sst>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"/>
    <numFmt numFmtId="166" formatCode="0.0"/>
    <numFmt numFmtId="167" formatCode="0.0%"/>
    <numFmt numFmtId="174" formatCode="0.000000000000"/>
  </numFmts>
  <fonts count="17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theme="1"/>
      <name val="Liberation Sans"/>
      <family val="2"/>
    </font>
    <font>
      <sz val="10"/>
      <color theme="1"/>
      <name val="Calibri"/>
      <family val="2"/>
    </font>
    <font>
      <sz val="10"/>
      <name val="Liberation Sans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FD095"/>
        <bgColor rgb="FFAFD095"/>
      </patternFill>
    </fill>
    <fill>
      <patternFill patternType="solid">
        <fgColor rgb="FFFF6D6D"/>
        <bgColor rgb="FFFF6D6D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6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7" fillId="0" borderId="0" applyNumberFormat="0" applyFill="0" applyBorder="0" applyProtection="0"/>
    <xf numFmtId="0" fontId="10" fillId="0" borderId="0" applyNumberFormat="0" applyFill="0" applyBorder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11"/>
    <xf numFmtId="164" fontId="0" fillId="0" borderId="0" xfId="11" applyNumberFormat="1" applyFont="1"/>
    <xf numFmtId="165" fontId="0" fillId="9" borderId="0" xfId="11" applyNumberFormat="1" applyFont="1" applyFill="1"/>
    <xf numFmtId="165" fontId="0" fillId="10" borderId="0" xfId="11" applyNumberFormat="1" applyFont="1" applyFill="1"/>
    <xf numFmtId="0" fontId="14" fillId="0" borderId="0" xfId="0" applyFont="1"/>
    <xf numFmtId="1" fontId="0" fillId="10" borderId="0" xfId="11" applyNumberFormat="1" applyFont="1" applyFill="1"/>
    <xf numFmtId="166" fontId="0" fillId="0" borderId="0" xfId="0" applyNumberFormat="1"/>
    <xf numFmtId="2" fontId="0" fillId="0" borderId="0" xfId="0" applyNumberFormat="1"/>
    <xf numFmtId="0" fontId="0" fillId="11" borderId="0" xfId="0" applyFill="1"/>
    <xf numFmtId="0" fontId="14" fillId="11" borderId="0" xfId="0" applyFont="1" applyFill="1"/>
    <xf numFmtId="2" fontId="0" fillId="11" borderId="0" xfId="0" applyNumberFormat="1" applyFill="1"/>
    <xf numFmtId="2" fontId="14" fillId="12" borderId="0" xfId="0" applyNumberFormat="1" applyFont="1" applyFill="1"/>
    <xf numFmtId="2" fontId="15" fillId="12" borderId="0" xfId="0" applyNumberFormat="1" applyFont="1" applyFill="1"/>
    <xf numFmtId="0" fontId="0" fillId="13" borderId="0" xfId="0" applyFill="1"/>
    <xf numFmtId="9" fontId="0" fillId="13" borderId="0" xfId="20" applyFont="1" applyFill="1"/>
    <xf numFmtId="167" fontId="0" fillId="13" borderId="0" xfId="20" applyNumberFormat="1" applyFont="1" applyFill="1"/>
    <xf numFmtId="2" fontId="0" fillId="13" borderId="0" xfId="0" applyNumberFormat="1" applyFill="1"/>
    <xf numFmtId="2" fontId="14" fillId="11" borderId="0" xfId="0" applyNumberFormat="1" applyFont="1" applyFill="1"/>
    <xf numFmtId="0" fontId="16" fillId="0" borderId="0" xfId="0" applyFont="1" applyFill="1"/>
    <xf numFmtId="0" fontId="15" fillId="11" borderId="0" xfId="0" applyFont="1" applyFill="1"/>
    <xf numFmtId="0" fontId="1" fillId="11" borderId="0" xfId="11" applyFill="1"/>
    <xf numFmtId="11" fontId="0" fillId="0" borderId="0" xfId="0" applyNumberFormat="1"/>
    <xf numFmtId="0" fontId="0" fillId="14" borderId="0" xfId="0" applyFill="1"/>
    <xf numFmtId="2" fontId="14" fillId="0" borderId="0" xfId="0" applyNumberFormat="1" applyFont="1" applyFill="1"/>
    <xf numFmtId="0" fontId="0" fillId="0" borderId="0" xfId="0" applyNumberFormat="1"/>
    <xf numFmtId="0" fontId="0" fillId="0" borderId="0" xfId="0" applyFill="1"/>
    <xf numFmtId="174" fontId="0" fillId="0" borderId="0" xfId="0" applyNumberFormat="1"/>
    <xf numFmtId="0" fontId="0" fillId="11" borderId="0" xfId="0" applyFont="1" applyFill="1"/>
    <xf numFmtId="0" fontId="0" fillId="0" borderId="0" xfId="0"/>
    <xf numFmtId="166" fontId="0" fillId="0" borderId="0" xfId="0" applyNumberFormat="1"/>
    <xf numFmtId="2" fontId="0" fillId="0" borderId="0" xfId="0" applyNumberFormat="1"/>
    <xf numFmtId="0" fontId="0" fillId="11" borderId="0" xfId="0" applyFill="1"/>
    <xf numFmtId="0" fontId="14" fillId="11" borderId="0" xfId="0" applyFont="1" applyFill="1"/>
    <xf numFmtId="2" fontId="0" fillId="11" borderId="0" xfId="0" applyNumberFormat="1" applyFill="1"/>
    <xf numFmtId="2" fontId="14" fillId="12" borderId="0" xfId="0" applyNumberFormat="1" applyFont="1" applyFill="1"/>
    <xf numFmtId="2" fontId="15" fillId="12" borderId="0" xfId="0" applyNumberFormat="1" applyFont="1" applyFill="1"/>
    <xf numFmtId="0" fontId="0" fillId="13" borderId="0" xfId="0" applyFill="1"/>
    <xf numFmtId="167" fontId="0" fillId="13" borderId="0" xfId="20" applyNumberFormat="1" applyFont="1" applyFill="1"/>
  </cellXfs>
  <cellStyles count="21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Default" xfId="11" xr:uid="{00000000-0005-0000-0000-000005000000}"/>
    <cellStyle name="Error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Percent" xfId="20" builtinId="5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Зависимость</a:t>
            </a:r>
            <a:r>
              <a:rPr lang="ru-RU" baseline="0">
                <a:solidFill>
                  <a:schemeClr val="tx1"/>
                </a:solidFill>
              </a:rPr>
              <a:t> радиуса от высоты (кружка)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517360017497812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</c:v>
                </c:pt>
              </c:numLit>
            </c:plus>
            <c:minus>
              <c:numLit>
                <c:formatCode>General</c:formatCode>
                <c:ptCount val="1"/>
                <c:pt idx="0">
                  <c:v>0.5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Кружка!$M$2:$M$6</c:f>
              <c:numCache>
                <c:formatCode>General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Кружка!$N$2:$N$6</c:f>
              <c:numCache>
                <c:formatCode>General</c:formatCode>
                <c:ptCount val="5"/>
                <c:pt idx="0">
                  <c:v>9.67</c:v>
                </c:pt>
                <c:pt idx="1">
                  <c:v>8.85</c:v>
                </c:pt>
                <c:pt idx="2">
                  <c:v>8.82</c:v>
                </c:pt>
                <c:pt idx="3">
                  <c:v>8.52</c:v>
                </c:pt>
                <c:pt idx="4">
                  <c:v>8.27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F7-4414-868C-0509E7212D30}"/>
            </c:ext>
          </c:extLst>
        </c:ser>
        <c:ser>
          <c:idx val="1"/>
          <c:order val="1"/>
          <c:tx>
            <c:v>theoretical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Dev"/>
            <c:noEndCap val="1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Кружка!$M$2:$M$7</c:f>
              <c:numCache>
                <c:formatCode>General</c:formatCode>
                <c:ptCount val="6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Кружка!$O$2:$O$6</c:f>
              <c:numCache>
                <c:formatCode>0.00</c:formatCode>
                <c:ptCount val="5"/>
                <c:pt idx="0">
                  <c:v>11.446932194916867</c:v>
                </c:pt>
                <c:pt idx="1">
                  <c:v>11.037599207748404</c:v>
                </c:pt>
                <c:pt idx="2">
                  <c:v>10.581061612222891</c:v>
                </c:pt>
                <c:pt idx="3">
                  <c:v>10.062473350009483</c:v>
                </c:pt>
                <c:pt idx="4">
                  <c:v>9.4580743141279946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F7-4414-868C-0509E7212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548639"/>
        <c:axId val="1490549055"/>
      </c:scatterChart>
      <c:valAx>
        <c:axId val="1490548639"/>
        <c:scaling>
          <c:orientation val="minMax"/>
          <c:max val="43"/>
          <c:min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Высота</a:t>
                </a:r>
                <a:r>
                  <a:rPr lang="ru-RU" baseline="0">
                    <a:solidFill>
                      <a:schemeClr val="tx1"/>
                    </a:solidFill>
                  </a:rPr>
                  <a:t> падения капли</a:t>
                </a:r>
                <a:r>
                  <a:rPr lang="en-US">
                    <a:solidFill>
                      <a:schemeClr val="tx1"/>
                    </a:solidFill>
                  </a:rPr>
                  <a:t>,</a:t>
                </a:r>
                <a:r>
                  <a:rPr lang="en-US" baseline="0">
                    <a:solidFill>
                      <a:schemeClr val="tx1"/>
                    </a:solidFill>
                  </a:rPr>
                  <a:t> </a:t>
                </a:r>
                <a:r>
                  <a:rPr lang="ru-RU" baseline="0">
                    <a:solidFill>
                      <a:schemeClr val="tx1"/>
                    </a:solidFill>
                  </a:rPr>
                  <a:t>см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549055"/>
        <c:crosses val="autoZero"/>
        <c:crossBetween val="midCat"/>
      </c:valAx>
      <c:valAx>
        <c:axId val="1490549055"/>
        <c:scaling>
          <c:orientation val="minMax"/>
          <c:max val="12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Радиус</a:t>
                </a:r>
                <a:r>
                  <a:rPr lang="ru-RU" baseline="0">
                    <a:solidFill>
                      <a:schemeClr val="tx1"/>
                    </a:solidFill>
                  </a:rPr>
                  <a:t> углубления</a:t>
                </a:r>
                <a:r>
                  <a:rPr lang="en-US">
                    <a:solidFill>
                      <a:schemeClr val="tx1"/>
                    </a:solidFill>
                  </a:rPr>
                  <a:t>,</a:t>
                </a:r>
                <a:r>
                  <a:rPr lang="en-US" baseline="0">
                    <a:solidFill>
                      <a:schemeClr val="tx1"/>
                    </a:solidFill>
                  </a:rPr>
                  <a:t> </a:t>
                </a:r>
                <a:r>
                  <a:rPr lang="ru-RU" baseline="0">
                    <a:solidFill>
                      <a:schemeClr val="tx1"/>
                    </a:solidFill>
                  </a:rPr>
                  <a:t>мм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54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Зависимость</a:t>
            </a:r>
            <a:r>
              <a:rPr lang="ru-RU" baseline="0">
                <a:solidFill>
                  <a:schemeClr val="tx1"/>
                </a:solidFill>
              </a:rPr>
              <a:t> </a:t>
            </a:r>
            <a:r>
              <a:rPr lang="en-US" baseline="0">
                <a:solidFill>
                  <a:schemeClr val="tx1"/>
                </a:solidFill>
              </a:rPr>
              <a:t>lrc </a:t>
            </a:r>
            <a:r>
              <a:rPr lang="ru-RU" baseline="0">
                <a:solidFill>
                  <a:schemeClr val="tx1"/>
                </a:solidFill>
              </a:rPr>
              <a:t>от высоты (кружка)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Кружка!$M$2:$M$6</c:f>
              <c:numCache>
                <c:formatCode>General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Кружка!$P$2:$P$6</c:f>
              <c:numCache>
                <c:formatCode>0.00</c:formatCode>
                <c:ptCount val="5"/>
                <c:pt idx="0" formatCode="General">
                  <c:v>82.23</c:v>
                </c:pt>
                <c:pt idx="1">
                  <c:v>70.3</c:v>
                </c:pt>
                <c:pt idx="2" formatCode="General">
                  <c:v>48.55</c:v>
                </c:pt>
                <c:pt idx="3">
                  <c:v>47.1</c:v>
                </c:pt>
                <c:pt idx="4" formatCode="General">
                  <c:v>35.369999999999997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0D-49D1-B547-9223505B1C63}"/>
            </c:ext>
          </c:extLst>
        </c:ser>
        <c:ser>
          <c:idx val="1"/>
          <c:order val="1"/>
          <c:tx>
            <c:v>theoretical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Кружка!$M$2:$M$6</c:f>
              <c:numCache>
                <c:formatCode>General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Кружка!$Q$2:$Q$6</c:f>
              <c:numCache>
                <c:formatCode>0.00</c:formatCode>
                <c:ptCount val="5"/>
                <c:pt idx="0">
                  <c:v>88.830034422678281</c:v>
                </c:pt>
                <c:pt idx="1">
                  <c:v>82.357896083100329</c:v>
                </c:pt>
                <c:pt idx="2">
                  <c:v>75.423090728050681</c:v>
                </c:pt>
                <c:pt idx="3">
                  <c:v>67.909438730573555</c:v>
                </c:pt>
                <c:pt idx="4">
                  <c:v>59.64206596212064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60D-49D1-B547-9223505B1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350703"/>
        <c:axId val="1693351119"/>
      </c:scatterChart>
      <c:valAx>
        <c:axId val="1693350703"/>
        <c:scaling>
          <c:orientation val="minMax"/>
          <c:min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Высота</a:t>
                </a:r>
                <a:r>
                  <a:rPr lang="ru-RU" baseline="0">
                    <a:solidFill>
                      <a:schemeClr val="tx1"/>
                    </a:solidFill>
                  </a:rPr>
                  <a:t> падения капли</a:t>
                </a:r>
                <a:r>
                  <a:rPr lang="en-US" baseline="0">
                    <a:solidFill>
                      <a:schemeClr val="tx1"/>
                    </a:solidFill>
                  </a:rPr>
                  <a:t>, </a:t>
                </a:r>
                <a:r>
                  <a:rPr lang="ru-RU" baseline="0">
                    <a:solidFill>
                      <a:schemeClr val="tx1"/>
                    </a:solidFill>
                  </a:rPr>
                  <a:t>см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351119"/>
        <c:crosses val="autoZero"/>
        <c:crossBetween val="midCat"/>
      </c:valAx>
      <c:valAx>
        <c:axId val="1693351119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lrc,</a:t>
                </a:r>
                <a:r>
                  <a:rPr lang="en-US" baseline="0">
                    <a:solidFill>
                      <a:schemeClr val="tx1"/>
                    </a:solidFill>
                  </a:rPr>
                  <a:t> </a:t>
                </a:r>
                <a:r>
                  <a:rPr lang="ru-RU" baseline="0">
                    <a:solidFill>
                      <a:schemeClr val="tx1"/>
                    </a:solidFill>
                  </a:rPr>
                  <a:t>мм</a:t>
                </a:r>
                <a:r>
                  <a:rPr lang="en-US" baseline="0">
                    <a:solidFill>
                      <a:schemeClr val="tx1"/>
                    </a:solidFill>
                  </a:rPr>
                  <a:t>^2 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35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Зависимость</a:t>
            </a:r>
            <a:r>
              <a:rPr lang="ru-RU" baseline="0">
                <a:solidFill>
                  <a:schemeClr val="tx1"/>
                </a:solidFill>
              </a:rPr>
              <a:t> радиуса от высоты (кружка)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5324380280926392"/>
          <c:y val="3.699236085902378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Кружка!$S$2:$S$6</c:f>
              <c:strCache>
                <c:ptCount val="5"/>
                <c:pt idx="0">
                  <c:v>6.363961031</c:v>
                </c:pt>
                <c:pt idx="1">
                  <c:v>5.958187644</c:v>
                </c:pt>
                <c:pt idx="2">
                  <c:v>5.522680509</c:v>
                </c:pt>
                <c:pt idx="3">
                  <c:v>5.049752469</c:v>
                </c:pt>
                <c:pt idx="4">
                  <c:v>4.527692569</c:v>
                </c:pt>
              </c:strCache>
            </c:strRef>
          </c:tx>
          <c:errBars>
            <c:errDir val="x"/>
            <c:errBarType val="both"/>
            <c:errValType val="percentage"/>
            <c:noEndCap val="0"/>
            <c:val val="1"/>
          </c:errBars>
          <c:errBars>
            <c:errDir val="y"/>
            <c:errBarType val="both"/>
            <c:errValType val="percentage"/>
            <c:noEndCap val="0"/>
            <c:val val="10"/>
          </c:errBars>
          <c:xVal>
            <c:numRef>
              <c:f>Кружка!$S$2:$S$6</c:f>
              <c:numCache>
                <c:formatCode>General</c:formatCode>
                <c:ptCount val="5"/>
                <c:pt idx="0">
                  <c:v>6.3639610306789276</c:v>
                </c:pt>
                <c:pt idx="1">
                  <c:v>5.9581876439064922</c:v>
                </c:pt>
                <c:pt idx="2">
                  <c:v>5.5226805085936306</c:v>
                </c:pt>
                <c:pt idx="3">
                  <c:v>5.0497524691810387</c:v>
                </c:pt>
                <c:pt idx="4">
                  <c:v>4.5276925690687087</c:v>
                </c:pt>
              </c:numCache>
            </c:numRef>
          </c:xVal>
          <c:yVal>
            <c:numRef>
              <c:f>Кружка!$R$2:$R$6</c:f>
              <c:numCache>
                <c:formatCode>General</c:formatCode>
                <c:ptCount val="5"/>
                <c:pt idx="0">
                  <c:v>93.508899999999997</c:v>
                </c:pt>
                <c:pt idx="1">
                  <c:v>78.322499999999991</c:v>
                </c:pt>
                <c:pt idx="2">
                  <c:v>77.792400000000001</c:v>
                </c:pt>
                <c:pt idx="3">
                  <c:v>72.590399999999988</c:v>
                </c:pt>
                <c:pt idx="4">
                  <c:v>68.392899999999997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B59-4ABE-B805-083A793C81CD}"/>
            </c:ext>
          </c:extLst>
        </c:ser>
        <c:ser>
          <c:idx val="3"/>
          <c:order val="1"/>
          <c:tx>
            <c:v>th</c:v>
          </c:tx>
          <c:xVal>
            <c:numRef>
              <c:f>Кружка!$S$2:$S$6</c:f>
              <c:numCache>
                <c:formatCode>General</c:formatCode>
                <c:ptCount val="5"/>
                <c:pt idx="0">
                  <c:v>6.3639610306789276</c:v>
                </c:pt>
                <c:pt idx="1">
                  <c:v>5.9581876439064922</c:v>
                </c:pt>
                <c:pt idx="2">
                  <c:v>5.5226805085936306</c:v>
                </c:pt>
                <c:pt idx="3">
                  <c:v>5.0497524691810387</c:v>
                </c:pt>
                <c:pt idx="4">
                  <c:v>4.5276925690687087</c:v>
                </c:pt>
              </c:numCache>
            </c:numRef>
          </c:xVal>
          <c:yVal>
            <c:numRef>
              <c:f>Кружка!$T$2:$T$6</c:f>
              <c:numCache>
                <c:formatCode>0.000000000000</c:formatCode>
                <c:ptCount val="5"/>
                <c:pt idx="0">
                  <c:v>131.03225667502429</c:v>
                </c:pt>
                <c:pt idx="1">
                  <c:v>121.82859627088818</c:v>
                </c:pt>
                <c:pt idx="2">
                  <c:v>111.95886484165689</c:v>
                </c:pt>
                <c:pt idx="3">
                  <c:v>101.25336991965108</c:v>
                </c:pt>
                <c:pt idx="4">
                  <c:v>89.455169731567736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B59-4ABE-B805-083A793C81CD}"/>
            </c:ext>
          </c:extLst>
        </c:ser>
        <c:ser>
          <c:idx val="0"/>
          <c:order val="2"/>
          <c:tx>
            <c:strRef>
              <c:f>Кружка!$S$2:$S$6</c:f>
              <c:strCache>
                <c:ptCount val="5"/>
                <c:pt idx="0">
                  <c:v>6.363961031</c:v>
                </c:pt>
                <c:pt idx="1">
                  <c:v>5.958187644</c:v>
                </c:pt>
                <c:pt idx="2">
                  <c:v>5.522680509</c:v>
                </c:pt>
                <c:pt idx="3">
                  <c:v>5.049752469</c:v>
                </c:pt>
                <c:pt idx="4">
                  <c:v>4.527692569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5173903754868"/>
                  <c:y val="0.25150399797852768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percentage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Кружка!$S$2:$S$6</c:f>
              <c:numCache>
                <c:formatCode>General</c:formatCode>
                <c:ptCount val="5"/>
                <c:pt idx="0">
                  <c:v>6.3639610306789276</c:v>
                </c:pt>
                <c:pt idx="1">
                  <c:v>5.9581876439064922</c:v>
                </c:pt>
                <c:pt idx="2">
                  <c:v>5.5226805085936306</c:v>
                </c:pt>
                <c:pt idx="3">
                  <c:v>5.0497524691810387</c:v>
                </c:pt>
                <c:pt idx="4">
                  <c:v>4.5276925690687087</c:v>
                </c:pt>
              </c:numCache>
            </c:numRef>
          </c:xVal>
          <c:yVal>
            <c:numRef>
              <c:f>Кружка!$R$2:$R$6</c:f>
              <c:numCache>
                <c:formatCode>General</c:formatCode>
                <c:ptCount val="5"/>
                <c:pt idx="0">
                  <c:v>93.508899999999997</c:v>
                </c:pt>
                <c:pt idx="1">
                  <c:v>78.322499999999991</c:v>
                </c:pt>
                <c:pt idx="2">
                  <c:v>77.792400000000001</c:v>
                </c:pt>
                <c:pt idx="3">
                  <c:v>72.590399999999988</c:v>
                </c:pt>
                <c:pt idx="4">
                  <c:v>68.392899999999997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B59-4ABE-B805-083A793C81CD}"/>
            </c:ext>
          </c:extLst>
        </c:ser>
        <c:ser>
          <c:idx val="1"/>
          <c:order val="3"/>
          <c:tx>
            <c:v>th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Кружка!$S$2:$S$6</c:f>
              <c:numCache>
                <c:formatCode>General</c:formatCode>
                <c:ptCount val="5"/>
                <c:pt idx="0">
                  <c:v>6.3639610306789276</c:v>
                </c:pt>
                <c:pt idx="1">
                  <c:v>5.9581876439064922</c:v>
                </c:pt>
                <c:pt idx="2">
                  <c:v>5.5226805085936306</c:v>
                </c:pt>
                <c:pt idx="3">
                  <c:v>5.0497524691810387</c:v>
                </c:pt>
                <c:pt idx="4">
                  <c:v>4.5276925690687087</c:v>
                </c:pt>
              </c:numCache>
            </c:numRef>
          </c:xVal>
          <c:yVal>
            <c:numRef>
              <c:f>Кружка!$T$2:$T$6</c:f>
              <c:numCache>
                <c:formatCode>0.000000000000</c:formatCode>
                <c:ptCount val="5"/>
                <c:pt idx="0">
                  <c:v>131.03225667502429</c:v>
                </c:pt>
                <c:pt idx="1">
                  <c:v>121.82859627088818</c:v>
                </c:pt>
                <c:pt idx="2">
                  <c:v>111.95886484165689</c:v>
                </c:pt>
                <c:pt idx="3">
                  <c:v>101.25336991965108</c:v>
                </c:pt>
                <c:pt idx="4">
                  <c:v>89.455169731567736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B59-4ABE-B805-083A793C8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350271"/>
        <c:axId val="1692352351"/>
      </c:scatterChart>
      <c:valAx>
        <c:axId val="1692350271"/>
        <c:scaling>
          <c:orientation val="minMax"/>
          <c:min val="4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h^0.5,</a:t>
                </a:r>
                <a:r>
                  <a:rPr lang="en-US" baseline="0">
                    <a:solidFill>
                      <a:schemeClr val="tx1"/>
                    </a:solidFill>
                  </a:rPr>
                  <a:t> </a:t>
                </a:r>
                <a:r>
                  <a:rPr lang="ru-RU" baseline="0">
                    <a:solidFill>
                      <a:schemeClr val="tx1"/>
                    </a:solidFill>
                  </a:rPr>
                  <a:t>см</a:t>
                </a:r>
                <a:r>
                  <a:rPr lang="en-US" baseline="0">
                    <a:solidFill>
                      <a:schemeClr val="tx1"/>
                    </a:solidFill>
                  </a:rPr>
                  <a:t>^0.5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352351"/>
        <c:crosses val="autoZero"/>
        <c:crossBetween val="midCat"/>
      </c:valAx>
      <c:valAx>
        <c:axId val="1692352351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R^2,</a:t>
                </a:r>
                <a:r>
                  <a:rPr lang="en-US" baseline="0">
                    <a:solidFill>
                      <a:schemeClr val="tx1"/>
                    </a:solidFill>
                  </a:rPr>
                  <a:t> </a:t>
                </a:r>
                <a:r>
                  <a:rPr lang="ru-RU" baseline="0">
                    <a:solidFill>
                      <a:schemeClr val="tx1"/>
                    </a:solidFill>
                  </a:rPr>
                  <a:t>мм</a:t>
                </a:r>
                <a:r>
                  <a:rPr lang="en-US" baseline="0">
                    <a:solidFill>
                      <a:schemeClr val="tx1"/>
                    </a:solidFill>
                  </a:rPr>
                  <a:t>^2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35027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Зависимость</a:t>
            </a:r>
            <a:r>
              <a:rPr lang="ru-RU" baseline="0">
                <a:solidFill>
                  <a:schemeClr val="tx1"/>
                </a:solidFill>
              </a:rPr>
              <a:t> </a:t>
            </a:r>
            <a:r>
              <a:rPr lang="en-US" baseline="0">
                <a:solidFill>
                  <a:schemeClr val="tx1"/>
                </a:solidFill>
              </a:rPr>
              <a:t>lrc</a:t>
            </a:r>
            <a:r>
              <a:rPr lang="ru-RU" baseline="0">
                <a:solidFill>
                  <a:schemeClr val="tx1"/>
                </a:solidFill>
              </a:rPr>
              <a:t> от высоты (кружка)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5324380280926392"/>
          <c:y val="3.699236085902378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exp</c:v>
          </c:tx>
          <c:trendline>
            <c:spPr>
              <a:ln>
                <a:solidFill>
                  <a:schemeClr val="tx2"/>
                </a:solidFill>
                <a:prstDash val="sysDash"/>
              </a:ln>
            </c:spPr>
            <c:trendlineType val="linear"/>
            <c:dispRSqr val="0"/>
            <c:dispEq val="1"/>
            <c:trendlineLbl>
              <c:layout>
                <c:manualLayout>
                  <c:x val="0.11643403495606047"/>
                  <c:y val="0.41887549776753286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percentage"/>
            <c:noEndCap val="0"/>
            <c:val val="1.5"/>
          </c:errBars>
          <c:errBars>
            <c:errDir val="y"/>
            <c:errBarType val="both"/>
            <c:errValType val="stdErr"/>
            <c:noEndCap val="0"/>
          </c:errBars>
          <c:xVal>
            <c:numRef>
              <c:f>Кружка!$S$2:$S$6</c:f>
              <c:numCache>
                <c:formatCode>General</c:formatCode>
                <c:ptCount val="5"/>
                <c:pt idx="0">
                  <c:v>6.3639610306789276</c:v>
                </c:pt>
                <c:pt idx="1">
                  <c:v>5.9581876439064922</c:v>
                </c:pt>
                <c:pt idx="2">
                  <c:v>5.5226805085936306</c:v>
                </c:pt>
                <c:pt idx="3">
                  <c:v>5.0497524691810387</c:v>
                </c:pt>
                <c:pt idx="4">
                  <c:v>4.5276925690687087</c:v>
                </c:pt>
              </c:numCache>
            </c:numRef>
          </c:xVal>
          <c:yVal>
            <c:numRef>
              <c:f>Кружка!$P$2:$P$6</c:f>
              <c:numCache>
                <c:formatCode>0.00</c:formatCode>
                <c:ptCount val="5"/>
                <c:pt idx="0" formatCode="General">
                  <c:v>82.23</c:v>
                </c:pt>
                <c:pt idx="1">
                  <c:v>70.3</c:v>
                </c:pt>
                <c:pt idx="2" formatCode="General">
                  <c:v>48.55</c:v>
                </c:pt>
                <c:pt idx="3">
                  <c:v>47.1</c:v>
                </c:pt>
                <c:pt idx="4" formatCode="General">
                  <c:v>35.369999999999997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A8A-4204-B781-371B17308DF1}"/>
            </c:ext>
          </c:extLst>
        </c:ser>
        <c:ser>
          <c:idx val="1"/>
          <c:order val="1"/>
          <c:tx>
            <c:v>th</c:v>
          </c:tx>
          <c:xVal>
            <c:numRef>
              <c:f>Кружка!$S$2:$S$6</c:f>
              <c:numCache>
                <c:formatCode>General</c:formatCode>
                <c:ptCount val="5"/>
                <c:pt idx="0">
                  <c:v>6.3639610306789276</c:v>
                </c:pt>
                <c:pt idx="1">
                  <c:v>5.9581876439064922</c:v>
                </c:pt>
                <c:pt idx="2">
                  <c:v>5.5226805085936306</c:v>
                </c:pt>
                <c:pt idx="3">
                  <c:v>5.0497524691810387</c:v>
                </c:pt>
                <c:pt idx="4">
                  <c:v>4.5276925690687087</c:v>
                </c:pt>
              </c:numCache>
            </c:numRef>
          </c:xVal>
          <c:yVal>
            <c:numRef>
              <c:f>Кружка!$Q$2:$Q$6</c:f>
              <c:numCache>
                <c:formatCode>0.00</c:formatCode>
                <c:ptCount val="5"/>
                <c:pt idx="0">
                  <c:v>88.830034422678281</c:v>
                </c:pt>
                <c:pt idx="1">
                  <c:v>82.357896083100329</c:v>
                </c:pt>
                <c:pt idx="2">
                  <c:v>75.423090728050681</c:v>
                </c:pt>
                <c:pt idx="3">
                  <c:v>67.909438730573555</c:v>
                </c:pt>
                <c:pt idx="4">
                  <c:v>59.64206596212064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A8A-4204-B781-371B17308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350271"/>
        <c:axId val="1692352351"/>
      </c:scatterChart>
      <c:valAx>
        <c:axId val="1692350271"/>
        <c:scaling>
          <c:orientation val="minMax"/>
          <c:min val="4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h^0.5,</a:t>
                </a:r>
                <a:r>
                  <a:rPr lang="en-US" baseline="0">
                    <a:solidFill>
                      <a:schemeClr val="tx1"/>
                    </a:solidFill>
                  </a:rPr>
                  <a:t> </a:t>
                </a:r>
                <a:r>
                  <a:rPr lang="ru-RU" baseline="0">
                    <a:solidFill>
                      <a:schemeClr val="tx1"/>
                    </a:solidFill>
                  </a:rPr>
                  <a:t>см</a:t>
                </a:r>
                <a:r>
                  <a:rPr lang="en-US" baseline="0">
                    <a:solidFill>
                      <a:schemeClr val="tx1"/>
                    </a:solidFill>
                  </a:rPr>
                  <a:t>^0.5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352351"/>
        <c:crosses val="autoZero"/>
        <c:crossBetween val="midCat"/>
      </c:valAx>
      <c:valAx>
        <c:axId val="1692352351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lrc,</a:t>
                </a:r>
                <a:r>
                  <a:rPr lang="en-US" baseline="0">
                    <a:solidFill>
                      <a:schemeClr val="tx1"/>
                    </a:solidFill>
                  </a:rPr>
                  <a:t> </a:t>
                </a:r>
                <a:r>
                  <a:rPr lang="ru-RU" baseline="0">
                    <a:solidFill>
                      <a:schemeClr val="tx1"/>
                    </a:solidFill>
                  </a:rPr>
                  <a:t>мм</a:t>
                </a:r>
                <a:r>
                  <a:rPr lang="en-US" baseline="0">
                    <a:solidFill>
                      <a:schemeClr val="tx1"/>
                    </a:solidFill>
                  </a:rPr>
                  <a:t>^2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35027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Зависимость</a:t>
            </a:r>
            <a:r>
              <a:rPr lang="ru-RU" baseline="0">
                <a:solidFill>
                  <a:schemeClr val="tx1"/>
                </a:solidFill>
              </a:rPr>
              <a:t> радиуса от высоты (кувшин)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866823300313267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</c:v>
                </c:pt>
              </c:numLit>
            </c:plus>
            <c:minus>
              <c:numLit>
                <c:formatCode>General</c:formatCode>
                <c:ptCount val="1"/>
                <c:pt idx="0">
                  <c:v>0.5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Кувшин!$M$2:$M$6</c:f>
              <c:numCache>
                <c:formatCode>0.00</c:formatCode>
                <c:ptCount val="5"/>
                <c:pt idx="0">
                  <c:v>39.799999999999997</c:v>
                </c:pt>
                <c:pt idx="1">
                  <c:v>34.799999999999997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Кувшин!$N$2:$N$6</c:f>
              <c:numCache>
                <c:formatCode>0.00</c:formatCode>
                <c:ptCount val="5"/>
                <c:pt idx="0">
                  <c:v>12.18</c:v>
                </c:pt>
                <c:pt idx="1">
                  <c:v>11.79</c:v>
                </c:pt>
                <c:pt idx="2">
                  <c:v>11.24</c:v>
                </c:pt>
                <c:pt idx="3">
                  <c:v>10.46</c:v>
                </c:pt>
                <c:pt idx="4">
                  <c:v>10.32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22-408F-85A2-E8D3F335D895}"/>
            </c:ext>
          </c:extLst>
        </c:ser>
        <c:ser>
          <c:idx val="1"/>
          <c:order val="1"/>
          <c:tx>
            <c:v>theoretical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Dev"/>
            <c:noEndCap val="1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Кружка!$M$2:$M$6</c:f>
              <c:numCache>
                <c:formatCode>General</c:formatCode>
                <c:ptCount val="5"/>
                <c:pt idx="0">
                  <c:v>40.5</c:v>
                </c:pt>
                <c:pt idx="1">
                  <c:v>35.5</c:v>
                </c:pt>
                <c:pt idx="2">
                  <c:v>30.5</c:v>
                </c:pt>
                <c:pt idx="3">
                  <c:v>25.5</c:v>
                </c:pt>
                <c:pt idx="4">
                  <c:v>20.5</c:v>
                </c:pt>
              </c:numCache>
            </c:numRef>
          </c:xVal>
          <c:yVal>
            <c:numRef>
              <c:f>Кружка!$O$2:$O$6</c:f>
              <c:numCache>
                <c:formatCode>0.00</c:formatCode>
                <c:ptCount val="5"/>
                <c:pt idx="0">
                  <c:v>11.446932194916867</c:v>
                </c:pt>
                <c:pt idx="1">
                  <c:v>11.037599207748404</c:v>
                </c:pt>
                <c:pt idx="2">
                  <c:v>10.581061612222891</c:v>
                </c:pt>
                <c:pt idx="3">
                  <c:v>10.062473350009483</c:v>
                </c:pt>
                <c:pt idx="4">
                  <c:v>9.4580743141279946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22-408F-85A2-E8D3F335D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548639"/>
        <c:axId val="1490549055"/>
      </c:scatterChart>
      <c:valAx>
        <c:axId val="1490548639"/>
        <c:scaling>
          <c:orientation val="minMax"/>
          <c:max val="43"/>
          <c:min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Высота</a:t>
                </a:r>
                <a:r>
                  <a:rPr lang="ru-RU" baseline="0">
                    <a:solidFill>
                      <a:schemeClr val="tx1"/>
                    </a:solidFill>
                  </a:rPr>
                  <a:t> падения капли</a:t>
                </a:r>
                <a:r>
                  <a:rPr lang="en-US">
                    <a:solidFill>
                      <a:schemeClr val="tx1"/>
                    </a:solidFill>
                  </a:rPr>
                  <a:t>,</a:t>
                </a:r>
                <a:r>
                  <a:rPr lang="en-US" baseline="0">
                    <a:solidFill>
                      <a:schemeClr val="tx1"/>
                    </a:solidFill>
                  </a:rPr>
                  <a:t> </a:t>
                </a:r>
                <a:r>
                  <a:rPr lang="ru-RU" baseline="0">
                    <a:solidFill>
                      <a:schemeClr val="tx1"/>
                    </a:solidFill>
                  </a:rPr>
                  <a:t>см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549055"/>
        <c:crosses val="autoZero"/>
        <c:crossBetween val="midCat"/>
      </c:valAx>
      <c:valAx>
        <c:axId val="1490549055"/>
        <c:scaling>
          <c:orientation val="minMax"/>
          <c:max val="13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Радиус</a:t>
                </a:r>
                <a:r>
                  <a:rPr lang="ru-RU" baseline="0">
                    <a:solidFill>
                      <a:schemeClr val="tx1"/>
                    </a:solidFill>
                  </a:rPr>
                  <a:t> углубления</a:t>
                </a:r>
                <a:r>
                  <a:rPr lang="en-US">
                    <a:solidFill>
                      <a:schemeClr val="tx1"/>
                    </a:solidFill>
                  </a:rPr>
                  <a:t>,</a:t>
                </a:r>
                <a:r>
                  <a:rPr lang="en-US" baseline="0">
                    <a:solidFill>
                      <a:schemeClr val="tx1"/>
                    </a:solidFill>
                  </a:rPr>
                  <a:t> </a:t>
                </a:r>
                <a:r>
                  <a:rPr lang="ru-RU" baseline="0">
                    <a:solidFill>
                      <a:schemeClr val="tx1"/>
                    </a:solidFill>
                  </a:rPr>
                  <a:t>мм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54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Зависимость</a:t>
            </a:r>
            <a:r>
              <a:rPr lang="ru-RU" baseline="0">
                <a:solidFill>
                  <a:schemeClr val="tx1"/>
                </a:solidFill>
              </a:rPr>
              <a:t> </a:t>
            </a:r>
            <a:r>
              <a:rPr lang="en-US" baseline="0">
                <a:solidFill>
                  <a:schemeClr val="tx1"/>
                </a:solidFill>
              </a:rPr>
              <a:t>lrc </a:t>
            </a:r>
            <a:r>
              <a:rPr lang="ru-RU" baseline="0">
                <a:solidFill>
                  <a:schemeClr val="tx1"/>
                </a:solidFill>
              </a:rPr>
              <a:t>от высоты (кувшин)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experimental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Кувшин!$M$2:$M$6</c:f>
              <c:numCache>
                <c:formatCode>0.00</c:formatCode>
                <c:ptCount val="5"/>
                <c:pt idx="0">
                  <c:v>39.799999999999997</c:v>
                </c:pt>
                <c:pt idx="1">
                  <c:v>34.799999999999997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Кувшин!$P$2:$P$6</c:f>
              <c:numCache>
                <c:formatCode>0.00</c:formatCode>
                <c:ptCount val="5"/>
                <c:pt idx="0">
                  <c:v>58.48</c:v>
                </c:pt>
                <c:pt idx="1">
                  <c:v>55.3</c:v>
                </c:pt>
                <c:pt idx="2">
                  <c:v>46.62</c:v>
                </c:pt>
                <c:pt idx="3">
                  <c:v>35.380000000000003</c:v>
                </c:pt>
                <c:pt idx="4">
                  <c:v>27.83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09-442E-A142-2CA079667428}"/>
            </c:ext>
          </c:extLst>
        </c:ser>
        <c:ser>
          <c:idx val="1"/>
          <c:order val="1"/>
          <c:tx>
            <c:v>theoretical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Кувшин!$M$2:$M$6</c:f>
              <c:numCache>
                <c:formatCode>0.00</c:formatCode>
                <c:ptCount val="5"/>
                <c:pt idx="0">
                  <c:v>39.799999999999997</c:v>
                </c:pt>
                <c:pt idx="1">
                  <c:v>34.799999999999997</c:v>
                </c:pt>
                <c:pt idx="2">
                  <c:v>29.8</c:v>
                </c:pt>
                <c:pt idx="3">
                  <c:v>24.8</c:v>
                </c:pt>
                <c:pt idx="4">
                  <c:v>19.8</c:v>
                </c:pt>
              </c:numCache>
            </c:numRef>
          </c:xVal>
          <c:yVal>
            <c:numRef>
              <c:f>Кувшин!$Q$2:$Q$6</c:f>
              <c:numCache>
                <c:formatCode>0.00</c:formatCode>
                <c:ptCount val="5"/>
                <c:pt idx="0">
                  <c:v>87.948460608968063</c:v>
                </c:pt>
                <c:pt idx="1">
                  <c:v>81.417091515687886</c:v>
                </c:pt>
                <c:pt idx="2">
                  <c:v>74.409249071590892</c:v>
                </c:pt>
                <c:pt idx="3">
                  <c:v>66.802393983638225</c:v>
                </c:pt>
                <c:pt idx="4">
                  <c:v>58.410253981801873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09-442E-A142-2CA079667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350703"/>
        <c:axId val="1693351119"/>
      </c:scatterChart>
      <c:valAx>
        <c:axId val="1693350703"/>
        <c:scaling>
          <c:orientation val="minMax"/>
          <c:min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</a:rPr>
                  <a:t>Высота</a:t>
                </a:r>
                <a:r>
                  <a:rPr lang="ru-RU" baseline="0">
                    <a:solidFill>
                      <a:schemeClr val="tx1"/>
                    </a:solidFill>
                  </a:rPr>
                  <a:t> падения капли</a:t>
                </a:r>
                <a:r>
                  <a:rPr lang="en-US" baseline="0">
                    <a:solidFill>
                      <a:schemeClr val="tx1"/>
                    </a:solidFill>
                  </a:rPr>
                  <a:t>, </a:t>
                </a:r>
                <a:r>
                  <a:rPr lang="ru-RU" baseline="0">
                    <a:solidFill>
                      <a:schemeClr val="tx1"/>
                    </a:solidFill>
                  </a:rPr>
                  <a:t>см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351119"/>
        <c:crosses val="autoZero"/>
        <c:crossBetween val="midCat"/>
      </c:valAx>
      <c:valAx>
        <c:axId val="1693351119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lrc,</a:t>
                </a:r>
                <a:r>
                  <a:rPr lang="en-US" baseline="0">
                    <a:solidFill>
                      <a:schemeClr val="tx1"/>
                    </a:solidFill>
                  </a:rPr>
                  <a:t> </a:t>
                </a:r>
                <a:r>
                  <a:rPr lang="ru-RU" baseline="0">
                    <a:solidFill>
                      <a:schemeClr val="tx1"/>
                    </a:solidFill>
                  </a:rPr>
                  <a:t>мм</a:t>
                </a:r>
                <a:r>
                  <a:rPr lang="en-US" baseline="0">
                    <a:solidFill>
                      <a:schemeClr val="tx1"/>
                    </a:solidFill>
                  </a:rPr>
                  <a:t>^2 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35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Зависимость</a:t>
            </a:r>
            <a:r>
              <a:rPr lang="ru-RU" baseline="0">
                <a:solidFill>
                  <a:schemeClr val="tx1"/>
                </a:solidFill>
              </a:rPr>
              <a:t> радиуса от высоты (кружка)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5324380280926392"/>
          <c:y val="3.699236085902378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exp</c:v>
          </c:tx>
          <c:trendline>
            <c:trendlineType val="linear"/>
            <c:dispRSqr val="0"/>
            <c:dispEq val="0"/>
          </c:trendline>
          <c:trendline>
            <c:spPr>
              <a:ln cmpd="sng">
                <a:solidFill>
                  <a:schemeClr val="accent1"/>
                </a:solidFill>
                <a:prstDash val="sysDash"/>
              </a:ln>
            </c:spPr>
            <c:trendlineType val="linear"/>
            <c:dispRSqr val="0"/>
            <c:dispEq val="1"/>
            <c:trendlineLbl>
              <c:layout>
                <c:manualLayout>
                  <c:x val="0.13534655421016104"/>
                  <c:y val="0.43112266353736539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percentage"/>
            <c:noEndCap val="0"/>
            <c:val val="1"/>
          </c:errBars>
          <c:errBars>
            <c:errDir val="y"/>
            <c:errBarType val="both"/>
            <c:errValType val="stdErr"/>
            <c:noEndCap val="0"/>
          </c:errBars>
          <c:xVal>
            <c:numRef>
              <c:f>Кувшин!$S$2:$S$6</c:f>
              <c:numCache>
                <c:formatCode>General</c:formatCode>
                <c:ptCount val="5"/>
                <c:pt idx="0">
                  <c:v>6.3087241182350011</c:v>
                </c:pt>
                <c:pt idx="1">
                  <c:v>5.8991524815010496</c:v>
                </c:pt>
                <c:pt idx="2">
                  <c:v>5.4589376255824726</c:v>
                </c:pt>
                <c:pt idx="3">
                  <c:v>4.9799598391954927</c:v>
                </c:pt>
                <c:pt idx="4">
                  <c:v>4.4497190922573981</c:v>
                </c:pt>
              </c:numCache>
            </c:numRef>
          </c:xVal>
          <c:yVal>
            <c:numRef>
              <c:f>Кувшин!$R$2:$R$6</c:f>
              <c:numCache>
                <c:formatCode>General</c:formatCode>
                <c:ptCount val="5"/>
                <c:pt idx="0">
                  <c:v>148.35239999999999</c:v>
                </c:pt>
                <c:pt idx="1">
                  <c:v>139.00409999999999</c:v>
                </c:pt>
                <c:pt idx="2">
                  <c:v>126.33760000000001</c:v>
                </c:pt>
                <c:pt idx="3">
                  <c:v>109.41160000000002</c:v>
                </c:pt>
                <c:pt idx="4">
                  <c:v>106.50240000000001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875-4C42-A502-ADF56504DC89}"/>
            </c:ext>
          </c:extLst>
        </c:ser>
        <c:ser>
          <c:idx val="1"/>
          <c:order val="1"/>
          <c:tx>
            <c:v>th</c:v>
          </c:tx>
          <c:xVal>
            <c:numRef>
              <c:f>Кувшин!$S$2:$S$6</c:f>
              <c:numCache>
                <c:formatCode>General</c:formatCode>
                <c:ptCount val="5"/>
                <c:pt idx="0">
                  <c:v>6.3087241182350011</c:v>
                </c:pt>
                <c:pt idx="1">
                  <c:v>5.8991524815010496</c:v>
                </c:pt>
                <c:pt idx="2">
                  <c:v>5.4589376255824726</c:v>
                </c:pt>
                <c:pt idx="3">
                  <c:v>4.9799598391954927</c:v>
                </c:pt>
                <c:pt idx="4">
                  <c:v>4.4497190922573981</c:v>
                </c:pt>
              </c:numCache>
            </c:numRef>
          </c:xVal>
          <c:yVal>
            <c:numRef>
              <c:f>Кувшин!$T$2:$T$6</c:f>
              <c:numCache>
                <c:formatCode>General</c:formatCode>
                <c:ptCount val="5"/>
                <c:pt idx="0">
                  <c:v>129.77899890082332</c:v>
                </c:pt>
                <c:pt idx="1">
                  <c:v>120.4901594949763</c:v>
                </c:pt>
                <c:pt idx="2">
                  <c:v>110.51512751932734</c:v>
                </c:pt>
                <c:pt idx="3">
                  <c:v>99.674793561395816</c:v>
                </c:pt>
                <c:pt idx="4">
                  <c:v>87.695190800980058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875-4C42-A502-ADF56504D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350271"/>
        <c:axId val="1692352351"/>
      </c:scatterChart>
      <c:valAx>
        <c:axId val="1692350271"/>
        <c:scaling>
          <c:orientation val="minMax"/>
          <c:min val="4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h^0.5,</a:t>
                </a:r>
                <a:r>
                  <a:rPr lang="en-US" baseline="0">
                    <a:solidFill>
                      <a:schemeClr val="tx1"/>
                    </a:solidFill>
                  </a:rPr>
                  <a:t> </a:t>
                </a:r>
                <a:r>
                  <a:rPr lang="ru-RU" baseline="0">
                    <a:solidFill>
                      <a:schemeClr val="tx1"/>
                    </a:solidFill>
                  </a:rPr>
                  <a:t>см</a:t>
                </a:r>
                <a:r>
                  <a:rPr lang="en-US" baseline="0">
                    <a:solidFill>
                      <a:schemeClr val="tx1"/>
                    </a:solidFill>
                  </a:rPr>
                  <a:t>^0.5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352351"/>
        <c:crosses val="autoZero"/>
        <c:crossBetween val="midCat"/>
      </c:valAx>
      <c:valAx>
        <c:axId val="1692352351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R^2,</a:t>
                </a:r>
                <a:r>
                  <a:rPr lang="en-US" baseline="0">
                    <a:solidFill>
                      <a:schemeClr val="tx1"/>
                    </a:solidFill>
                  </a:rPr>
                  <a:t> </a:t>
                </a:r>
                <a:r>
                  <a:rPr lang="ru-RU" baseline="0">
                    <a:solidFill>
                      <a:schemeClr val="tx1"/>
                    </a:solidFill>
                  </a:rPr>
                  <a:t>мм</a:t>
                </a:r>
                <a:r>
                  <a:rPr lang="en-US" baseline="0">
                    <a:solidFill>
                      <a:schemeClr val="tx1"/>
                    </a:solidFill>
                  </a:rPr>
                  <a:t>^2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35027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Зависимость</a:t>
            </a:r>
            <a:r>
              <a:rPr lang="ru-RU" baseline="0">
                <a:solidFill>
                  <a:schemeClr val="tx1"/>
                </a:solidFill>
              </a:rPr>
              <a:t> </a:t>
            </a:r>
            <a:r>
              <a:rPr lang="en-US" baseline="0">
                <a:solidFill>
                  <a:schemeClr val="tx1"/>
                </a:solidFill>
              </a:rPr>
              <a:t>lrc</a:t>
            </a:r>
            <a:r>
              <a:rPr lang="ru-RU" baseline="0">
                <a:solidFill>
                  <a:schemeClr val="tx1"/>
                </a:solidFill>
              </a:rPr>
              <a:t> от высоты (кружка)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5324380280926392"/>
          <c:y val="3.699236085902378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exp</c:v>
          </c:tx>
          <c:trendline>
            <c:spPr>
              <a:ln>
                <a:solidFill>
                  <a:schemeClr val="tx2"/>
                </a:solidFill>
                <a:prstDash val="sysDash"/>
              </a:ln>
            </c:spPr>
            <c:trendlineType val="linear"/>
            <c:dispRSqr val="0"/>
            <c:dispEq val="1"/>
            <c:trendlineLbl>
              <c:layout>
                <c:manualLayout>
                  <c:x val="0.13258363297464937"/>
                  <c:y val="0.27185889890198955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percentage"/>
            <c:noEndCap val="0"/>
            <c:val val="1.5"/>
          </c:errBars>
          <c:errBars>
            <c:errDir val="y"/>
            <c:errBarType val="both"/>
            <c:errValType val="stdErr"/>
            <c:noEndCap val="0"/>
          </c:errBars>
          <c:xVal>
            <c:numRef>
              <c:f>Кувшин!$S$2:$S$6</c:f>
              <c:numCache>
                <c:formatCode>General</c:formatCode>
                <c:ptCount val="5"/>
                <c:pt idx="0">
                  <c:v>6.3087241182350011</c:v>
                </c:pt>
                <c:pt idx="1">
                  <c:v>5.8991524815010496</c:v>
                </c:pt>
                <c:pt idx="2">
                  <c:v>5.4589376255824726</c:v>
                </c:pt>
                <c:pt idx="3">
                  <c:v>4.9799598391954927</c:v>
                </c:pt>
                <c:pt idx="4">
                  <c:v>4.4497190922573981</c:v>
                </c:pt>
              </c:numCache>
            </c:numRef>
          </c:xVal>
          <c:yVal>
            <c:numRef>
              <c:f>Кувшин!$P$2:$P$6</c:f>
              <c:numCache>
                <c:formatCode>0.00</c:formatCode>
                <c:ptCount val="5"/>
                <c:pt idx="0">
                  <c:v>58.48</c:v>
                </c:pt>
                <c:pt idx="1">
                  <c:v>55.3</c:v>
                </c:pt>
                <c:pt idx="2">
                  <c:v>46.62</c:v>
                </c:pt>
                <c:pt idx="3">
                  <c:v>35.380000000000003</c:v>
                </c:pt>
                <c:pt idx="4">
                  <c:v>27.83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80-462B-926C-11EF523338E4}"/>
            </c:ext>
          </c:extLst>
        </c:ser>
        <c:ser>
          <c:idx val="1"/>
          <c:order val="1"/>
          <c:tx>
            <c:v>th</c:v>
          </c:tx>
          <c:xVal>
            <c:numRef>
              <c:f>Кувшин!$S$2:$S$6</c:f>
              <c:numCache>
                <c:formatCode>General</c:formatCode>
                <c:ptCount val="5"/>
                <c:pt idx="0">
                  <c:v>6.3087241182350011</c:v>
                </c:pt>
                <c:pt idx="1">
                  <c:v>5.8991524815010496</c:v>
                </c:pt>
                <c:pt idx="2">
                  <c:v>5.4589376255824726</c:v>
                </c:pt>
                <c:pt idx="3">
                  <c:v>4.9799598391954927</c:v>
                </c:pt>
                <c:pt idx="4">
                  <c:v>4.4497190922573981</c:v>
                </c:pt>
              </c:numCache>
            </c:numRef>
          </c:xVal>
          <c:yVal>
            <c:numRef>
              <c:f>Кувшин!$Q$2:$Q$6</c:f>
              <c:numCache>
                <c:formatCode>0.00</c:formatCode>
                <c:ptCount val="5"/>
                <c:pt idx="0">
                  <c:v>87.948460608968063</c:v>
                </c:pt>
                <c:pt idx="1">
                  <c:v>81.417091515687886</c:v>
                </c:pt>
                <c:pt idx="2">
                  <c:v>74.409249071590892</c:v>
                </c:pt>
                <c:pt idx="3">
                  <c:v>66.802393983638225</c:v>
                </c:pt>
                <c:pt idx="4">
                  <c:v>58.410253981801873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80-462B-926C-11EF52333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350271"/>
        <c:axId val="1692352351"/>
      </c:scatterChart>
      <c:valAx>
        <c:axId val="1692350271"/>
        <c:scaling>
          <c:orientation val="minMax"/>
          <c:min val="4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h^0.5,</a:t>
                </a:r>
                <a:r>
                  <a:rPr lang="en-US" baseline="0">
                    <a:solidFill>
                      <a:schemeClr val="tx1"/>
                    </a:solidFill>
                  </a:rPr>
                  <a:t> </a:t>
                </a:r>
                <a:r>
                  <a:rPr lang="ru-RU" baseline="0">
                    <a:solidFill>
                      <a:schemeClr val="tx1"/>
                    </a:solidFill>
                  </a:rPr>
                  <a:t>см</a:t>
                </a:r>
                <a:r>
                  <a:rPr lang="en-US" baseline="0">
                    <a:solidFill>
                      <a:schemeClr val="tx1"/>
                    </a:solidFill>
                  </a:rPr>
                  <a:t>^0.5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352351"/>
        <c:crosses val="autoZero"/>
        <c:crossBetween val="midCat"/>
      </c:valAx>
      <c:valAx>
        <c:axId val="1692352351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lrc,</a:t>
                </a:r>
                <a:r>
                  <a:rPr lang="en-US" baseline="0">
                    <a:solidFill>
                      <a:schemeClr val="tx1"/>
                    </a:solidFill>
                  </a:rPr>
                  <a:t> </a:t>
                </a:r>
                <a:r>
                  <a:rPr lang="ru-RU" baseline="0">
                    <a:solidFill>
                      <a:schemeClr val="tx1"/>
                    </a:solidFill>
                  </a:rPr>
                  <a:t>мм</a:t>
                </a:r>
                <a:r>
                  <a:rPr lang="en-US" baseline="0">
                    <a:solidFill>
                      <a:schemeClr val="tx1"/>
                    </a:solidFill>
                  </a:rPr>
                  <a:t>^2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35027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159024</xdr:colOff>
      <xdr:row>36</xdr:row>
      <xdr:rowOff>115956</xdr:rowOff>
    </xdr:from>
    <xdr:to>
      <xdr:col>17</xdr:col>
      <xdr:colOff>198781</xdr:colOff>
      <xdr:row>53</xdr:row>
      <xdr:rowOff>16565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9BF7A4-BA68-4319-BE13-0C06C8B60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159026</xdr:colOff>
      <xdr:row>19</xdr:row>
      <xdr:rowOff>23191</xdr:rowOff>
    </xdr:from>
    <xdr:to>
      <xdr:col>17</xdr:col>
      <xdr:colOff>46383</xdr:colOff>
      <xdr:row>35</xdr:row>
      <xdr:rowOff>102704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537637-BBD9-411B-A66C-05D82979E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387628</xdr:colOff>
      <xdr:row>34</xdr:row>
      <xdr:rowOff>155713</xdr:rowOff>
    </xdr:from>
    <xdr:to>
      <xdr:col>23</xdr:col>
      <xdr:colOff>482051</xdr:colOff>
      <xdr:row>51</xdr:row>
      <xdr:rowOff>53008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C953790-64A9-4E08-92B6-213D414F0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157370</xdr:colOff>
      <xdr:row>8</xdr:row>
      <xdr:rowOff>82826</xdr:rowOff>
    </xdr:from>
    <xdr:to>
      <xdr:col>23</xdr:col>
      <xdr:colOff>251793</xdr:colOff>
      <xdr:row>24</xdr:row>
      <xdr:rowOff>154057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EB8FA84-8411-448B-B024-0F2026BE7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198120</xdr:colOff>
      <xdr:row>7</xdr:row>
      <xdr:rowOff>68580</xdr:rowOff>
    </xdr:from>
    <xdr:to>
      <xdr:col>19</xdr:col>
      <xdr:colOff>45720</xdr:colOff>
      <xdr:row>23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465C36-58EF-4482-A83B-78FA5B7F6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175260</xdr:colOff>
      <xdr:row>24</xdr:row>
      <xdr:rowOff>91440</xdr:rowOff>
    </xdr:from>
    <xdr:to>
      <xdr:col>18</xdr:col>
      <xdr:colOff>480060</xdr:colOff>
      <xdr:row>40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EF4088-1A0C-404B-B237-28B8132229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457200</xdr:colOff>
      <xdr:row>7</xdr:row>
      <xdr:rowOff>38100</xdr:rowOff>
    </xdr:from>
    <xdr:to>
      <xdr:col>26</xdr:col>
      <xdr:colOff>248479</xdr:colOff>
      <xdr:row>23</xdr:row>
      <xdr:rowOff>87133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52BF5D-710B-4A6D-86C9-FCE882553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563880</xdr:colOff>
      <xdr:row>24</xdr:row>
      <xdr:rowOff>144780</xdr:rowOff>
    </xdr:from>
    <xdr:to>
      <xdr:col>26</xdr:col>
      <xdr:colOff>355159</xdr:colOff>
      <xdr:row>41</xdr:row>
      <xdr:rowOff>10933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A981C4-E21D-4DA0-A846-FB94B13B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G2" sqref="G2"/>
    </sheetView>
  </sheetViews>
  <sheetFormatPr defaultRowHeight="13.2"/>
  <cols>
    <col min="1" max="1" width="14" customWidth="1"/>
    <col min="2" max="6" width="11.88671875" customWidth="1"/>
    <col min="7" max="7" width="12.33203125" bestFit="1" customWidth="1"/>
  </cols>
  <sheetData>
    <row r="1" spans="1:12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0" t="s">
        <v>22</v>
      </c>
      <c r="H1" t="s">
        <v>6</v>
      </c>
      <c r="I1" s="5" t="s">
        <v>7</v>
      </c>
      <c r="K1" t="s">
        <v>14</v>
      </c>
      <c r="L1" s="5" t="s">
        <v>15</v>
      </c>
    </row>
    <row r="2" spans="1:12">
      <c r="A2" s="1"/>
      <c r="B2" s="1">
        <v>2.5</v>
      </c>
      <c r="C2" s="1">
        <v>63</v>
      </c>
      <c r="D2" s="2">
        <f>$B$2/C2</f>
        <v>3.968253968253968E-2</v>
      </c>
      <c r="E2" s="2">
        <f>(0.75*D2/PI())^(1/3)</f>
        <v>0.21159413059191123</v>
      </c>
      <c r="F2" s="3">
        <f>AVERAGE(E2:E6)*10</f>
        <v>2.1366572420687704</v>
      </c>
      <c r="G2" s="22">
        <f>2*F6/(F8*9.81)</f>
        <v>1.4882772680937817E-5</v>
      </c>
      <c r="I2" s="6">
        <v>1</v>
      </c>
      <c r="L2" s="6">
        <v>3</v>
      </c>
    </row>
    <row r="3" spans="1:12">
      <c r="A3" s="1"/>
      <c r="B3" s="1"/>
      <c r="C3" s="1">
        <v>60</v>
      </c>
      <c r="D3" s="2">
        <f>$B$2/C3</f>
        <v>4.1666666666666664E-2</v>
      </c>
      <c r="E3" s="2">
        <f>(0.75*D3/PI())^(1/3)</f>
        <v>0.21506350345702488</v>
      </c>
      <c r="F3" s="4">
        <f>_xlfn.STDEV.S(E2:E6)*10</f>
        <v>1.5107503729481546E-2</v>
      </c>
    </row>
    <row r="4" spans="1:12">
      <c r="A4" s="1"/>
      <c r="B4" s="1"/>
      <c r="C4" s="1">
        <v>61</v>
      </c>
      <c r="D4" s="2">
        <f>$B$2/C4</f>
        <v>4.0983606557377046E-2</v>
      </c>
      <c r="E4" s="2">
        <f>(0.75*D4/PI())^(1/3)</f>
        <v>0.21388181200648457</v>
      </c>
      <c r="F4" s="1"/>
    </row>
    <row r="5" spans="1:12">
      <c r="A5" s="1"/>
      <c r="B5" s="1"/>
      <c r="C5" s="1">
        <v>62</v>
      </c>
      <c r="D5" s="2">
        <f>$B$2/C5</f>
        <v>4.0322580645161289E-2</v>
      </c>
      <c r="E5" s="2">
        <f>(0.75*D5/PI())^(1/3)</f>
        <v>0.21272567152193969</v>
      </c>
      <c r="F5" s="21" t="s">
        <v>23</v>
      </c>
    </row>
    <row r="6" spans="1:12">
      <c r="A6" s="1"/>
      <c r="B6" s="1"/>
      <c r="C6" s="1">
        <v>60</v>
      </c>
      <c r="D6" s="2">
        <f>$B$2/C6</f>
        <v>4.1666666666666664E-2</v>
      </c>
      <c r="E6" s="2">
        <f>(0.75*D6/PI())^(1/3)</f>
        <v>0.21506350345702488</v>
      </c>
      <c r="F6" s="1">
        <f>73*10^-3</f>
        <v>7.2999999999999995E-2</v>
      </c>
    </row>
    <row r="7" spans="1:12">
      <c r="F7" s="9" t="s">
        <v>24</v>
      </c>
    </row>
    <row r="8" spans="1:12">
      <c r="F8">
        <v>1000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7"/>
  <sheetViews>
    <sheetView topLeftCell="I2" zoomScale="92" zoomScaleNormal="115" workbookViewId="0">
      <selection activeCell="Y8" sqref="Y8"/>
    </sheetView>
  </sheetViews>
  <sheetFormatPr defaultRowHeight="13.2"/>
  <cols>
    <col min="6" max="6" width="10" bestFit="1" customWidth="1"/>
    <col min="7" max="7" width="8.33203125" bestFit="1" customWidth="1"/>
    <col min="9" max="9" width="10.44140625" bestFit="1" customWidth="1"/>
    <col min="13" max="13" width="12.77734375" bestFit="1" customWidth="1"/>
    <col min="16" max="16" width="11.109375" bestFit="1" customWidth="1"/>
    <col min="18" max="18" width="12.44140625" customWidth="1"/>
    <col min="20" max="20" width="17.44140625" bestFit="1" customWidth="1"/>
  </cols>
  <sheetData>
    <row r="1" spans="1:26" ht="13.8">
      <c r="B1" s="9" t="s">
        <v>8</v>
      </c>
      <c r="C1" s="9" t="s">
        <v>9</v>
      </c>
      <c r="D1" s="9" t="s">
        <v>10</v>
      </c>
      <c r="E1" s="10" t="s">
        <v>7</v>
      </c>
      <c r="F1" s="10" t="s">
        <v>12</v>
      </c>
      <c r="G1" s="10" t="s">
        <v>13</v>
      </c>
      <c r="H1" s="10" t="s">
        <v>16</v>
      </c>
      <c r="I1" s="10" t="s">
        <v>17</v>
      </c>
      <c r="J1" s="10" t="s">
        <v>18</v>
      </c>
      <c r="L1" s="19"/>
      <c r="M1" s="9" t="s">
        <v>10</v>
      </c>
      <c r="N1" s="9" t="s">
        <v>26</v>
      </c>
      <c r="O1" s="23" t="s">
        <v>25</v>
      </c>
      <c r="P1" s="9" t="s">
        <v>28</v>
      </c>
      <c r="Q1" s="23" t="s">
        <v>27</v>
      </c>
      <c r="R1" s="28" t="s">
        <v>34</v>
      </c>
      <c r="Y1" t="s">
        <v>36</v>
      </c>
    </row>
    <row r="2" spans="1:26">
      <c r="A2" t="s">
        <v>11</v>
      </c>
      <c r="B2" s="7">
        <v>45</v>
      </c>
      <c r="C2" s="7">
        <v>4.5</v>
      </c>
      <c r="D2" s="7">
        <f>B2-C2</f>
        <v>40.5</v>
      </c>
      <c r="E2" s="7">
        <f>Оборудование!$I$2</f>
        <v>1</v>
      </c>
      <c r="F2" s="8">
        <v>10.54</v>
      </c>
      <c r="G2" s="8">
        <v>34.299999999999997</v>
      </c>
      <c r="H2" s="8">
        <v>5.32</v>
      </c>
      <c r="I2" s="8">
        <f>H2/2</f>
        <v>2.66</v>
      </c>
      <c r="J2" s="8">
        <f>I2*G2</f>
        <v>91.238</v>
      </c>
      <c r="M2">
        <v>40.5</v>
      </c>
      <c r="N2">
        <v>9.67</v>
      </c>
      <c r="O2" s="8">
        <f>1000*((Оборудование!$G$2^2+16/3*(Оборудование!$F$2/1000)^3*Кружка!M2/100)^0.5-Оборудование!$G$2)^0.5</f>
        <v>11.446932194916867</v>
      </c>
      <c r="P2" s="25">
        <v>82.23</v>
      </c>
      <c r="Q2" s="8">
        <f>1000000*((Оборудование!$G$2^2+8/3*(Оборудование!$F$2/1000)^3*Кружка!M2/100)^0.5-Оборудование!$G$2)</f>
        <v>88.830034422678281</v>
      </c>
      <c r="R2">
        <f>N2^2</f>
        <v>93.508899999999997</v>
      </c>
      <c r="S2">
        <f>M2^0.5</f>
        <v>6.3639610306789276</v>
      </c>
      <c r="T2" s="27">
        <f>O2^2</f>
        <v>131.03225667502429</v>
      </c>
      <c r="V2" t="s">
        <v>35</v>
      </c>
      <c r="Y2" cm="1">
        <f t="array" ref="Y2:Z6">LINEST(P2:P6,S2:S6, 1, 1)</f>
        <v>25.271663687458446</v>
      </c>
      <c r="Z2">
        <v>-81.891298333841988</v>
      </c>
    </row>
    <row r="3" spans="1:26">
      <c r="B3" s="7"/>
      <c r="C3" s="7"/>
      <c r="D3" s="7"/>
      <c r="E3" s="7"/>
      <c r="F3" s="8">
        <v>8.77</v>
      </c>
      <c r="G3" s="8">
        <v>26.19</v>
      </c>
      <c r="H3" s="8">
        <v>5.57</v>
      </c>
      <c r="I3" s="8">
        <f t="shared" ref="I3:I5" si="0">H3/2</f>
        <v>2.7850000000000001</v>
      </c>
      <c r="J3" s="8">
        <f t="shared" ref="J3:J5" si="1">I3*G3</f>
        <v>72.939150000000012</v>
      </c>
      <c r="M3">
        <v>35.5</v>
      </c>
      <c r="N3">
        <v>8.85</v>
      </c>
      <c r="O3" s="8">
        <f>1000*((Оборудование!$G$2^2+16/3*(Оборудование!$F$2/1000)^3*Кружка!M3/100)^0.5-Оборудование!$G$2)^0.5</f>
        <v>11.037599207748404</v>
      </c>
      <c r="P3" s="8">
        <v>70.3</v>
      </c>
      <c r="Q3" s="8">
        <f>1000000*((Оборудование!$G$2^2+8/3*(Оборудование!$F$2/1000)^3*Кружка!M3/100)^0.5-Оборудование!$G$2)</f>
        <v>82.357896083100329</v>
      </c>
      <c r="R3" s="29">
        <f t="shared" ref="R3:R6" si="2">N3^2</f>
        <v>78.322499999999991</v>
      </c>
      <c r="S3" s="29">
        <f t="shared" ref="S3:S6" si="3">M3^0.5</f>
        <v>5.9581876439064922</v>
      </c>
      <c r="T3" s="27">
        <f t="shared" ref="T3:T6" si="4">O3^2</f>
        <v>121.82859627088818</v>
      </c>
      <c r="V3" cm="1">
        <f t="array" ref="V3:W7">LINEST(R2:R6,S2:S6, 1, 1)</f>
        <v>12.039448051843452</v>
      </c>
      <c r="W3">
        <v>12.091610809540427</v>
      </c>
      <c r="Y3">
        <v>4.1117239747795509</v>
      </c>
      <c r="Z3">
        <v>22.707737852232153</v>
      </c>
    </row>
    <row r="4" spans="1:26">
      <c r="B4" s="7"/>
      <c r="C4" s="7"/>
      <c r="D4" s="7"/>
      <c r="E4" s="7"/>
      <c r="F4" s="8">
        <v>8.01</v>
      </c>
      <c r="G4" s="8">
        <v>29.74</v>
      </c>
      <c r="H4" s="8">
        <v>5.32</v>
      </c>
      <c r="I4" s="8">
        <f t="shared" si="0"/>
        <v>2.66</v>
      </c>
      <c r="J4" s="8">
        <f t="shared" si="1"/>
        <v>79.108400000000003</v>
      </c>
      <c r="M4">
        <v>30.5</v>
      </c>
      <c r="N4">
        <v>8.82</v>
      </c>
      <c r="O4" s="8">
        <f>1000*((Оборудование!$G$2^2+16/3*(Оборудование!$F$2/1000)^3*Кружка!M4/100)^0.5-Оборудование!$G$2)^0.5</f>
        <v>10.581061612222891</v>
      </c>
      <c r="P4" s="25">
        <v>48.55</v>
      </c>
      <c r="Q4" s="8">
        <f>1000000*((Оборудование!$G$2^2+8/3*(Оборудование!$F$2/1000)^3*Кружка!M4/100)^0.5-Оборудование!$G$2)</f>
        <v>75.423090728050681</v>
      </c>
      <c r="R4" s="29">
        <f t="shared" si="2"/>
        <v>77.792400000000001</v>
      </c>
      <c r="S4" s="29">
        <f t="shared" si="3"/>
        <v>5.5226805085936306</v>
      </c>
      <c r="T4" s="27">
        <f t="shared" si="4"/>
        <v>111.95886484165689</v>
      </c>
      <c r="V4">
        <v>3.011041926353216</v>
      </c>
      <c r="W4">
        <v>16.629022557229124</v>
      </c>
      <c r="Y4">
        <v>0.92642790540326136</v>
      </c>
      <c r="Z4">
        <v>5.9638076624047951</v>
      </c>
    </row>
    <row r="5" spans="1:26">
      <c r="B5" s="7"/>
      <c r="C5" s="7"/>
      <c r="D5" s="7"/>
      <c r="E5" s="7"/>
      <c r="F5" s="8">
        <v>9.5299999999999994</v>
      </c>
      <c r="G5" s="8">
        <v>26.95</v>
      </c>
      <c r="H5" s="8">
        <v>5.57</v>
      </c>
      <c r="I5" s="8">
        <f t="shared" si="0"/>
        <v>2.7850000000000001</v>
      </c>
      <c r="J5" s="8">
        <f t="shared" si="1"/>
        <v>75.055750000000003</v>
      </c>
      <c r="M5">
        <v>25.5</v>
      </c>
      <c r="N5">
        <v>8.52</v>
      </c>
      <c r="O5" s="8">
        <f>1000*((Оборудование!$G$2^2+16/3*(Оборудование!$F$2/1000)^3*Кружка!M5/100)^0.5-Оборудование!$G$2)^0.5</f>
        <v>10.062473350009483</v>
      </c>
      <c r="P5" s="8">
        <v>47.1</v>
      </c>
      <c r="Q5" s="8">
        <f>1000000*((Оборудование!$G$2^2+8/3*(Оборудование!$F$2/1000)^3*Кружка!M5/100)^0.5-Оборудование!$G$2)</f>
        <v>67.909438730573555</v>
      </c>
      <c r="R5" s="29">
        <f t="shared" si="2"/>
        <v>72.590399999999988</v>
      </c>
      <c r="S5" s="29">
        <f t="shared" si="3"/>
        <v>5.0497524691810387</v>
      </c>
      <c r="T5" s="27">
        <f t="shared" si="4"/>
        <v>101.25336991965108</v>
      </c>
      <c r="V5">
        <v>0.84200100767068742</v>
      </c>
      <c r="W5">
        <v>4.3673347292652789</v>
      </c>
      <c r="Y5">
        <v>37.776329890341117</v>
      </c>
      <c r="Z5">
        <v>3</v>
      </c>
    </row>
    <row r="6" spans="1:26">
      <c r="B6" s="7"/>
      <c r="C6" s="7"/>
      <c r="D6" s="7"/>
      <c r="E6" s="11" t="s">
        <v>19</v>
      </c>
      <c r="F6" s="11">
        <f>AVERAGE(F2:F5)</f>
        <v>9.2125000000000004</v>
      </c>
      <c r="G6" s="11">
        <f t="shared" ref="G6:J6" si="5">AVERAGE(G2:G5)</f>
        <v>29.294999999999998</v>
      </c>
      <c r="H6" s="11">
        <f t="shared" si="5"/>
        <v>5.4450000000000003</v>
      </c>
      <c r="I6" s="11">
        <f t="shared" si="5"/>
        <v>2.7225000000000001</v>
      </c>
      <c r="J6" s="11">
        <f t="shared" si="5"/>
        <v>79.585324999999997</v>
      </c>
      <c r="M6">
        <v>20.5</v>
      </c>
      <c r="N6">
        <v>8.27</v>
      </c>
      <c r="O6" s="8">
        <f>1000*((Оборудование!$G$2^2+16/3*(Оборудование!$F$2/1000)^3*Кружка!M6/100)^0.5-Оборудование!$G$2)^0.5</f>
        <v>9.4580743141279946</v>
      </c>
      <c r="P6" s="25">
        <v>35.369999999999997</v>
      </c>
      <c r="Q6" s="8">
        <f>1000000*((Оборудование!$G$2^2+8/3*(Оборудование!$F$2/1000)^3*Кружка!M6/100)^0.5-Оборудование!$G$2)</f>
        <v>59.64206596212064</v>
      </c>
      <c r="R6" s="29">
        <f t="shared" si="2"/>
        <v>68.392899999999997</v>
      </c>
      <c r="S6" s="29">
        <f t="shared" si="3"/>
        <v>4.5276925690687087</v>
      </c>
      <c r="T6" s="27">
        <f t="shared" si="4"/>
        <v>89.455169731567736</v>
      </c>
      <c r="V6">
        <v>15.987462867783298</v>
      </c>
      <c r="W6">
        <v>3</v>
      </c>
      <c r="Y6">
        <v>1343.5907944975258</v>
      </c>
      <c r="Z6">
        <v>106.70100550247444</v>
      </c>
    </row>
    <row r="7" spans="1:26" ht="13.8">
      <c r="E7" s="13" t="s">
        <v>20</v>
      </c>
      <c r="F7" s="12">
        <f>STDEV(F2:F5)</f>
        <v>1.0808754168111405</v>
      </c>
      <c r="G7" s="12">
        <f t="shared" ref="G7:J7" si="6">STDEV(G2:G5)</f>
        <v>3.6691552161226486</v>
      </c>
      <c r="H7" s="12">
        <f t="shared" si="6"/>
        <v>0.14433756729740643</v>
      </c>
      <c r="I7" s="12">
        <f t="shared" si="6"/>
        <v>7.2168783648703216E-2</v>
      </c>
      <c r="J7" s="12">
        <f t="shared" si="6"/>
        <v>8.1792620678253485</v>
      </c>
      <c r="V7">
        <v>304.93867379566018</v>
      </c>
      <c r="W7">
        <v>57.220837912339874</v>
      </c>
    </row>
    <row r="8" spans="1:26">
      <c r="E8" s="14" t="s">
        <v>21</v>
      </c>
      <c r="F8" s="16">
        <f>F7/F6</f>
        <v>0.11732704660093791</v>
      </c>
      <c r="G8" s="16">
        <f>G7/G6</f>
        <v>0.12524851394854578</v>
      </c>
      <c r="H8" s="16">
        <f>H7/H6</f>
        <v>2.6508276822296863E-2</v>
      </c>
      <c r="I8" s="16">
        <f>I7/I6</f>
        <v>2.6508276822296863E-2</v>
      </c>
      <c r="J8" s="16">
        <f>J7/J6</f>
        <v>0.10277349584016084</v>
      </c>
      <c r="N8" s="9"/>
    </row>
    <row r="9" spans="1:26" ht="13.8">
      <c r="B9" s="9" t="s">
        <v>8</v>
      </c>
      <c r="C9" s="9" t="s">
        <v>9</v>
      </c>
      <c r="D9" s="9" t="s">
        <v>10</v>
      </c>
      <c r="E9" s="10" t="s">
        <v>7</v>
      </c>
      <c r="F9" s="10" t="s">
        <v>12</v>
      </c>
      <c r="G9" s="10" t="s">
        <v>13</v>
      </c>
      <c r="H9" s="10" t="s">
        <v>16</v>
      </c>
      <c r="I9" s="10" t="s">
        <v>17</v>
      </c>
      <c r="J9" s="10" t="s">
        <v>18</v>
      </c>
      <c r="N9" s="24">
        <v>0.7</v>
      </c>
      <c r="O9">
        <v>1</v>
      </c>
    </row>
    <row r="10" spans="1:26">
      <c r="B10" s="8">
        <v>45</v>
      </c>
      <c r="C10" s="8">
        <v>4.5</v>
      </c>
      <c r="D10" s="8">
        <f>B10-C10</f>
        <v>40.5</v>
      </c>
      <c r="E10" s="8">
        <f>Оборудование!$I$2</f>
        <v>1</v>
      </c>
      <c r="F10" s="8">
        <v>9.36</v>
      </c>
      <c r="G10" s="8">
        <v>33.17</v>
      </c>
      <c r="H10" s="8">
        <v>5.32</v>
      </c>
      <c r="I10" s="8">
        <f>H10/2</f>
        <v>2.66</v>
      </c>
      <c r="J10" s="8">
        <f>I10*G10</f>
        <v>88.232200000000006</v>
      </c>
      <c r="N10">
        <v>0.3</v>
      </c>
      <c r="O10">
        <v>1</v>
      </c>
    </row>
    <row r="11" spans="1:26">
      <c r="B11" s="8"/>
      <c r="C11" s="8"/>
      <c r="D11" s="8"/>
      <c r="E11" s="8"/>
      <c r="F11" s="8">
        <v>9.36</v>
      </c>
      <c r="G11" s="8">
        <v>29.62</v>
      </c>
      <c r="H11" s="8">
        <v>5.0599999999999996</v>
      </c>
      <c r="I11" s="8">
        <f t="shared" ref="I11:I14" si="7">H11/2</f>
        <v>2.5299999999999998</v>
      </c>
      <c r="J11" s="8">
        <f t="shared" ref="J11:J14" si="8">I11*G11</f>
        <v>74.938599999999994</v>
      </c>
      <c r="N11">
        <v>0.71</v>
      </c>
      <c r="O11">
        <v>1</v>
      </c>
    </row>
    <row r="12" spans="1:26">
      <c r="B12" s="8"/>
      <c r="C12" s="8"/>
      <c r="D12" s="8"/>
      <c r="E12" s="8"/>
      <c r="F12" s="8">
        <v>8.86</v>
      </c>
      <c r="G12" s="8">
        <v>28.11</v>
      </c>
      <c r="H12" s="8">
        <v>5.82</v>
      </c>
      <c r="I12" s="8">
        <f t="shared" si="7"/>
        <v>2.91</v>
      </c>
      <c r="J12" s="8">
        <f t="shared" si="8"/>
        <v>81.8001</v>
      </c>
      <c r="N12">
        <v>0.09</v>
      </c>
      <c r="O12">
        <v>1</v>
      </c>
    </row>
    <row r="13" spans="1:26">
      <c r="B13" s="8"/>
      <c r="C13" s="8"/>
      <c r="D13" s="8"/>
      <c r="E13" s="8"/>
      <c r="F13" s="8">
        <v>10.63</v>
      </c>
      <c r="G13" s="8">
        <v>32.119999999999997</v>
      </c>
      <c r="H13" s="8">
        <v>4.8099999999999996</v>
      </c>
      <c r="I13" s="8">
        <f t="shared" si="7"/>
        <v>2.4049999999999998</v>
      </c>
      <c r="J13" s="8">
        <f t="shared" si="8"/>
        <v>77.248599999999982</v>
      </c>
      <c r="N13">
        <v>0.39</v>
      </c>
      <c r="O13">
        <v>1</v>
      </c>
    </row>
    <row r="14" spans="1:26">
      <c r="B14" s="8"/>
      <c r="C14" s="8"/>
      <c r="D14" s="8"/>
      <c r="E14" s="8"/>
      <c r="F14" s="8">
        <v>10.119999999999999</v>
      </c>
      <c r="G14" s="8">
        <v>30.13</v>
      </c>
      <c r="H14" s="8">
        <v>5.57</v>
      </c>
      <c r="I14" s="8">
        <f t="shared" si="7"/>
        <v>2.7850000000000001</v>
      </c>
      <c r="J14" s="8">
        <f t="shared" si="8"/>
        <v>83.912050000000008</v>
      </c>
    </row>
    <row r="15" spans="1:26">
      <c r="B15" s="8"/>
      <c r="C15" s="8"/>
      <c r="D15" s="8"/>
      <c r="E15" s="11" t="s">
        <v>19</v>
      </c>
      <c r="F15" s="11">
        <f>AVERAGE(F10:F14)</f>
        <v>9.6660000000000004</v>
      </c>
      <c r="G15" s="11">
        <f t="shared" ref="G15:J15" si="9">AVERAGE(G10:G14)</f>
        <v>30.630000000000003</v>
      </c>
      <c r="H15" s="11">
        <f t="shared" si="9"/>
        <v>5.3159999999999998</v>
      </c>
      <c r="I15" s="11">
        <f t="shared" si="9"/>
        <v>2.6579999999999999</v>
      </c>
      <c r="J15" s="11">
        <f t="shared" si="9"/>
        <v>81.226309999999984</v>
      </c>
    </row>
    <row r="16" spans="1:26" ht="13.8">
      <c r="B16" s="8"/>
      <c r="C16" s="8"/>
      <c r="D16" s="8"/>
      <c r="E16" s="13" t="s">
        <v>20</v>
      </c>
      <c r="F16" s="12">
        <f>STDEV(F10:F14)</f>
        <v>0.70219655367995126</v>
      </c>
      <c r="G16" s="12">
        <f t="shared" ref="G16:J16" si="10">STDEV(G10:G14)</f>
        <v>2.0181798730539358</v>
      </c>
      <c r="H16" s="12">
        <f t="shared" si="10"/>
        <v>0.40003749824235257</v>
      </c>
      <c r="I16" s="12">
        <f t="shared" si="10"/>
        <v>0.20001874912117629</v>
      </c>
      <c r="J16" s="12">
        <f t="shared" si="10"/>
        <v>5.2910869131965779</v>
      </c>
    </row>
    <row r="17" spans="2:10">
      <c r="E17" s="14" t="s">
        <v>21</v>
      </c>
      <c r="F17" s="16">
        <f>F16/F15</f>
        <v>7.2646032865709836E-2</v>
      </c>
      <c r="G17" s="16">
        <f t="shared" ref="G17:J17" si="11">G16/G15</f>
        <v>6.5888993570157872E-2</v>
      </c>
      <c r="H17" s="16">
        <f t="shared" si="11"/>
        <v>7.5251598615942925E-2</v>
      </c>
      <c r="I17" s="16">
        <f t="shared" si="11"/>
        <v>7.5251598615942925E-2</v>
      </c>
      <c r="J17" s="16">
        <f t="shared" si="11"/>
        <v>6.5140062538807678E-2</v>
      </c>
    </row>
    <row r="18" spans="2:10" ht="13.8">
      <c r="B18" s="9" t="s">
        <v>8</v>
      </c>
      <c r="C18" s="9" t="s">
        <v>9</v>
      </c>
      <c r="D18" s="9" t="s">
        <v>10</v>
      </c>
      <c r="E18" s="10" t="s">
        <v>7</v>
      </c>
      <c r="F18" s="10" t="s">
        <v>12</v>
      </c>
      <c r="G18" s="10" t="s">
        <v>13</v>
      </c>
      <c r="H18" s="10" t="s">
        <v>16</v>
      </c>
      <c r="I18" s="10" t="s">
        <v>17</v>
      </c>
      <c r="J18" s="10" t="s">
        <v>18</v>
      </c>
    </row>
    <row r="19" spans="2:10">
      <c r="B19" s="8">
        <v>40</v>
      </c>
      <c r="C19" s="8">
        <v>4.5</v>
      </c>
      <c r="D19" s="8">
        <f>B19-C19</f>
        <v>35.5</v>
      </c>
      <c r="E19" s="8">
        <f>Оборудование!$I$2</f>
        <v>1</v>
      </c>
      <c r="F19" s="8">
        <v>8.5</v>
      </c>
      <c r="G19" s="8">
        <v>30.23</v>
      </c>
      <c r="H19" s="8">
        <v>4.78</v>
      </c>
      <c r="I19" s="8">
        <f t="shared" ref="I19:I24" si="12">H19/2</f>
        <v>2.39</v>
      </c>
      <c r="J19" s="8">
        <f>I19*G19</f>
        <v>72.249700000000004</v>
      </c>
    </row>
    <row r="20" spans="2:10">
      <c r="B20" s="8"/>
      <c r="C20" s="8"/>
      <c r="D20" s="8"/>
      <c r="E20" s="8"/>
      <c r="F20" s="8">
        <v>9.2799999999999994</v>
      </c>
      <c r="G20" s="8">
        <v>27.78</v>
      </c>
      <c r="H20" s="8">
        <v>4.91</v>
      </c>
      <c r="I20" s="8">
        <f t="shared" si="12"/>
        <v>2.4550000000000001</v>
      </c>
      <c r="J20" s="8">
        <f t="shared" ref="J20:J24" si="13">I20*G20</f>
        <v>68.1999</v>
      </c>
    </row>
    <row r="21" spans="2:10">
      <c r="B21" s="8"/>
      <c r="C21" s="8"/>
      <c r="D21" s="8"/>
      <c r="E21" s="8"/>
      <c r="F21" s="8">
        <v>8.6300000000000008</v>
      </c>
      <c r="G21">
        <v>27.52</v>
      </c>
      <c r="H21" s="8">
        <v>4.3899999999999997</v>
      </c>
      <c r="I21" s="8">
        <f t="shared" si="12"/>
        <v>2.1949999999999998</v>
      </c>
      <c r="J21" s="8">
        <f t="shared" si="13"/>
        <v>60.406399999999998</v>
      </c>
    </row>
    <row r="22" spans="2:10">
      <c r="B22" s="8"/>
      <c r="C22" s="8"/>
      <c r="D22" s="8"/>
      <c r="E22" s="8"/>
      <c r="F22" s="8">
        <v>8.76</v>
      </c>
      <c r="G22" s="8">
        <v>30.88</v>
      </c>
      <c r="H22" s="8">
        <v>4.91</v>
      </c>
      <c r="I22" s="8">
        <f t="shared" si="12"/>
        <v>2.4550000000000001</v>
      </c>
      <c r="J22" s="8">
        <f t="shared" si="13"/>
        <v>75.810400000000001</v>
      </c>
    </row>
    <row r="23" spans="2:10">
      <c r="B23" s="8"/>
      <c r="C23" s="8"/>
      <c r="D23" s="8"/>
      <c r="E23" s="8"/>
      <c r="F23" s="8">
        <v>8.76</v>
      </c>
      <c r="G23" s="8">
        <v>29.2</v>
      </c>
      <c r="H23" s="8">
        <v>4.78</v>
      </c>
      <c r="I23" s="8">
        <f t="shared" si="12"/>
        <v>2.39</v>
      </c>
      <c r="J23" s="8">
        <f t="shared" si="13"/>
        <v>69.787999999999997</v>
      </c>
    </row>
    <row r="24" spans="2:10">
      <c r="B24" s="8"/>
      <c r="C24" s="8"/>
      <c r="D24" s="8"/>
      <c r="E24" s="8"/>
      <c r="F24" s="8">
        <v>9.15</v>
      </c>
      <c r="G24" s="8">
        <v>31.52</v>
      </c>
      <c r="H24" s="8">
        <v>4.78</v>
      </c>
      <c r="I24" s="8">
        <f t="shared" si="12"/>
        <v>2.39</v>
      </c>
      <c r="J24" s="8">
        <f t="shared" si="13"/>
        <v>75.332800000000006</v>
      </c>
    </row>
    <row r="25" spans="2:10">
      <c r="B25" s="8"/>
      <c r="C25" s="8"/>
      <c r="D25" s="8"/>
      <c r="E25" s="11" t="s">
        <v>19</v>
      </c>
      <c r="F25" s="11">
        <f>AVERAGE(F19:F24)</f>
        <v>8.8466666666666658</v>
      </c>
      <c r="G25" s="11">
        <f t="shared" ref="G25:J25" si="14">AVERAGE(G19:G24)</f>
        <v>29.521666666666665</v>
      </c>
      <c r="H25" s="11">
        <f t="shared" si="14"/>
        <v>4.7583333333333337</v>
      </c>
      <c r="I25" s="11">
        <f t="shared" si="14"/>
        <v>2.3791666666666669</v>
      </c>
      <c r="J25" s="11">
        <f t="shared" si="14"/>
        <v>70.297866666666678</v>
      </c>
    </row>
    <row r="26" spans="2:10" ht="13.8">
      <c r="B26" s="8"/>
      <c r="C26" s="8"/>
      <c r="D26" s="8"/>
      <c r="E26" s="13" t="s">
        <v>20</v>
      </c>
      <c r="F26" s="12">
        <f>STDEV(F19:F24)</f>
        <v>0.30395175055700296</v>
      </c>
      <c r="G26" s="12">
        <f t="shared" ref="G26:J26" si="15">STDEV(G19:G24)</f>
        <v>1.6421743715777157</v>
      </c>
      <c r="H26" s="12">
        <f t="shared" si="15"/>
        <v>0.19135481877043689</v>
      </c>
      <c r="I26" s="12">
        <f t="shared" si="15"/>
        <v>9.5677409385218445E-2</v>
      </c>
      <c r="J26" s="12">
        <f t="shared" si="15"/>
        <v>5.6929916872121549</v>
      </c>
    </row>
    <row r="27" spans="2:10">
      <c r="B27" s="8"/>
      <c r="C27" s="8"/>
      <c r="D27" s="8"/>
      <c r="E27" s="17" t="s">
        <v>21</v>
      </c>
      <c r="F27" s="16">
        <f>F26/F25</f>
        <v>3.4357771351582855E-2</v>
      </c>
      <c r="G27" s="16">
        <f t="shared" ref="G27:J27" si="16">G26/G25</f>
        <v>5.5626072542574914E-2</v>
      </c>
      <c r="H27" s="16">
        <f t="shared" si="16"/>
        <v>4.021467294650162E-2</v>
      </c>
      <c r="I27" s="16">
        <f t="shared" si="16"/>
        <v>4.021467294650162E-2</v>
      </c>
      <c r="J27" s="16">
        <f t="shared" si="16"/>
        <v>8.0983847123082264E-2</v>
      </c>
    </row>
    <row r="28" spans="2:10" ht="13.8">
      <c r="B28" s="11" t="s">
        <v>8</v>
      </c>
      <c r="C28" s="11" t="s">
        <v>9</v>
      </c>
      <c r="D28" s="11" t="s">
        <v>10</v>
      </c>
      <c r="E28" s="18" t="s">
        <v>7</v>
      </c>
      <c r="F28" s="18" t="s">
        <v>12</v>
      </c>
      <c r="G28" s="18" t="s">
        <v>13</v>
      </c>
      <c r="H28" s="18" t="s">
        <v>16</v>
      </c>
      <c r="I28" s="18" t="s">
        <v>17</v>
      </c>
      <c r="J28" s="18" t="s">
        <v>18</v>
      </c>
    </row>
    <row r="29" spans="2:10">
      <c r="B29" s="8">
        <v>35</v>
      </c>
      <c r="C29" s="8">
        <v>4.5</v>
      </c>
      <c r="D29" s="8">
        <f>B29-C29</f>
        <v>30.5</v>
      </c>
      <c r="E29" s="8">
        <f>Оборудование!$I$2</f>
        <v>1</v>
      </c>
      <c r="F29" s="8">
        <v>9.7899999999999991</v>
      </c>
      <c r="G29" s="8">
        <v>25.71</v>
      </c>
      <c r="H29" s="8">
        <v>3.74</v>
      </c>
      <c r="I29" s="8">
        <f>H29/2</f>
        <v>1.87</v>
      </c>
      <c r="J29" s="8">
        <f>I29*G29</f>
        <v>48.077700000000007</v>
      </c>
    </row>
    <row r="30" spans="2:10">
      <c r="B30" s="8"/>
      <c r="C30" s="8"/>
      <c r="D30" s="8"/>
      <c r="E30" s="8"/>
      <c r="F30" s="8">
        <v>8.89</v>
      </c>
      <c r="G30" s="8">
        <v>26.36</v>
      </c>
      <c r="H30" s="8">
        <v>4</v>
      </c>
      <c r="I30" s="8">
        <f t="shared" ref="I30:I36" si="17">H30/2</f>
        <v>2</v>
      </c>
      <c r="J30" s="8">
        <f t="shared" ref="J30:J36" si="18">I30*G30</f>
        <v>52.72</v>
      </c>
    </row>
    <row r="31" spans="2:10">
      <c r="B31" s="8"/>
      <c r="C31" s="8"/>
      <c r="D31" s="8"/>
      <c r="E31" s="8"/>
      <c r="F31" s="8">
        <v>9.15</v>
      </c>
      <c r="G31" s="8">
        <v>25.97</v>
      </c>
      <c r="H31" s="8">
        <v>4</v>
      </c>
      <c r="I31" s="8">
        <f t="shared" si="17"/>
        <v>2</v>
      </c>
      <c r="J31" s="8">
        <f t="shared" si="18"/>
        <v>51.94</v>
      </c>
    </row>
    <row r="32" spans="2:10">
      <c r="B32" s="8"/>
      <c r="C32" s="8"/>
      <c r="D32" s="8"/>
      <c r="E32" s="8"/>
      <c r="F32" s="8">
        <v>8.76</v>
      </c>
      <c r="G32" s="8">
        <v>28.04</v>
      </c>
      <c r="H32" s="8">
        <v>3.74</v>
      </c>
      <c r="I32" s="8">
        <f t="shared" si="17"/>
        <v>1.87</v>
      </c>
      <c r="J32" s="8">
        <f t="shared" si="18"/>
        <v>52.434800000000003</v>
      </c>
    </row>
    <row r="33" spans="2:10">
      <c r="B33" s="8"/>
      <c r="C33" s="8"/>
      <c r="D33" s="8"/>
      <c r="E33" s="8"/>
      <c r="F33" s="8">
        <v>9.66</v>
      </c>
      <c r="G33" s="8">
        <v>24.94</v>
      </c>
      <c r="H33" s="8">
        <v>4.13</v>
      </c>
      <c r="I33" s="8">
        <f t="shared" si="17"/>
        <v>2.0649999999999999</v>
      </c>
      <c r="J33" s="8">
        <f t="shared" si="18"/>
        <v>51.501100000000001</v>
      </c>
    </row>
    <row r="34" spans="2:10">
      <c r="B34" s="8"/>
      <c r="C34" s="8"/>
      <c r="D34" s="8"/>
      <c r="E34" s="8"/>
      <c r="F34" s="8">
        <v>7.98</v>
      </c>
      <c r="G34" s="8">
        <v>23.26</v>
      </c>
      <c r="H34" s="8">
        <v>3.62</v>
      </c>
      <c r="I34" s="8">
        <f t="shared" si="17"/>
        <v>1.81</v>
      </c>
      <c r="J34" s="8">
        <f t="shared" si="18"/>
        <v>42.100600000000007</v>
      </c>
    </row>
    <row r="35" spans="2:10">
      <c r="B35" s="8"/>
      <c r="C35" s="8"/>
      <c r="D35" s="8"/>
      <c r="E35" s="8"/>
      <c r="F35" s="8">
        <v>7.86</v>
      </c>
      <c r="G35" s="8">
        <v>21.97</v>
      </c>
      <c r="H35" s="8">
        <v>4</v>
      </c>
      <c r="I35" s="8">
        <f t="shared" si="17"/>
        <v>2</v>
      </c>
      <c r="J35" s="8">
        <f t="shared" si="18"/>
        <v>43.94</v>
      </c>
    </row>
    <row r="36" spans="2:10">
      <c r="B36" s="8"/>
      <c r="C36" s="8"/>
      <c r="D36" s="8"/>
      <c r="E36" s="8"/>
      <c r="F36" s="8">
        <v>8.5</v>
      </c>
      <c r="G36" s="8">
        <v>24.42</v>
      </c>
      <c r="H36" s="8">
        <v>3.74</v>
      </c>
      <c r="I36" s="8">
        <f t="shared" si="17"/>
        <v>1.87</v>
      </c>
      <c r="J36" s="8">
        <f t="shared" si="18"/>
        <v>45.665400000000005</v>
      </c>
    </row>
    <row r="37" spans="2:10">
      <c r="B37" s="8"/>
      <c r="C37" s="8"/>
      <c r="D37" s="8"/>
      <c r="E37" s="11" t="s">
        <v>19</v>
      </c>
      <c r="F37" s="11">
        <f>AVERAGE(F29:F36)</f>
        <v>8.8237500000000004</v>
      </c>
      <c r="G37" s="11">
        <f t="shared" ref="G37" si="19">AVERAGE(G29:G36)</f>
        <v>25.083749999999995</v>
      </c>
      <c r="H37" s="11">
        <f t="shared" ref="H37" si="20">AVERAGE(H29:H36)</f>
        <v>3.8712499999999999</v>
      </c>
      <c r="I37" s="11">
        <f t="shared" ref="I37" si="21">AVERAGE(I29:I36)</f>
        <v>1.9356249999999999</v>
      </c>
      <c r="J37" s="11">
        <f t="shared" ref="J37" si="22">AVERAGE(J29:J36)</f>
        <v>48.547449999999998</v>
      </c>
    </row>
    <row r="38" spans="2:10" ht="13.8">
      <c r="B38" s="8"/>
      <c r="C38" s="8"/>
      <c r="D38" s="8"/>
      <c r="E38" s="13" t="s">
        <v>20</v>
      </c>
      <c r="F38" s="12">
        <f>STDEV(F29:F36)</f>
        <v>0.70643850202466796</v>
      </c>
      <c r="G38" s="12">
        <f t="shared" ref="G38:J38" si="23">STDEV(G29:G36)</f>
        <v>1.8909025622701976</v>
      </c>
      <c r="H38" s="12">
        <f t="shared" si="23"/>
        <v>0.18185060587510513</v>
      </c>
      <c r="I38" s="12">
        <f t="shared" si="23"/>
        <v>9.0925302937552563E-2</v>
      </c>
      <c r="J38" s="12">
        <f t="shared" si="23"/>
        <v>4.2100637090530713</v>
      </c>
    </row>
    <row r="39" spans="2:10">
      <c r="E39" s="14" t="s">
        <v>21</v>
      </c>
      <c r="F39" s="15">
        <f>F38/F37</f>
        <v>8.0061028703744777E-2</v>
      </c>
      <c r="G39" s="15">
        <f t="shared" ref="G39" si="24">G38/G37</f>
        <v>7.5383567539550431E-2</v>
      </c>
      <c r="H39" s="15">
        <f t="shared" ref="H39" si="25">H38/H37</f>
        <v>4.6974647949655828E-2</v>
      </c>
      <c r="I39" s="15">
        <f t="shared" ref="I39" si="26">I38/I37</f>
        <v>4.6974647949655828E-2</v>
      </c>
      <c r="J39" s="15">
        <f t="shared" ref="J39" si="27">J38/J37</f>
        <v>8.6720594162063541E-2</v>
      </c>
    </row>
    <row r="40" spans="2:10" ht="13.8">
      <c r="B40" s="11" t="s">
        <v>8</v>
      </c>
      <c r="C40" s="11" t="s">
        <v>9</v>
      </c>
      <c r="D40" s="11" t="s">
        <v>10</v>
      </c>
      <c r="E40" s="18" t="s">
        <v>7</v>
      </c>
      <c r="F40" s="18" t="s">
        <v>12</v>
      </c>
      <c r="G40" s="18" t="s">
        <v>13</v>
      </c>
      <c r="H40" s="18" t="s">
        <v>16</v>
      </c>
      <c r="I40" s="18" t="s">
        <v>17</v>
      </c>
      <c r="J40" s="18" t="s">
        <v>18</v>
      </c>
    </row>
    <row r="41" spans="2:10">
      <c r="B41" s="8">
        <v>30</v>
      </c>
      <c r="C41" s="8">
        <v>4.5</v>
      </c>
      <c r="D41" s="8">
        <f>B41-C41</f>
        <v>25.5</v>
      </c>
      <c r="E41" s="8">
        <f>Оборудование!$I$2</f>
        <v>1</v>
      </c>
      <c r="F41" s="8">
        <v>8.4499999999999993</v>
      </c>
      <c r="G41" s="8">
        <v>30</v>
      </c>
      <c r="H41" s="8">
        <v>3.26</v>
      </c>
      <c r="I41" s="8">
        <f>H41/2</f>
        <v>1.63</v>
      </c>
      <c r="J41" s="8">
        <f>I41*G41</f>
        <v>48.9</v>
      </c>
    </row>
    <row r="42" spans="2:10">
      <c r="B42" s="8"/>
      <c r="C42" s="8"/>
      <c r="D42" s="8"/>
      <c r="E42" s="8"/>
      <c r="F42" s="8">
        <v>8.58</v>
      </c>
      <c r="G42" s="8">
        <v>28.95</v>
      </c>
      <c r="H42" s="8">
        <v>3.13</v>
      </c>
      <c r="I42" s="8">
        <f t="shared" ref="I42" si="28">H42/2</f>
        <v>1.5649999999999999</v>
      </c>
      <c r="J42" s="8">
        <f t="shared" ref="J42" si="29">I42*G42</f>
        <v>45.306749999999994</v>
      </c>
    </row>
    <row r="43" spans="2:10">
      <c r="B43" s="8"/>
      <c r="C43" s="8"/>
      <c r="D43" s="8"/>
      <c r="E43" s="11" t="s">
        <v>19</v>
      </c>
      <c r="F43" s="11">
        <f>AVERAGE(F41:F42)</f>
        <v>8.5150000000000006</v>
      </c>
      <c r="G43" s="11">
        <f t="shared" ref="G43:J43" si="30">AVERAGE(G41:G42)</f>
        <v>29.475000000000001</v>
      </c>
      <c r="H43" s="11">
        <f t="shared" si="30"/>
        <v>3.1949999999999998</v>
      </c>
      <c r="I43" s="11">
        <f t="shared" si="30"/>
        <v>1.5974999999999999</v>
      </c>
      <c r="J43" s="11">
        <f t="shared" si="30"/>
        <v>47.103375</v>
      </c>
    </row>
    <row r="44" spans="2:10" ht="13.8">
      <c r="B44" s="8"/>
      <c r="C44" s="8"/>
      <c r="D44" s="8"/>
      <c r="E44" s="13" t="s">
        <v>20</v>
      </c>
      <c r="F44" s="12">
        <f>STDEV(F41:F42)</f>
        <v>9.1923881554251727E-2</v>
      </c>
      <c r="G44" s="12">
        <f t="shared" ref="G44:J44" si="31">STDEV(G41:G42)</f>
        <v>0.74246212024587532</v>
      </c>
      <c r="H44" s="12">
        <f t="shared" si="31"/>
        <v>9.1923881554251102E-2</v>
      </c>
      <c r="I44" s="12">
        <f t="shared" si="31"/>
        <v>4.5961940777125551E-2</v>
      </c>
      <c r="J44" s="12">
        <f t="shared" si="31"/>
        <v>2.5408114414985654</v>
      </c>
    </row>
    <row r="45" spans="2:10">
      <c r="B45" s="8"/>
      <c r="C45" s="8"/>
      <c r="D45" s="8"/>
      <c r="E45" s="14" t="s">
        <v>21</v>
      </c>
      <c r="F45" s="15">
        <f>F44/F43</f>
        <v>1.0795523376893918E-2</v>
      </c>
      <c r="G45" s="15">
        <f t="shared" ref="G45:J45" si="32">G44/G43</f>
        <v>2.5189554546085676E-2</v>
      </c>
      <c r="H45" s="15">
        <f t="shared" si="32"/>
        <v>2.8771167935602849E-2</v>
      </c>
      <c r="I45" s="15">
        <f t="shared" si="32"/>
        <v>2.8771167935602849E-2</v>
      </c>
      <c r="J45" s="15">
        <f t="shared" si="32"/>
        <v>5.3941176009119629E-2</v>
      </c>
    </row>
    <row r="46" spans="2:10" ht="13.8">
      <c r="B46" s="11" t="s">
        <v>8</v>
      </c>
      <c r="C46" s="11" t="s">
        <v>9</v>
      </c>
      <c r="D46" s="11" t="s">
        <v>10</v>
      </c>
      <c r="E46" s="18" t="s">
        <v>7</v>
      </c>
      <c r="F46" s="18" t="s">
        <v>12</v>
      </c>
      <c r="G46" s="18" t="s">
        <v>13</v>
      </c>
      <c r="H46" s="18" t="s">
        <v>16</v>
      </c>
      <c r="I46" s="18" t="s">
        <v>17</v>
      </c>
      <c r="J46" s="18" t="s">
        <v>18</v>
      </c>
    </row>
    <row r="47" spans="2:10">
      <c r="B47" s="8">
        <v>25</v>
      </c>
      <c r="C47" s="8">
        <v>4.5</v>
      </c>
      <c r="D47" s="8">
        <f>B47-C47</f>
        <v>20.5</v>
      </c>
      <c r="E47" s="8">
        <f>Оборудование!$I$2</f>
        <v>1</v>
      </c>
      <c r="F47" s="8">
        <v>8.58</v>
      </c>
      <c r="G47" s="8">
        <v>21.79</v>
      </c>
      <c r="H47" s="8">
        <v>3.39</v>
      </c>
      <c r="I47" s="8">
        <f t="shared" ref="I47" si="33">H47/2</f>
        <v>1.6950000000000001</v>
      </c>
      <c r="J47" s="8">
        <f>I47*G47</f>
        <v>36.934049999999999</v>
      </c>
    </row>
    <row r="48" spans="2:10">
      <c r="B48" s="8"/>
      <c r="C48" s="8"/>
      <c r="D48" s="8"/>
      <c r="E48" s="8"/>
      <c r="F48" s="8">
        <v>8.84</v>
      </c>
      <c r="G48" s="8">
        <v>21</v>
      </c>
      <c r="H48" s="8">
        <v>3.26</v>
      </c>
      <c r="I48" s="8">
        <f>H48/2</f>
        <v>1.63</v>
      </c>
      <c r="J48" s="8">
        <f>I48*G48</f>
        <v>34.229999999999997</v>
      </c>
    </row>
    <row r="49" spans="2:10">
      <c r="B49" s="8"/>
      <c r="C49" s="8"/>
      <c r="D49" s="8"/>
      <c r="E49" s="8"/>
      <c r="F49" s="8">
        <v>8.32</v>
      </c>
      <c r="G49" s="8">
        <v>22.31</v>
      </c>
      <c r="H49" s="8">
        <v>3.78</v>
      </c>
      <c r="I49" s="8">
        <f>H49/2</f>
        <v>1.89</v>
      </c>
      <c r="J49" s="8">
        <f>I49*G49</f>
        <v>42.165899999999993</v>
      </c>
    </row>
    <row r="50" spans="2:10">
      <c r="B50" s="8"/>
      <c r="C50" s="8"/>
      <c r="D50" s="8"/>
      <c r="F50" s="8">
        <v>7.93</v>
      </c>
      <c r="G50" s="8">
        <v>19.57</v>
      </c>
      <c r="H50" s="8">
        <v>3.13</v>
      </c>
      <c r="I50" s="8">
        <f t="shared" ref="I50:I54" si="34">H50/2</f>
        <v>1.5649999999999999</v>
      </c>
      <c r="J50" s="8">
        <f t="shared" ref="J50:J54" si="35">I50*G50</f>
        <v>30.627050000000001</v>
      </c>
    </row>
    <row r="51" spans="2:10">
      <c r="B51" s="8"/>
      <c r="C51" s="8"/>
      <c r="D51" s="8"/>
      <c r="F51" s="8">
        <v>8.4499999999999993</v>
      </c>
      <c r="G51" s="8">
        <v>21.13</v>
      </c>
      <c r="H51" s="8">
        <v>3.26</v>
      </c>
      <c r="I51" s="8">
        <f t="shared" si="34"/>
        <v>1.63</v>
      </c>
      <c r="J51" s="8">
        <f t="shared" si="35"/>
        <v>34.441899999999997</v>
      </c>
    </row>
    <row r="52" spans="2:10">
      <c r="B52" s="8"/>
      <c r="C52" s="8"/>
      <c r="D52" s="8"/>
      <c r="F52" s="8">
        <v>8.4499999999999993</v>
      </c>
      <c r="G52" s="8">
        <v>24</v>
      </c>
      <c r="H52" s="8">
        <v>3.52</v>
      </c>
      <c r="I52" s="8">
        <f t="shared" si="34"/>
        <v>1.76</v>
      </c>
      <c r="J52" s="8">
        <f t="shared" si="35"/>
        <v>42.24</v>
      </c>
    </row>
    <row r="53" spans="2:10">
      <c r="B53" s="8"/>
      <c r="C53" s="8"/>
      <c r="D53" s="8"/>
      <c r="F53" s="8">
        <v>7.8</v>
      </c>
      <c r="G53" s="8">
        <v>18.66</v>
      </c>
      <c r="H53" s="8">
        <v>3.39</v>
      </c>
      <c r="I53" s="8">
        <f t="shared" si="34"/>
        <v>1.6950000000000001</v>
      </c>
      <c r="J53" s="8">
        <f t="shared" si="35"/>
        <v>31.628700000000002</v>
      </c>
    </row>
    <row r="54" spans="2:10">
      <c r="B54" s="8"/>
      <c r="C54" s="8"/>
      <c r="D54" s="8"/>
      <c r="F54" s="8">
        <v>7.8</v>
      </c>
      <c r="G54" s="8">
        <v>20.48</v>
      </c>
      <c r="H54" s="8">
        <v>3</v>
      </c>
      <c r="I54" s="8">
        <f t="shared" si="34"/>
        <v>1.5</v>
      </c>
      <c r="J54" s="8">
        <f t="shared" si="35"/>
        <v>30.72</v>
      </c>
    </row>
    <row r="55" spans="2:10">
      <c r="E55" s="11" t="s">
        <v>19</v>
      </c>
      <c r="F55" s="11">
        <f>AVERAGE(F47:F54)</f>
        <v>8.2712500000000002</v>
      </c>
      <c r="G55" s="11">
        <f t="shared" ref="G55:J55" si="36">AVERAGE(G47:G54)</f>
        <v>21.117499999999996</v>
      </c>
      <c r="H55" s="11">
        <f t="shared" si="36"/>
        <v>3.3412500000000001</v>
      </c>
      <c r="I55" s="11">
        <f t="shared" si="36"/>
        <v>1.670625</v>
      </c>
      <c r="J55" s="11">
        <f t="shared" si="36"/>
        <v>35.373450000000005</v>
      </c>
    </row>
    <row r="56" spans="2:10" ht="13.8">
      <c r="E56" s="13" t="s">
        <v>20</v>
      </c>
      <c r="F56" s="12">
        <f>STDEV(F47:F54)</f>
        <v>0.38650217149639476</v>
      </c>
      <c r="G56" s="12">
        <f t="shared" ref="G56:J56" si="37">STDEV(G47:G54)</f>
        <v>1.6491361374974471</v>
      </c>
      <c r="H56" s="12">
        <f t="shared" si="37"/>
        <v>0.24008555022860378</v>
      </c>
      <c r="I56" s="12">
        <f t="shared" si="37"/>
        <v>0.12004277511430189</v>
      </c>
      <c r="J56" s="12">
        <f t="shared" si="37"/>
        <v>4.7223433044410674</v>
      </c>
    </row>
    <row r="57" spans="2:10">
      <c r="E57" s="14" t="s">
        <v>21</v>
      </c>
      <c r="F57" s="15">
        <f>F56/F55</f>
        <v>4.6728387063188125E-2</v>
      </c>
      <c r="G57" s="15">
        <f t="shared" ref="G57:J57" si="38">G56/G55</f>
        <v>7.8093341422869542E-2</v>
      </c>
      <c r="H57" s="15">
        <f t="shared" si="38"/>
        <v>7.1855009421205776E-2</v>
      </c>
      <c r="I57" s="15">
        <f t="shared" si="38"/>
        <v>7.1855009421205776E-2</v>
      </c>
      <c r="J57" s="15">
        <f t="shared" si="38"/>
        <v>0.13349965311387685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9"/>
  <sheetViews>
    <sheetView tabSelected="1" topLeftCell="L1" workbookViewId="0">
      <selection activeCell="Z6" sqref="Z6"/>
    </sheetView>
  </sheetViews>
  <sheetFormatPr defaultRowHeight="13.2"/>
  <cols>
    <col min="11" max="11" width="8.88671875" style="29"/>
    <col min="19" max="19" width="14.6640625" bestFit="1" customWidth="1"/>
    <col min="20" max="20" width="16.6640625" bestFit="1" customWidth="1"/>
  </cols>
  <sheetData>
    <row r="1" spans="1:25" ht="13.8">
      <c r="A1" s="26"/>
      <c r="B1" s="32" t="s">
        <v>8</v>
      </c>
      <c r="C1" s="32" t="s">
        <v>9</v>
      </c>
      <c r="D1" s="32" t="s">
        <v>10</v>
      </c>
      <c r="E1" s="33" t="s">
        <v>7</v>
      </c>
      <c r="F1" s="33" t="s">
        <v>12</v>
      </c>
      <c r="G1" s="33" t="s">
        <v>13</v>
      </c>
      <c r="H1" s="33" t="s">
        <v>16</v>
      </c>
      <c r="I1" s="33" t="s">
        <v>17</v>
      </c>
      <c r="J1" s="33" t="s">
        <v>18</v>
      </c>
      <c r="K1" s="33"/>
      <c r="M1" s="33" t="s">
        <v>29</v>
      </c>
      <c r="N1" s="33" t="s">
        <v>30</v>
      </c>
      <c r="O1" s="33" t="s">
        <v>31</v>
      </c>
      <c r="P1" s="33" t="s">
        <v>33</v>
      </c>
      <c r="Q1" s="33" t="s">
        <v>32</v>
      </c>
      <c r="R1" s="33" t="s">
        <v>37</v>
      </c>
      <c r="S1" s="33" t="s">
        <v>38</v>
      </c>
      <c r="T1" s="33" t="s">
        <v>39</v>
      </c>
      <c r="V1" s="33" t="s">
        <v>40</v>
      </c>
      <c r="X1" s="33" t="s">
        <v>41</v>
      </c>
    </row>
    <row r="2" spans="1:25">
      <c r="A2" s="26"/>
      <c r="B2" s="30">
        <v>50</v>
      </c>
      <c r="C2" s="30">
        <v>10.199999999999999</v>
      </c>
      <c r="D2" s="30">
        <v>39.799999999999997</v>
      </c>
      <c r="E2" s="30">
        <v>1</v>
      </c>
      <c r="F2" s="31">
        <v>11.37</v>
      </c>
      <c r="G2" s="31">
        <v>24.92</v>
      </c>
      <c r="H2" s="31">
        <v>3.4</v>
      </c>
      <c r="I2" s="31">
        <v>1.7</v>
      </c>
      <c r="J2" s="31">
        <v>42.364000000000004</v>
      </c>
      <c r="K2" s="31"/>
      <c r="M2" s="31">
        <v>39.799999999999997</v>
      </c>
      <c r="N2" s="31">
        <v>12.18</v>
      </c>
      <c r="O2" s="31">
        <f>1000*((Оборудование!$G$2^2+16/3*(Оборудование!$F$2/1000)^3*Кувшин!M2/100)^0.5-Оборудование!$G$2)^0.5</f>
        <v>11.392058589246428</v>
      </c>
      <c r="P2" s="31">
        <v>58.48</v>
      </c>
      <c r="Q2" s="31">
        <f>1000000*((Оборудование!$G$2^2+8/3*(Оборудование!$F$2/1000)^3*Кувшин!M2/100)^0.5-Оборудование!$G$2)</f>
        <v>87.948460608968063</v>
      </c>
      <c r="R2" s="25">
        <f>N2^2</f>
        <v>148.35239999999999</v>
      </c>
      <c r="S2" s="25">
        <f>M2^0.5</f>
        <v>6.3087241182350011</v>
      </c>
      <c r="T2" s="25">
        <f>O2^2</f>
        <v>129.77899890082332</v>
      </c>
      <c r="V2" cm="1">
        <f t="array" ref="V2:W6">LINEST(R2:R6, S2:S6, 1, 1)</f>
        <v>24.270111781663338</v>
      </c>
      <c r="W2">
        <v>-5.6053635611835517</v>
      </c>
      <c r="X2" cm="1">
        <f t="array" ref="X2:Y6">LINEST(P2:P6, S2:S6, 1, 1)</f>
        <v>17.564971882188793</v>
      </c>
      <c r="Y2">
        <v>-50.467828080922168</v>
      </c>
    </row>
    <row r="3" spans="1:25">
      <c r="A3" s="26"/>
      <c r="B3" s="30"/>
      <c r="C3" s="30"/>
      <c r="D3" s="30"/>
      <c r="E3" s="30"/>
      <c r="F3" s="31">
        <v>11.99</v>
      </c>
      <c r="G3" s="31">
        <v>27.39</v>
      </c>
      <c r="H3" s="31">
        <v>4.63</v>
      </c>
      <c r="I3" s="31">
        <v>2.3149999999999999</v>
      </c>
      <c r="J3" s="31">
        <v>63.407850000000003</v>
      </c>
      <c r="K3" s="31"/>
      <c r="M3" s="31">
        <v>34.799999999999997</v>
      </c>
      <c r="N3" s="31">
        <v>11.79</v>
      </c>
      <c r="O3" s="31">
        <f>1000*((Оборудование!$G$2^2+16/3*(Оборудование!$F$2/1000)^3*Кувшин!M3/100)^0.5-Оборудование!$G$2)^0.5</f>
        <v>10.976800968177217</v>
      </c>
      <c r="P3" s="31">
        <v>55.3</v>
      </c>
      <c r="Q3" s="31">
        <f>1000000*((Оборудование!$G$2^2+8/3*(Оборудование!$F$2/1000)^3*Кувшин!M3/100)^0.5-Оборудование!$G$2)</f>
        <v>81.417091515687886</v>
      </c>
      <c r="R3" s="25">
        <f t="shared" ref="R3:R6" si="0">N3^2</f>
        <v>139.00409999999999</v>
      </c>
      <c r="S3" s="25">
        <f t="shared" ref="S3:S6" si="1">M3^0.5</f>
        <v>5.8991524815010496</v>
      </c>
      <c r="T3" s="25">
        <f t="shared" ref="T3:T6" si="2">O3^2</f>
        <v>120.4901594949763</v>
      </c>
      <c r="V3">
        <v>2.8941662433790181</v>
      </c>
      <c r="W3">
        <v>15.799073000672401</v>
      </c>
      <c r="X3">
        <v>1.3734561781430024</v>
      </c>
      <c r="Y3">
        <v>7.4976116079535382</v>
      </c>
    </row>
    <row r="4" spans="1:25">
      <c r="A4" s="26"/>
      <c r="B4" s="30"/>
      <c r="C4" s="30"/>
      <c r="D4" s="30"/>
      <c r="E4" s="30"/>
      <c r="F4" s="31">
        <v>12.45</v>
      </c>
      <c r="G4" s="31">
        <v>29.4</v>
      </c>
      <c r="H4" s="31">
        <v>4.17</v>
      </c>
      <c r="I4" s="31">
        <v>2.085</v>
      </c>
      <c r="J4" s="31">
        <v>61.298999999999999</v>
      </c>
      <c r="K4" s="31"/>
      <c r="M4" s="31">
        <v>29.8</v>
      </c>
      <c r="N4" s="31">
        <v>11.24</v>
      </c>
      <c r="O4" s="31">
        <f>1000*((Оборудование!$G$2^2+16/3*(Оборудование!$F$2/1000)^3*Кувшин!M4/100)^0.5-Оборудование!$G$2)^0.5</f>
        <v>10.512617538906632</v>
      </c>
      <c r="P4" s="31">
        <v>46.62</v>
      </c>
      <c r="Q4" s="31">
        <f>1000000*((Оборудование!$G$2^2+8/3*(Оборудование!$F$2/1000)^3*Кувшин!M4/100)^0.5-Оборудование!$G$2)</f>
        <v>74.409249071590892</v>
      </c>
      <c r="R4" s="25">
        <f t="shared" si="0"/>
        <v>126.33760000000001</v>
      </c>
      <c r="S4" s="25">
        <f t="shared" si="1"/>
        <v>5.4589376255824726</v>
      </c>
      <c r="T4" s="25">
        <f t="shared" si="2"/>
        <v>110.51512751932734</v>
      </c>
      <c r="V4">
        <v>0.95908507298427159</v>
      </c>
      <c r="W4">
        <v>4.249609581153158</v>
      </c>
      <c r="X4">
        <v>0.98198799210633836</v>
      </c>
      <c r="Y4">
        <v>2.0166956709148987</v>
      </c>
    </row>
    <row r="5" spans="1:25">
      <c r="A5" s="26"/>
      <c r="B5" s="30"/>
      <c r="C5" s="30"/>
      <c r="D5" s="30"/>
      <c r="E5" s="30"/>
      <c r="F5" s="31">
        <v>11.83</v>
      </c>
      <c r="G5" s="31">
        <v>27.39</v>
      </c>
      <c r="H5" s="31">
        <v>4.32</v>
      </c>
      <c r="I5" s="31">
        <v>2.16</v>
      </c>
      <c r="J5" s="31">
        <v>59.162400000000005</v>
      </c>
      <c r="K5" s="31"/>
      <c r="M5" s="31">
        <v>24.8</v>
      </c>
      <c r="N5" s="31">
        <v>10.46</v>
      </c>
      <c r="O5" s="31">
        <f>1000*((Оборудование!$G$2^2+16/3*(Оборудование!$F$2/1000)^3*Кувшин!M5/100)^0.5-Оборудование!$G$2)^0.5</f>
        <v>9.9837264366265472</v>
      </c>
      <c r="P5" s="31">
        <v>35.380000000000003</v>
      </c>
      <c r="Q5" s="31">
        <f>1000000*((Оборудование!$G$2^2+8/3*(Оборудование!$F$2/1000)^3*Кувшин!M5/100)^0.5-Оборудование!$G$2)</f>
        <v>66.802393983638225</v>
      </c>
      <c r="R5" s="25">
        <f t="shared" si="0"/>
        <v>109.41160000000002</v>
      </c>
      <c r="S5" s="25">
        <f t="shared" si="1"/>
        <v>4.9799598391954927</v>
      </c>
      <c r="T5" s="25">
        <f t="shared" si="2"/>
        <v>99.674793561395816</v>
      </c>
      <c r="V5">
        <v>70.322873064071246</v>
      </c>
      <c r="W5">
        <v>3</v>
      </c>
      <c r="X5">
        <v>163.55555658820788</v>
      </c>
      <c r="Y5">
        <v>3</v>
      </c>
    </row>
    <row r="6" spans="1:25">
      <c r="A6" s="26"/>
      <c r="B6" s="30"/>
      <c r="C6" s="30"/>
      <c r="D6" s="30"/>
      <c r="E6" s="29"/>
      <c r="F6" s="31">
        <v>12.92</v>
      </c>
      <c r="G6" s="31">
        <v>33.57</v>
      </c>
      <c r="H6" s="31">
        <v>4.32</v>
      </c>
      <c r="I6" s="31">
        <v>2.16</v>
      </c>
      <c r="J6" s="31">
        <v>72.511200000000002</v>
      </c>
      <c r="K6" s="31"/>
      <c r="M6" s="31">
        <v>19.8</v>
      </c>
      <c r="N6" s="31">
        <v>10.32</v>
      </c>
      <c r="O6" s="31">
        <f>1000*((Оборудование!$G$2^2+16/3*(Оборудование!$F$2/1000)^3*Кувшин!M6/100)^0.5-Оборудование!$G$2)^0.5</f>
        <v>9.3645710420168236</v>
      </c>
      <c r="P6" s="31">
        <v>27.83</v>
      </c>
      <c r="Q6" s="31">
        <f>1000000*((Оборудование!$G$2^2+8/3*(Оборудование!$F$2/1000)^3*Кувшин!M6/100)^0.5-Оборудование!$G$2)</f>
        <v>58.410253981801873</v>
      </c>
      <c r="R6" s="25">
        <f t="shared" si="0"/>
        <v>106.50240000000001</v>
      </c>
      <c r="S6" s="25">
        <f t="shared" si="1"/>
        <v>4.4497190922573981</v>
      </c>
      <c r="T6" s="25">
        <f t="shared" si="2"/>
        <v>87.695190800980058</v>
      </c>
      <c r="V6">
        <v>1269.9735347513122</v>
      </c>
      <c r="W6">
        <v>54.177544776686155</v>
      </c>
      <c r="X6">
        <v>665.19049571273911</v>
      </c>
      <c r="Y6">
        <v>12.201184287260681</v>
      </c>
    </row>
    <row r="7" spans="1:25">
      <c r="A7" s="26"/>
      <c r="B7" s="29"/>
      <c r="C7" s="29"/>
      <c r="D7" s="29"/>
      <c r="E7" s="29"/>
      <c r="F7" s="31">
        <v>12.76</v>
      </c>
      <c r="G7" s="31">
        <v>32.799999999999997</v>
      </c>
      <c r="H7" s="31">
        <v>4.0199999999999996</v>
      </c>
      <c r="I7" s="31">
        <v>2.0099999999999998</v>
      </c>
      <c r="J7" s="31">
        <v>65.927999999999983</v>
      </c>
      <c r="K7" s="31"/>
    </row>
    <row r="8" spans="1:25">
      <c r="A8" s="26"/>
      <c r="B8" s="29"/>
      <c r="C8" s="29"/>
      <c r="D8" s="29"/>
      <c r="E8" s="29"/>
      <c r="F8" s="31">
        <v>12.45</v>
      </c>
      <c r="G8" s="31">
        <v>32.03</v>
      </c>
      <c r="H8" s="31">
        <v>3.71</v>
      </c>
      <c r="I8" s="31">
        <v>1.855</v>
      </c>
      <c r="J8" s="31">
        <v>59.415649999999999</v>
      </c>
      <c r="K8" s="31"/>
    </row>
    <row r="9" spans="1:25">
      <c r="A9" s="26"/>
      <c r="B9" s="29"/>
      <c r="C9" s="29"/>
      <c r="D9" s="29"/>
      <c r="E9" s="29"/>
      <c r="F9" s="31">
        <v>11.68</v>
      </c>
      <c r="G9" s="31">
        <v>28.32</v>
      </c>
      <c r="H9" s="31">
        <v>3.09</v>
      </c>
      <c r="I9" s="31">
        <v>1.5449999999999999</v>
      </c>
      <c r="J9" s="31">
        <v>43.754399999999997</v>
      </c>
      <c r="K9" s="31"/>
    </row>
    <row r="10" spans="1:25">
      <c r="A10" s="26"/>
      <c r="B10" s="29"/>
      <c r="C10" s="29"/>
      <c r="D10" s="29"/>
      <c r="E10" s="34" t="s">
        <v>19</v>
      </c>
      <c r="F10" s="34">
        <v>12.181250000000002</v>
      </c>
      <c r="G10" s="34">
        <v>29.477500000000003</v>
      </c>
      <c r="H10" s="34">
        <v>3.9575</v>
      </c>
      <c r="I10" s="34">
        <v>1.97875</v>
      </c>
      <c r="J10" s="34">
        <v>58.480312500000004</v>
      </c>
      <c r="K10" s="34"/>
    </row>
    <row r="11" spans="1:25" ht="13.8">
      <c r="A11" s="26"/>
      <c r="B11" s="29"/>
      <c r="C11" s="29"/>
      <c r="D11" s="29"/>
      <c r="E11" s="36" t="s">
        <v>20</v>
      </c>
      <c r="F11" s="35">
        <v>0.54700319925938279</v>
      </c>
      <c r="G11" s="35">
        <v>3.0504039545139396</v>
      </c>
      <c r="H11" s="35">
        <v>0.5194433834128882</v>
      </c>
      <c r="I11" s="35">
        <v>0.2597216917064441</v>
      </c>
      <c r="J11" s="35">
        <v>10.436800312381909</v>
      </c>
      <c r="K11" s="35"/>
    </row>
    <row r="12" spans="1:25">
      <c r="A12" s="26"/>
      <c r="B12" s="29"/>
      <c r="C12" s="29"/>
      <c r="D12" s="29"/>
      <c r="E12" s="37" t="s">
        <v>21</v>
      </c>
      <c r="F12" s="38">
        <v>4.4905342165983186E-2</v>
      </c>
      <c r="G12" s="38">
        <v>0.10348245117509759</v>
      </c>
      <c r="H12" s="38">
        <v>0.13125543484848723</v>
      </c>
      <c r="I12" s="38">
        <v>0.13125543484848723</v>
      </c>
      <c r="J12" s="38">
        <v>0.1784669039239814</v>
      </c>
      <c r="K12" s="38"/>
    </row>
    <row r="13" spans="1:25" ht="13.8">
      <c r="A13" s="26"/>
      <c r="B13" s="32" t="s">
        <v>8</v>
      </c>
      <c r="C13" s="32" t="s">
        <v>9</v>
      </c>
      <c r="D13" s="32" t="s">
        <v>10</v>
      </c>
      <c r="E13" s="33" t="s">
        <v>7</v>
      </c>
      <c r="F13" s="33" t="s">
        <v>12</v>
      </c>
      <c r="G13" s="33" t="s">
        <v>13</v>
      </c>
      <c r="H13" s="33" t="s">
        <v>16</v>
      </c>
      <c r="I13" s="33" t="s">
        <v>17</v>
      </c>
      <c r="J13" s="33" t="s">
        <v>18</v>
      </c>
      <c r="K13" s="33"/>
    </row>
    <row r="14" spans="1:25">
      <c r="A14" s="26"/>
      <c r="B14" s="30">
        <v>45</v>
      </c>
      <c r="C14" s="30">
        <v>10.199999999999999</v>
      </c>
      <c r="D14" s="30">
        <v>34.799999999999997</v>
      </c>
      <c r="E14" s="30">
        <v>1</v>
      </c>
      <c r="F14" s="31">
        <v>11.37</v>
      </c>
      <c r="G14" s="31">
        <v>29.71</v>
      </c>
      <c r="H14" s="31">
        <v>3.71</v>
      </c>
      <c r="I14" s="31">
        <v>1.855</v>
      </c>
      <c r="J14" s="31">
        <v>55.112050000000004</v>
      </c>
      <c r="K14" s="31"/>
    </row>
    <row r="15" spans="1:25">
      <c r="A15" s="26"/>
      <c r="B15" s="30"/>
      <c r="C15" s="30"/>
      <c r="D15" s="30"/>
      <c r="E15" s="30"/>
      <c r="F15" s="31">
        <v>10.75</v>
      </c>
      <c r="G15" s="31">
        <v>26</v>
      </c>
      <c r="H15" s="31">
        <v>4.17</v>
      </c>
      <c r="I15" s="31">
        <v>2.085</v>
      </c>
      <c r="J15" s="31">
        <v>54.21</v>
      </c>
      <c r="K15" s="31"/>
    </row>
    <row r="16" spans="1:25">
      <c r="A16" s="26"/>
      <c r="B16" s="30"/>
      <c r="C16" s="30"/>
      <c r="D16" s="30"/>
      <c r="E16" s="30"/>
      <c r="F16" s="31">
        <v>11.68</v>
      </c>
      <c r="G16" s="31">
        <v>28.47</v>
      </c>
      <c r="H16" s="31">
        <v>3.55</v>
      </c>
      <c r="I16" s="31">
        <v>1.7749999999999999</v>
      </c>
      <c r="J16" s="31">
        <v>50.534249999999993</v>
      </c>
      <c r="K16" s="31"/>
    </row>
    <row r="17" spans="1:11">
      <c r="A17" s="26"/>
      <c r="B17" s="30"/>
      <c r="C17" s="30"/>
      <c r="D17" s="30"/>
      <c r="E17" s="30"/>
      <c r="F17" s="31">
        <v>12.3</v>
      </c>
      <c r="G17" s="31">
        <v>28.17</v>
      </c>
      <c r="H17" s="31">
        <v>4.32</v>
      </c>
      <c r="I17" s="31">
        <v>2.16</v>
      </c>
      <c r="J17" s="31">
        <v>60.847200000000008</v>
      </c>
      <c r="K17" s="31"/>
    </row>
    <row r="18" spans="1:11">
      <c r="A18" s="26"/>
      <c r="B18" s="30"/>
      <c r="C18" s="30"/>
      <c r="D18" s="30"/>
      <c r="E18" s="29"/>
      <c r="F18" s="31">
        <v>12.61</v>
      </c>
      <c r="G18" s="31">
        <v>28.17</v>
      </c>
      <c r="H18" s="31">
        <v>4.0199999999999996</v>
      </c>
      <c r="I18" s="31">
        <v>2.0099999999999998</v>
      </c>
      <c r="J18" s="31">
        <v>56.621699999999997</v>
      </c>
      <c r="K18" s="31"/>
    </row>
    <row r="19" spans="1:11">
      <c r="A19" s="26"/>
      <c r="B19" s="29"/>
      <c r="C19" s="29"/>
      <c r="D19" s="29"/>
      <c r="E19" s="29"/>
      <c r="F19" s="31">
        <v>11.99</v>
      </c>
      <c r="G19" s="31">
        <v>27.7</v>
      </c>
      <c r="H19" s="31">
        <v>4.63</v>
      </c>
      <c r="I19" s="31">
        <v>2.3149999999999999</v>
      </c>
      <c r="J19" s="31">
        <v>64.125500000000002</v>
      </c>
      <c r="K19" s="31"/>
    </row>
    <row r="20" spans="1:11">
      <c r="A20" s="26"/>
      <c r="B20" s="29"/>
      <c r="C20" s="29"/>
      <c r="D20" s="29"/>
      <c r="E20" s="29"/>
      <c r="F20" s="31">
        <v>10.91</v>
      </c>
      <c r="G20" s="31">
        <v>25.39</v>
      </c>
      <c r="H20" s="31">
        <v>3.24</v>
      </c>
      <c r="I20" s="31">
        <v>1.62</v>
      </c>
      <c r="J20" s="31">
        <v>41.131800000000005</v>
      </c>
      <c r="K20" s="31"/>
    </row>
    <row r="21" spans="1:11">
      <c r="A21" s="26"/>
      <c r="B21" s="29"/>
      <c r="C21" s="29"/>
      <c r="D21" s="29"/>
      <c r="E21" s="29"/>
      <c r="F21" s="31">
        <v>12.45</v>
      </c>
      <c r="G21" s="31">
        <v>34.19</v>
      </c>
      <c r="H21" s="31">
        <v>4.0199999999999996</v>
      </c>
      <c r="I21" s="31">
        <v>2.0099999999999998</v>
      </c>
      <c r="J21" s="31">
        <v>68.721899999999991</v>
      </c>
      <c r="K21" s="31"/>
    </row>
    <row r="22" spans="1:11">
      <c r="A22" s="26"/>
      <c r="B22" s="29"/>
      <c r="C22" s="29"/>
      <c r="D22" s="29"/>
      <c r="E22" s="29"/>
      <c r="F22" s="31">
        <v>12.3</v>
      </c>
      <c r="G22" s="31">
        <v>28.63</v>
      </c>
      <c r="H22" s="31">
        <v>3.71</v>
      </c>
      <c r="I22" s="31">
        <v>1.855</v>
      </c>
      <c r="J22" s="31">
        <v>53.108649999999997</v>
      </c>
      <c r="K22" s="31"/>
    </row>
    <row r="23" spans="1:11">
      <c r="B23" s="29"/>
      <c r="C23" s="29"/>
      <c r="D23" s="29"/>
      <c r="E23" s="29"/>
      <c r="F23" s="31">
        <v>11.53</v>
      </c>
      <c r="G23" s="31">
        <v>27.39</v>
      </c>
      <c r="H23" s="31">
        <v>3.55</v>
      </c>
      <c r="I23" s="31">
        <v>1.7749999999999999</v>
      </c>
      <c r="J23" s="31">
        <v>48.617249999999999</v>
      </c>
      <c r="K23" s="31"/>
    </row>
    <row r="24" spans="1:11">
      <c r="B24" s="29"/>
      <c r="C24" s="29"/>
      <c r="D24" s="29"/>
      <c r="E24" s="34" t="s">
        <v>19</v>
      </c>
      <c r="F24" s="34">
        <v>11.788999999999998</v>
      </c>
      <c r="G24" s="34">
        <v>28.381999999999998</v>
      </c>
      <c r="H24" s="34">
        <v>3.8919999999999995</v>
      </c>
      <c r="I24" s="34">
        <v>1.9459999999999997</v>
      </c>
      <c r="J24" s="34">
        <v>55.30303</v>
      </c>
      <c r="K24" s="34"/>
    </row>
    <row r="25" spans="1:11" ht="13.8">
      <c r="B25" s="29"/>
      <c r="C25" s="29"/>
      <c r="D25" s="29"/>
      <c r="E25" s="36" t="s">
        <v>20</v>
      </c>
      <c r="F25" s="35">
        <v>0.64809892934815305</v>
      </c>
      <c r="G25" s="35">
        <v>2.3974699627361797</v>
      </c>
      <c r="H25" s="35">
        <v>0.416754657375834</v>
      </c>
      <c r="I25" s="35">
        <v>0.208377328687917</v>
      </c>
      <c r="J25" s="35">
        <v>7.9210684511553122</v>
      </c>
      <c r="K25" s="35"/>
    </row>
    <row r="26" spans="1:11">
      <c r="B26" s="29"/>
      <c r="C26" s="29"/>
      <c r="D26" s="29"/>
      <c r="E26" s="37" t="s">
        <v>21</v>
      </c>
      <c r="F26" s="38">
        <v>5.4974885855301824E-2</v>
      </c>
      <c r="G26" s="38">
        <v>8.4471494705664854E-2</v>
      </c>
      <c r="H26" s="38">
        <v>0.10707981946963877</v>
      </c>
      <c r="I26" s="38">
        <v>0.10707981946963877</v>
      </c>
      <c r="J26" s="38">
        <v>0.14323027962763182</v>
      </c>
      <c r="K26" s="38"/>
    </row>
    <row r="27" spans="1:11" ht="13.8">
      <c r="B27" s="32" t="s">
        <v>8</v>
      </c>
      <c r="C27" s="32" t="s">
        <v>9</v>
      </c>
      <c r="D27" s="32" t="s">
        <v>10</v>
      </c>
      <c r="E27" s="33" t="s">
        <v>7</v>
      </c>
      <c r="F27" s="33" t="s">
        <v>12</v>
      </c>
      <c r="G27" s="33" t="s">
        <v>13</v>
      </c>
      <c r="H27" s="33" t="s">
        <v>16</v>
      </c>
      <c r="I27" s="33" t="s">
        <v>17</v>
      </c>
      <c r="J27" s="33" t="s">
        <v>18</v>
      </c>
      <c r="K27" s="33"/>
    </row>
    <row r="28" spans="1:11">
      <c r="B28" s="30">
        <v>40</v>
      </c>
      <c r="C28" s="30">
        <v>10.199999999999999</v>
      </c>
      <c r="D28" s="30">
        <v>29.8</v>
      </c>
      <c r="E28" s="30">
        <v>1</v>
      </c>
      <c r="F28" s="31">
        <v>11.22</v>
      </c>
      <c r="G28" s="31">
        <v>26.78</v>
      </c>
      <c r="H28" s="31">
        <v>4.17</v>
      </c>
      <c r="I28" s="31">
        <v>2.085</v>
      </c>
      <c r="J28" s="31">
        <v>55.836300000000001</v>
      </c>
      <c r="K28" s="31"/>
    </row>
    <row r="29" spans="1:11">
      <c r="B29" s="30"/>
      <c r="C29" s="30"/>
      <c r="D29" s="30"/>
      <c r="E29" s="30"/>
      <c r="F29" s="31">
        <v>10.91</v>
      </c>
      <c r="G29" s="31">
        <v>25.85</v>
      </c>
      <c r="H29" s="31">
        <v>2.93</v>
      </c>
      <c r="I29" s="31">
        <v>1.4650000000000001</v>
      </c>
      <c r="J29" s="31">
        <v>37.870250000000006</v>
      </c>
      <c r="K29" s="31"/>
    </row>
    <row r="30" spans="1:11">
      <c r="B30" s="30"/>
      <c r="C30" s="30"/>
      <c r="D30" s="30"/>
      <c r="E30" s="30"/>
      <c r="F30" s="31">
        <v>11.37</v>
      </c>
      <c r="G30" s="31">
        <v>26.93</v>
      </c>
      <c r="H30" s="31">
        <v>3.86</v>
      </c>
      <c r="I30" s="31">
        <v>1.93</v>
      </c>
      <c r="J30" s="31">
        <v>51.974899999999998</v>
      </c>
      <c r="K30" s="31"/>
    </row>
    <row r="31" spans="1:11">
      <c r="B31" s="30"/>
      <c r="C31" s="30"/>
      <c r="D31" s="30"/>
      <c r="E31" s="30"/>
      <c r="F31" s="31">
        <v>11.53</v>
      </c>
      <c r="G31" s="31">
        <v>29.56</v>
      </c>
      <c r="H31" s="31">
        <v>3.24</v>
      </c>
      <c r="I31" s="31">
        <v>1.62</v>
      </c>
      <c r="J31" s="31">
        <v>47.8872</v>
      </c>
      <c r="K31" s="31"/>
    </row>
    <row r="32" spans="1:11">
      <c r="B32" s="30"/>
      <c r="C32" s="30"/>
      <c r="D32" s="30"/>
      <c r="E32" s="29"/>
      <c r="F32" s="31">
        <v>11.68</v>
      </c>
      <c r="G32" s="31">
        <v>28.01</v>
      </c>
      <c r="H32" s="31">
        <v>3.4</v>
      </c>
      <c r="I32" s="31">
        <v>1.7</v>
      </c>
      <c r="J32" s="31">
        <v>47.617000000000004</v>
      </c>
      <c r="K32" s="31"/>
    </row>
    <row r="33" spans="2:11">
      <c r="B33" s="29"/>
      <c r="C33" s="29"/>
      <c r="D33" s="29"/>
      <c r="E33" s="29"/>
      <c r="F33" s="31">
        <v>11.22</v>
      </c>
      <c r="G33" s="31">
        <v>27.86</v>
      </c>
      <c r="H33" s="31">
        <v>3.09</v>
      </c>
      <c r="I33" s="31">
        <v>1.5449999999999999</v>
      </c>
      <c r="J33" s="31">
        <v>43.043699999999994</v>
      </c>
      <c r="K33" s="31"/>
    </row>
    <row r="34" spans="2:11">
      <c r="B34" s="29"/>
      <c r="C34" s="29"/>
      <c r="D34" s="29"/>
      <c r="E34" s="29"/>
      <c r="F34" s="31">
        <v>10.75</v>
      </c>
      <c r="G34" s="31">
        <v>26</v>
      </c>
      <c r="H34" s="31">
        <v>3.24</v>
      </c>
      <c r="I34" s="31">
        <v>1.62</v>
      </c>
      <c r="J34" s="31">
        <v>42.120000000000005</v>
      </c>
      <c r="K34" s="31"/>
    </row>
    <row r="35" spans="2:11">
      <c r="B35" s="29"/>
      <c r="C35" s="29"/>
      <c r="D35" s="29"/>
      <c r="E35" s="34" t="s">
        <v>19</v>
      </c>
      <c r="F35" s="34">
        <v>11.24</v>
      </c>
      <c r="G35" s="34">
        <v>27.284285714285716</v>
      </c>
      <c r="H35" s="34">
        <v>3.4185714285714286</v>
      </c>
      <c r="I35" s="34">
        <v>1.7092857142857143</v>
      </c>
      <c r="J35" s="34">
        <v>46.621335714285713</v>
      </c>
      <c r="K35" s="34"/>
    </row>
    <row r="36" spans="2:11" ht="13.8">
      <c r="B36" s="29"/>
      <c r="C36" s="29"/>
      <c r="D36" s="29"/>
      <c r="E36" s="36" t="s">
        <v>20</v>
      </c>
      <c r="F36" s="35">
        <v>0.32771939216347851</v>
      </c>
      <c r="G36" s="35">
        <v>1.2989336285694391</v>
      </c>
      <c r="H36" s="35">
        <v>0.44164195797911149</v>
      </c>
      <c r="I36" s="35">
        <v>0.22082097898955574</v>
      </c>
      <c r="J36" s="35">
        <v>6.1347776216633862</v>
      </c>
      <c r="K36" s="35"/>
    </row>
    <row r="37" spans="2:11">
      <c r="B37" s="29"/>
      <c r="C37" s="29"/>
      <c r="D37" s="29"/>
      <c r="E37" s="37" t="s">
        <v>21</v>
      </c>
      <c r="F37" s="38">
        <v>2.9156529551910899E-2</v>
      </c>
      <c r="G37" s="38">
        <v>4.7607389915629475E-2</v>
      </c>
      <c r="H37" s="38">
        <v>0.12918903910797244</v>
      </c>
      <c r="I37" s="38">
        <v>0.12918903910797244</v>
      </c>
      <c r="J37" s="38">
        <v>0.13158734145370202</v>
      </c>
      <c r="K37" s="38"/>
    </row>
    <row r="38" spans="2:11" ht="13.8">
      <c r="B38" s="32" t="s">
        <v>8</v>
      </c>
      <c r="C38" s="32" t="s">
        <v>9</v>
      </c>
      <c r="D38" s="32" t="s">
        <v>10</v>
      </c>
      <c r="E38" s="33" t="s">
        <v>7</v>
      </c>
      <c r="F38" s="33" t="s">
        <v>12</v>
      </c>
      <c r="G38" s="33" t="s">
        <v>13</v>
      </c>
      <c r="H38" s="33" t="s">
        <v>16</v>
      </c>
      <c r="I38" s="33" t="s">
        <v>17</v>
      </c>
      <c r="J38" s="33" t="s">
        <v>18</v>
      </c>
      <c r="K38" s="33"/>
    </row>
    <row r="39" spans="2:11">
      <c r="B39" s="30">
        <v>35</v>
      </c>
      <c r="C39" s="30">
        <v>10.199999999999999</v>
      </c>
      <c r="D39" s="30">
        <v>24.8</v>
      </c>
      <c r="E39" s="30">
        <v>1</v>
      </c>
      <c r="F39" s="31">
        <v>9.98</v>
      </c>
      <c r="G39" s="31">
        <v>21.37</v>
      </c>
      <c r="H39" s="31">
        <v>3.09</v>
      </c>
      <c r="I39" s="31">
        <v>1.5449999999999999</v>
      </c>
      <c r="J39" s="31">
        <v>33.016649999999998</v>
      </c>
      <c r="K39" s="31"/>
    </row>
    <row r="40" spans="2:11">
      <c r="B40" s="30"/>
      <c r="C40" s="30"/>
      <c r="D40" s="30"/>
      <c r="E40" s="30"/>
      <c r="F40" s="31">
        <v>9.98</v>
      </c>
      <c r="G40" s="31">
        <v>22.45</v>
      </c>
      <c r="H40" s="31">
        <v>3.4</v>
      </c>
      <c r="I40" s="31">
        <v>1.7</v>
      </c>
      <c r="J40" s="31">
        <v>38.164999999999999</v>
      </c>
      <c r="K40" s="31"/>
    </row>
    <row r="41" spans="2:11">
      <c r="B41" s="30"/>
      <c r="C41" s="30"/>
      <c r="D41" s="30"/>
      <c r="E41" s="30"/>
      <c r="F41" s="31">
        <v>10.75</v>
      </c>
      <c r="G41" s="31">
        <v>25.08</v>
      </c>
      <c r="H41" s="31">
        <v>2.93</v>
      </c>
      <c r="I41" s="31">
        <v>1.4650000000000001</v>
      </c>
      <c r="J41" s="31">
        <v>36.742199999999997</v>
      </c>
      <c r="K41" s="31"/>
    </row>
    <row r="42" spans="2:11">
      <c r="B42" s="30"/>
      <c r="C42" s="30"/>
      <c r="D42" s="30"/>
      <c r="E42" s="30"/>
      <c r="F42" s="31">
        <v>11.06</v>
      </c>
      <c r="G42" s="31">
        <v>25.08</v>
      </c>
      <c r="H42" s="31">
        <v>3.24</v>
      </c>
      <c r="I42" s="31">
        <v>1.62</v>
      </c>
      <c r="J42" s="31">
        <v>40.629599999999996</v>
      </c>
      <c r="K42" s="31"/>
    </row>
    <row r="43" spans="2:11">
      <c r="B43" s="30"/>
      <c r="C43" s="30"/>
      <c r="D43" s="30"/>
      <c r="E43" s="29"/>
      <c r="F43" s="31">
        <v>10.91</v>
      </c>
      <c r="G43" s="31">
        <v>26.93</v>
      </c>
      <c r="H43" s="31">
        <v>2.93</v>
      </c>
      <c r="I43" s="31">
        <v>1.4650000000000001</v>
      </c>
      <c r="J43" s="31">
        <v>39.452449999999999</v>
      </c>
      <c r="K43" s="31"/>
    </row>
    <row r="44" spans="2:11">
      <c r="B44" s="29"/>
      <c r="C44" s="29"/>
      <c r="D44" s="29"/>
      <c r="E44" s="29"/>
      <c r="F44" s="31">
        <v>10.75</v>
      </c>
      <c r="G44" s="31">
        <v>25.39</v>
      </c>
      <c r="H44" s="31">
        <v>2.4700000000000002</v>
      </c>
      <c r="I44" s="31">
        <v>1.2350000000000001</v>
      </c>
      <c r="J44" s="31">
        <v>31.356650000000002</v>
      </c>
      <c r="K44" s="31"/>
    </row>
    <row r="45" spans="2:11">
      <c r="B45" s="29"/>
      <c r="C45" s="29"/>
      <c r="D45" s="29"/>
      <c r="E45" s="29"/>
      <c r="F45" s="31">
        <v>9.83</v>
      </c>
      <c r="G45" s="31">
        <v>22.45</v>
      </c>
      <c r="H45" s="31">
        <v>2.3199999999999998</v>
      </c>
      <c r="I45" s="31">
        <v>1.1599999999999999</v>
      </c>
      <c r="J45" s="31">
        <v>26.041999999999998</v>
      </c>
      <c r="K45" s="31"/>
    </row>
    <row r="46" spans="2:11">
      <c r="B46" s="29"/>
      <c r="C46" s="29"/>
      <c r="D46" s="29"/>
      <c r="E46" s="29"/>
      <c r="F46" s="31">
        <v>10.44</v>
      </c>
      <c r="G46" s="31">
        <v>27.08</v>
      </c>
      <c r="H46" s="31">
        <v>2.78</v>
      </c>
      <c r="I46" s="31">
        <v>1.39</v>
      </c>
      <c r="J46" s="31">
        <v>37.641199999999998</v>
      </c>
      <c r="K46" s="31"/>
    </row>
    <row r="47" spans="2:11">
      <c r="B47" s="29"/>
      <c r="C47" s="29"/>
      <c r="D47" s="29"/>
      <c r="E47" s="34" t="s">
        <v>19</v>
      </c>
      <c r="F47" s="34">
        <v>10.4625</v>
      </c>
      <c r="G47" s="34">
        <v>24.478749999999998</v>
      </c>
      <c r="H47" s="34">
        <v>2.895</v>
      </c>
      <c r="I47" s="34">
        <v>1.4475</v>
      </c>
      <c r="J47" s="34">
        <v>35.38071875</v>
      </c>
      <c r="K47" s="34"/>
    </row>
    <row r="48" spans="2:11" ht="13.8">
      <c r="B48" s="29"/>
      <c r="C48" s="29"/>
      <c r="D48" s="29"/>
      <c r="E48" s="36" t="s">
        <v>20</v>
      </c>
      <c r="F48" s="35">
        <v>0.47640768855496618</v>
      </c>
      <c r="G48" s="35">
        <v>2.1455764293741</v>
      </c>
      <c r="H48" s="35">
        <v>0.36625518036317001</v>
      </c>
      <c r="I48" s="35">
        <v>0.183127590181585</v>
      </c>
      <c r="J48" s="35">
        <v>4.896631447881699</v>
      </c>
      <c r="K48" s="35"/>
    </row>
    <row r="49" spans="2:11">
      <c r="B49" s="29"/>
      <c r="C49" s="29"/>
      <c r="D49" s="29"/>
      <c r="E49" s="37" t="s">
        <v>21</v>
      </c>
      <c r="F49" s="38">
        <v>4.5534785047069648E-2</v>
      </c>
      <c r="G49" s="38">
        <v>8.76505715926712E-2</v>
      </c>
      <c r="H49" s="38">
        <v>0.12651301566948878</v>
      </c>
      <c r="I49" s="38">
        <v>0.12651301566948878</v>
      </c>
      <c r="J49" s="38">
        <v>0.13839830339460527</v>
      </c>
      <c r="K49" s="38"/>
    </row>
    <row r="50" spans="2:11" ht="13.8">
      <c r="B50" s="32" t="s">
        <v>8</v>
      </c>
      <c r="C50" s="32" t="s">
        <v>9</v>
      </c>
      <c r="D50" s="32" t="s">
        <v>10</v>
      </c>
      <c r="E50" s="33" t="s">
        <v>7</v>
      </c>
      <c r="F50" s="33" t="s">
        <v>12</v>
      </c>
      <c r="G50" s="33" t="s">
        <v>13</v>
      </c>
      <c r="H50" s="33" t="s">
        <v>16</v>
      </c>
      <c r="I50" s="33" t="s">
        <v>17</v>
      </c>
      <c r="J50" s="33" t="s">
        <v>18</v>
      </c>
      <c r="K50" s="33"/>
    </row>
    <row r="51" spans="2:11">
      <c r="B51" s="30">
        <v>30</v>
      </c>
      <c r="C51" s="30">
        <v>10.199999999999999</v>
      </c>
      <c r="D51" s="30">
        <v>19.8</v>
      </c>
      <c r="E51" s="30">
        <v>1</v>
      </c>
      <c r="F51" s="31">
        <v>10.29</v>
      </c>
      <c r="G51" s="31">
        <v>22.92</v>
      </c>
      <c r="H51" s="31">
        <v>2.3199999999999998</v>
      </c>
      <c r="I51" s="31">
        <v>1.1599999999999999</v>
      </c>
      <c r="J51" s="31">
        <v>26.587199999999999</v>
      </c>
      <c r="K51" s="31"/>
    </row>
    <row r="52" spans="2:11">
      <c r="B52" s="30"/>
      <c r="C52" s="30"/>
      <c r="D52" s="30"/>
      <c r="E52" s="30"/>
      <c r="F52" s="31">
        <v>10.91</v>
      </c>
      <c r="G52" s="31">
        <v>21.53</v>
      </c>
      <c r="H52" s="31">
        <v>2.4700000000000002</v>
      </c>
      <c r="I52" s="31">
        <v>1.2350000000000001</v>
      </c>
      <c r="J52" s="31">
        <v>26.589550000000003</v>
      </c>
      <c r="K52" s="31"/>
    </row>
    <row r="53" spans="2:11">
      <c r="B53" s="30"/>
      <c r="C53" s="30"/>
      <c r="D53" s="30"/>
      <c r="E53" s="30"/>
      <c r="F53" s="31">
        <v>10.91</v>
      </c>
      <c r="G53" s="31">
        <v>24.15</v>
      </c>
      <c r="H53" s="31">
        <v>2.0099999999999998</v>
      </c>
      <c r="I53" s="31">
        <v>1.0049999999999999</v>
      </c>
      <c r="J53" s="31">
        <v>24.270749999999996</v>
      </c>
      <c r="K53" s="31"/>
    </row>
    <row r="54" spans="2:11">
      <c r="B54" s="30"/>
      <c r="C54" s="30"/>
      <c r="D54" s="30"/>
      <c r="E54" s="30"/>
      <c r="F54" s="31"/>
      <c r="G54" s="31"/>
      <c r="H54" s="31"/>
      <c r="I54" s="31"/>
      <c r="J54" s="31"/>
      <c r="K54" s="31"/>
    </row>
    <row r="55" spans="2:11">
      <c r="B55" s="30"/>
      <c r="C55" s="30"/>
      <c r="D55" s="30"/>
      <c r="E55" s="29"/>
      <c r="F55" s="31">
        <v>9.98</v>
      </c>
      <c r="G55" s="31">
        <v>22.45</v>
      </c>
      <c r="H55" s="31">
        <v>2.63</v>
      </c>
      <c r="I55" s="31">
        <v>1.3149999999999999</v>
      </c>
      <c r="J55" s="31">
        <v>29.521749999999997</v>
      </c>
      <c r="K55" s="31"/>
    </row>
    <row r="56" spans="2:11">
      <c r="B56" s="29"/>
      <c r="C56" s="29"/>
      <c r="D56" s="29"/>
      <c r="E56" s="29"/>
      <c r="F56" s="31">
        <v>9.67</v>
      </c>
      <c r="G56" s="31">
        <v>20.29</v>
      </c>
      <c r="H56" s="31">
        <v>3.24</v>
      </c>
      <c r="I56" s="31">
        <v>1.62</v>
      </c>
      <c r="J56" s="31">
        <v>32.869799999999998</v>
      </c>
      <c r="K56" s="31"/>
    </row>
    <row r="57" spans="2:11">
      <c r="B57" s="29"/>
      <c r="C57" s="29"/>
      <c r="D57" s="29"/>
      <c r="E57" s="34" t="s">
        <v>19</v>
      </c>
      <c r="F57" s="34">
        <v>10.445</v>
      </c>
      <c r="G57" s="34">
        <v>22.453333333333333</v>
      </c>
      <c r="H57" s="34">
        <v>2.4983333333333335</v>
      </c>
      <c r="I57" s="34">
        <v>1.2491666666666668</v>
      </c>
      <c r="J57" s="34">
        <v>27.826641666666664</v>
      </c>
      <c r="K57" s="34"/>
    </row>
    <row r="58" spans="2:11" ht="13.8">
      <c r="B58" s="29"/>
      <c r="C58" s="29"/>
      <c r="D58" s="29"/>
      <c r="E58" s="36" t="s">
        <v>20</v>
      </c>
      <c r="F58" s="35">
        <v>0.54581132271142929</v>
      </c>
      <c r="G58" s="35">
        <v>1.3775146702183123</v>
      </c>
      <c r="H58" s="35">
        <v>0.41720099073068678</v>
      </c>
      <c r="I58" s="35">
        <v>0.20860049536534339</v>
      </c>
      <c r="J58" s="35">
        <v>2.9838239786248559</v>
      </c>
      <c r="K58" s="35"/>
    </row>
    <row r="59" spans="2:11">
      <c r="B59" s="29"/>
      <c r="C59" s="29"/>
      <c r="D59" s="29"/>
      <c r="E59" s="37" t="s">
        <v>21</v>
      </c>
      <c r="F59" s="38">
        <v>5.2255751336661493E-2</v>
      </c>
      <c r="G59" s="38">
        <v>6.1350118923024596E-2</v>
      </c>
      <c r="H59" s="38">
        <v>0.16699172410834692</v>
      </c>
      <c r="I59" s="38">
        <v>0.16699172410834692</v>
      </c>
      <c r="J59" s="38">
        <v>0.1072290366321552</v>
      </c>
      <c r="K59" s="3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Оборудование</vt:lpstr>
      <vt:lpstr>Кружка</vt:lpstr>
      <vt:lpstr>Кувшин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Solodilov</dc:creator>
  <cp:lastModifiedBy>Aiden Munro</cp:lastModifiedBy>
  <cp:revision>3</cp:revision>
  <dcterms:created xsi:type="dcterms:W3CDTF">2024-06-12T15:22:14Z</dcterms:created>
  <dcterms:modified xsi:type="dcterms:W3CDTF">2024-06-14T10:47:47Z</dcterms:modified>
</cp:coreProperties>
</file>