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hidePivotFieldList="1" defaultThemeVersion="166925"/>
  <xr:revisionPtr revIDLastSave="0" documentId="8_{4D5B3AFD-AA01-48A1-9414-37B12DE935F4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GOOG" sheetId="1" r:id="rId1"/>
    <sheet name="BNTX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8" i="1" l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17" i="1"/>
  <c r="M15" i="1"/>
  <c r="M18" i="1"/>
  <c r="M17" i="1"/>
  <c r="M11" i="1"/>
  <c r="M11" i="2"/>
  <c r="M12" i="2"/>
  <c r="M14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60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61" i="2"/>
  <c r="M5" i="2"/>
  <c r="M5" i="1"/>
  <c r="I62" i="1"/>
  <c r="J6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" i="1"/>
  <c r="M1" i="1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3" i="2"/>
  <c r="M1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M2" i="2"/>
  <c r="P2" i="2"/>
  <c r="L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M2" i="1"/>
  <c r="P2" i="1" s="1"/>
  <c r="M3" i="2" l="1"/>
  <c r="M3" i="1"/>
  <c r="M4" i="1"/>
  <c r="L17" i="2"/>
  <c r="M4" i="2"/>
  <c r="P6" i="2" s="1"/>
  <c r="O2" i="2"/>
  <c r="Q2" i="2" s="1"/>
  <c r="O6" i="2"/>
  <c r="O2" i="1"/>
  <c r="M13" i="1" l="1"/>
  <c r="M12" i="1"/>
  <c r="Q6" i="2"/>
  <c r="M17" i="2"/>
  <c r="P6" i="1"/>
  <c r="O6" i="1"/>
  <c r="N18" i="1"/>
  <c r="O19" i="1" s="1"/>
  <c r="P20" i="1" s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AB32" i="1" s="1"/>
  <c r="AC33" i="1" s="1"/>
  <c r="AD34" i="1" s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O45" i="1" s="1"/>
  <c r="AP46" i="1" s="1"/>
  <c r="AR46" i="1" s="1"/>
  <c r="N17" i="1"/>
  <c r="S6" i="2"/>
  <c r="S2" i="2"/>
  <c r="Q6" i="1"/>
  <c r="S6" i="1" s="1"/>
  <c r="Q2" i="1"/>
  <c r="S2" i="1" s="1"/>
  <c r="N19" i="1" l="1"/>
  <c r="O20" i="1" s="1"/>
  <c r="P21" i="1" s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AB33" i="1" s="1"/>
  <c r="AC34" i="1" s="1"/>
  <c r="AD35" i="1" s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O46" i="1" s="1"/>
  <c r="AP47" i="1" s="1"/>
  <c r="AR47" i="1" s="1"/>
  <c r="M18" i="2"/>
  <c r="N19" i="2" s="1"/>
  <c r="O20" i="2" s="1"/>
  <c r="P21" i="2" s="1"/>
  <c r="Q22" i="2" s="1"/>
  <c r="R23" i="2" s="1"/>
  <c r="S24" i="2" s="1"/>
  <c r="T25" i="2" s="1"/>
  <c r="U26" i="2" s="1"/>
  <c r="V27" i="2" s="1"/>
  <c r="W28" i="2" s="1"/>
  <c r="X29" i="2" s="1"/>
  <c r="Y30" i="2" s="1"/>
  <c r="Z31" i="2" s="1"/>
  <c r="AA32" i="2" s="1"/>
  <c r="AB33" i="2" s="1"/>
  <c r="AC34" i="2" s="1"/>
  <c r="AD35" i="2" s="1"/>
  <c r="AE36" i="2" s="1"/>
  <c r="AF37" i="2" s="1"/>
  <c r="N18" i="2"/>
  <c r="O19" i="2" s="1"/>
  <c r="P20" i="2" s="1"/>
  <c r="Q21" i="2" s="1"/>
  <c r="R22" i="2" s="1"/>
  <c r="S23" i="2" s="1"/>
  <c r="T24" i="2" s="1"/>
  <c r="U25" i="2" s="1"/>
  <c r="V26" i="2" s="1"/>
  <c r="W27" i="2" s="1"/>
  <c r="X28" i="2" s="1"/>
  <c r="Y29" i="2" s="1"/>
  <c r="Z30" i="2" s="1"/>
  <c r="AA31" i="2" s="1"/>
  <c r="AB32" i="2" s="1"/>
  <c r="AC33" i="2" s="1"/>
  <c r="AD34" i="2" s="1"/>
  <c r="AE35" i="2" s="1"/>
  <c r="AF36" i="2" s="1"/>
  <c r="N17" i="2"/>
  <c r="O18" i="1"/>
  <c r="P19" i="1" s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AB31" i="1" s="1"/>
  <c r="AC32" i="1" s="1"/>
  <c r="AD33" i="1" s="1"/>
  <c r="AE34" i="1" s="1"/>
  <c r="AF35" i="1" s="1"/>
  <c r="AG36" i="1" s="1"/>
  <c r="AH37" i="1" s="1"/>
  <c r="AI38" i="1" s="1"/>
  <c r="AJ39" i="1" s="1"/>
  <c r="AK40" i="1" s="1"/>
  <c r="AL41" i="1" s="1"/>
  <c r="AM42" i="1" s="1"/>
  <c r="AN43" i="1" s="1"/>
  <c r="AO44" i="1" s="1"/>
  <c r="AP45" i="1" s="1"/>
  <c r="AR45" i="1" s="1"/>
  <c r="O17" i="1"/>
  <c r="AG37" i="2"/>
  <c r="AH38" i="2" s="1"/>
  <c r="AI39" i="2" s="1"/>
  <c r="AJ40" i="2" s="1"/>
  <c r="AK41" i="2" s="1"/>
  <c r="AL42" i="2" s="1"/>
  <c r="AM43" i="2" s="1"/>
  <c r="AN44" i="2" s="1"/>
  <c r="AO45" i="2" s="1"/>
  <c r="AP46" i="2" s="1"/>
  <c r="AG38" i="2"/>
  <c r="AH39" i="2" s="1"/>
  <c r="AI40" i="2" s="1"/>
  <c r="AJ41" i="2" s="1"/>
  <c r="AK42" i="2" s="1"/>
  <c r="AL43" i="2" s="1"/>
  <c r="AM44" i="2" s="1"/>
  <c r="AN45" i="2" s="1"/>
  <c r="AO46" i="2" s="1"/>
  <c r="AP47" i="2" s="1"/>
  <c r="AR47" i="2" l="1"/>
  <c r="AV47" i="2" s="1"/>
  <c r="AR46" i="2"/>
  <c r="AV46" i="2" s="1"/>
  <c r="O17" i="2"/>
  <c r="O18" i="2"/>
  <c r="P19" i="2" s="1"/>
  <c r="Q20" i="2" s="1"/>
  <c r="R21" i="2" s="1"/>
  <c r="S22" i="2" s="1"/>
  <c r="T23" i="2" s="1"/>
  <c r="U24" i="2" s="1"/>
  <c r="V25" i="2" s="1"/>
  <c r="W26" i="2" s="1"/>
  <c r="X27" i="2" s="1"/>
  <c r="Y28" i="2" s="1"/>
  <c r="Z29" i="2" s="1"/>
  <c r="AA30" i="2" s="1"/>
  <c r="AB31" i="2" s="1"/>
  <c r="AC32" i="2" s="1"/>
  <c r="AD33" i="2" s="1"/>
  <c r="AE34" i="2" s="1"/>
  <c r="AF35" i="2" s="1"/>
  <c r="P18" i="1"/>
  <c r="Q19" i="1" s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AB30" i="1" s="1"/>
  <c r="AC31" i="1" s="1"/>
  <c r="AD32" i="1" s="1"/>
  <c r="AE33" i="1" s="1"/>
  <c r="AF34" i="1" s="1"/>
  <c r="AG35" i="1" s="1"/>
  <c r="AH36" i="1" s="1"/>
  <c r="AI37" i="1" s="1"/>
  <c r="AJ38" i="1" s="1"/>
  <c r="AK39" i="1" s="1"/>
  <c r="AL40" i="1" s="1"/>
  <c r="AM41" i="1" s="1"/>
  <c r="AN42" i="1" s="1"/>
  <c r="AO43" i="1" s="1"/>
  <c r="AP44" i="1" s="1"/>
  <c r="AR44" i="1" s="1"/>
  <c r="P17" i="1"/>
  <c r="AG36" i="2"/>
  <c r="AH37" i="2" s="1"/>
  <c r="AI38" i="2" s="1"/>
  <c r="AJ39" i="2" s="1"/>
  <c r="AK40" i="2" s="1"/>
  <c r="AL41" i="2" s="1"/>
  <c r="AM42" i="2" s="1"/>
  <c r="AN43" i="2" s="1"/>
  <c r="AO44" i="2" s="1"/>
  <c r="AP45" i="2" s="1"/>
  <c r="AR45" i="2" l="1"/>
  <c r="AV45" i="2" s="1"/>
  <c r="P17" i="2"/>
  <c r="P18" i="2"/>
  <c r="Q19" i="2" s="1"/>
  <c r="R20" i="2" s="1"/>
  <c r="S21" i="2" s="1"/>
  <c r="T22" i="2" s="1"/>
  <c r="U23" i="2" s="1"/>
  <c r="V24" i="2" s="1"/>
  <c r="W25" i="2" s="1"/>
  <c r="X26" i="2" s="1"/>
  <c r="Y27" i="2" s="1"/>
  <c r="Z28" i="2" s="1"/>
  <c r="AA29" i="2" s="1"/>
  <c r="AB30" i="2" s="1"/>
  <c r="AC31" i="2" s="1"/>
  <c r="AD32" i="2" s="1"/>
  <c r="AE33" i="2" s="1"/>
  <c r="AF34" i="2" s="1"/>
  <c r="Q18" i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AB29" i="1" s="1"/>
  <c r="AC30" i="1" s="1"/>
  <c r="AD31" i="1" s="1"/>
  <c r="AE32" i="1" s="1"/>
  <c r="AF33" i="1" s="1"/>
  <c r="AG34" i="1" s="1"/>
  <c r="AH35" i="1" s="1"/>
  <c r="AI36" i="1" s="1"/>
  <c r="AJ37" i="1" s="1"/>
  <c r="AK38" i="1" s="1"/>
  <c r="AL39" i="1" s="1"/>
  <c r="AM40" i="1" s="1"/>
  <c r="AN41" i="1" s="1"/>
  <c r="AO42" i="1" s="1"/>
  <c r="AP43" i="1" s="1"/>
  <c r="AR43" i="1" s="1"/>
  <c r="Q17" i="1"/>
  <c r="AG35" i="2"/>
  <c r="AH36" i="2" s="1"/>
  <c r="AI37" i="2" s="1"/>
  <c r="AJ38" i="2" s="1"/>
  <c r="AK39" i="2" s="1"/>
  <c r="AL40" i="2" s="1"/>
  <c r="AM41" i="2" s="1"/>
  <c r="AN42" i="2" s="1"/>
  <c r="AO43" i="2" s="1"/>
  <c r="AP44" i="2" s="1"/>
  <c r="AR44" i="2" l="1"/>
  <c r="AV44" i="2" s="1"/>
  <c r="Q17" i="2"/>
  <c r="Q18" i="2"/>
  <c r="R19" i="2" s="1"/>
  <c r="S20" i="2" s="1"/>
  <c r="T21" i="2" s="1"/>
  <c r="U22" i="2" s="1"/>
  <c r="V23" i="2" s="1"/>
  <c r="W24" i="2" s="1"/>
  <c r="X25" i="2" s="1"/>
  <c r="Y26" i="2" s="1"/>
  <c r="Z27" i="2" s="1"/>
  <c r="AA28" i="2" s="1"/>
  <c r="AB29" i="2" s="1"/>
  <c r="AC30" i="2" s="1"/>
  <c r="AD31" i="2" s="1"/>
  <c r="AE32" i="2" s="1"/>
  <c r="AF33" i="2" s="1"/>
  <c r="R18" i="1"/>
  <c r="S19" i="1" s="1"/>
  <c r="T20" i="1" s="1"/>
  <c r="U21" i="1" s="1"/>
  <c r="V22" i="1" s="1"/>
  <c r="W23" i="1" s="1"/>
  <c r="X24" i="1" s="1"/>
  <c r="Y25" i="1" s="1"/>
  <c r="Z26" i="1" s="1"/>
  <c r="AA27" i="1" s="1"/>
  <c r="AB28" i="1" s="1"/>
  <c r="AC29" i="1" s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O41" i="1" s="1"/>
  <c r="AP42" i="1" s="1"/>
  <c r="AR42" i="1" s="1"/>
  <c r="R17" i="1"/>
  <c r="AG34" i="2"/>
  <c r="AH35" i="2" s="1"/>
  <c r="AI36" i="2" s="1"/>
  <c r="AJ37" i="2" s="1"/>
  <c r="AK38" i="2" s="1"/>
  <c r="AL39" i="2" s="1"/>
  <c r="AM40" i="2" s="1"/>
  <c r="AN41" i="2" s="1"/>
  <c r="AO42" i="2" s="1"/>
  <c r="AP43" i="2" s="1"/>
  <c r="AR43" i="2" l="1"/>
  <c r="AV43" i="2" s="1"/>
  <c r="R17" i="2"/>
  <c r="R18" i="2"/>
  <c r="S19" i="2" s="1"/>
  <c r="T20" i="2" s="1"/>
  <c r="U21" i="2" s="1"/>
  <c r="V22" i="2" s="1"/>
  <c r="W23" i="2" s="1"/>
  <c r="X24" i="2" s="1"/>
  <c r="Y25" i="2" s="1"/>
  <c r="Z26" i="2" s="1"/>
  <c r="AA27" i="2" s="1"/>
  <c r="AB28" i="2" s="1"/>
  <c r="AC29" i="2" s="1"/>
  <c r="AD30" i="2" s="1"/>
  <c r="AE31" i="2" s="1"/>
  <c r="AF32" i="2" s="1"/>
  <c r="S18" i="1"/>
  <c r="T19" i="1" s="1"/>
  <c r="U20" i="1" s="1"/>
  <c r="V21" i="1" s="1"/>
  <c r="W22" i="1" s="1"/>
  <c r="X23" i="1" s="1"/>
  <c r="Y24" i="1" s="1"/>
  <c r="Z25" i="1" s="1"/>
  <c r="AA26" i="1" s="1"/>
  <c r="AB27" i="1" s="1"/>
  <c r="AC28" i="1" s="1"/>
  <c r="AD29" i="1" s="1"/>
  <c r="AE30" i="1" s="1"/>
  <c r="AF31" i="1" s="1"/>
  <c r="AG32" i="1" s="1"/>
  <c r="AH33" i="1" s="1"/>
  <c r="AI34" i="1" s="1"/>
  <c r="AJ35" i="1" s="1"/>
  <c r="AK36" i="1" s="1"/>
  <c r="AL37" i="1" s="1"/>
  <c r="AM38" i="1" s="1"/>
  <c r="AN39" i="1" s="1"/>
  <c r="AO40" i="1" s="1"/>
  <c r="AP41" i="1" s="1"/>
  <c r="AR41" i="1" s="1"/>
  <c r="S17" i="1"/>
  <c r="AG33" i="2"/>
  <c r="AH34" i="2" s="1"/>
  <c r="AI35" i="2" s="1"/>
  <c r="AJ36" i="2" s="1"/>
  <c r="AK37" i="2" s="1"/>
  <c r="AL38" i="2" s="1"/>
  <c r="AM39" i="2" s="1"/>
  <c r="AN40" i="2" s="1"/>
  <c r="AO41" i="2" s="1"/>
  <c r="AP42" i="2" s="1"/>
  <c r="AR42" i="2" l="1"/>
  <c r="AV42" i="2" s="1"/>
  <c r="S17" i="2"/>
  <c r="S18" i="2"/>
  <c r="T19" i="2" s="1"/>
  <c r="U20" i="2" s="1"/>
  <c r="V21" i="2" s="1"/>
  <c r="W22" i="2" s="1"/>
  <c r="X23" i="2" s="1"/>
  <c r="Y24" i="2" s="1"/>
  <c r="Z25" i="2" s="1"/>
  <c r="AA26" i="2" s="1"/>
  <c r="AB27" i="2" s="1"/>
  <c r="AC28" i="2" s="1"/>
  <c r="AD29" i="2" s="1"/>
  <c r="AE30" i="2" s="1"/>
  <c r="AF31" i="2" s="1"/>
  <c r="T18" i="1"/>
  <c r="U19" i="1" s="1"/>
  <c r="V20" i="1" s="1"/>
  <c r="W21" i="1" s="1"/>
  <c r="X22" i="1" s="1"/>
  <c r="Y23" i="1" s="1"/>
  <c r="Z24" i="1" s="1"/>
  <c r="AA25" i="1" s="1"/>
  <c r="AB26" i="1" s="1"/>
  <c r="AC27" i="1" s="1"/>
  <c r="AD28" i="1" s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O39" i="1" s="1"/>
  <c r="AP40" i="1" s="1"/>
  <c r="AR40" i="1" s="1"/>
  <c r="T17" i="1"/>
  <c r="AG32" i="2"/>
  <c r="AH33" i="2" s="1"/>
  <c r="AI34" i="2" s="1"/>
  <c r="AJ35" i="2" s="1"/>
  <c r="AK36" i="2" s="1"/>
  <c r="AL37" i="2" s="1"/>
  <c r="AM38" i="2" s="1"/>
  <c r="AN39" i="2" s="1"/>
  <c r="AO40" i="2" s="1"/>
  <c r="AP41" i="2" s="1"/>
  <c r="AR41" i="2" l="1"/>
  <c r="AV41" i="2" s="1"/>
  <c r="T17" i="2"/>
  <c r="T18" i="2"/>
  <c r="U19" i="2" s="1"/>
  <c r="V20" i="2" s="1"/>
  <c r="W21" i="2" s="1"/>
  <c r="X22" i="2" s="1"/>
  <c r="Y23" i="2" s="1"/>
  <c r="Z24" i="2" s="1"/>
  <c r="AA25" i="2" s="1"/>
  <c r="AB26" i="2" s="1"/>
  <c r="AC27" i="2" s="1"/>
  <c r="AD28" i="2" s="1"/>
  <c r="AE29" i="2" s="1"/>
  <c r="AF30" i="2" s="1"/>
  <c r="U18" i="1"/>
  <c r="V19" i="1" s="1"/>
  <c r="W20" i="1" s="1"/>
  <c r="X21" i="1" s="1"/>
  <c r="Y22" i="1" s="1"/>
  <c r="Z23" i="1" s="1"/>
  <c r="AA24" i="1" s="1"/>
  <c r="AB25" i="1" s="1"/>
  <c r="AC26" i="1" s="1"/>
  <c r="AD27" i="1" s="1"/>
  <c r="AE28" i="1" s="1"/>
  <c r="AF29" i="1" s="1"/>
  <c r="AG30" i="1" s="1"/>
  <c r="AH31" i="1" s="1"/>
  <c r="AI32" i="1" s="1"/>
  <c r="AJ33" i="1" s="1"/>
  <c r="AK34" i="1" s="1"/>
  <c r="AL35" i="1" s="1"/>
  <c r="AM36" i="1" s="1"/>
  <c r="AN37" i="1" s="1"/>
  <c r="AO38" i="1" s="1"/>
  <c r="AP39" i="1" s="1"/>
  <c r="AR39" i="1" s="1"/>
  <c r="U17" i="1"/>
  <c r="AG31" i="2"/>
  <c r="AH32" i="2" s="1"/>
  <c r="AI33" i="2" s="1"/>
  <c r="AJ34" i="2" s="1"/>
  <c r="AK35" i="2" s="1"/>
  <c r="AL36" i="2" s="1"/>
  <c r="AM37" i="2" s="1"/>
  <c r="AN38" i="2" s="1"/>
  <c r="AO39" i="2" s="1"/>
  <c r="AP40" i="2" s="1"/>
  <c r="AR40" i="2" l="1"/>
  <c r="AV40" i="2" s="1"/>
  <c r="U17" i="2"/>
  <c r="U18" i="2"/>
  <c r="V19" i="2" s="1"/>
  <c r="W20" i="2" s="1"/>
  <c r="X21" i="2" s="1"/>
  <c r="Y22" i="2" s="1"/>
  <c r="Z23" i="2" s="1"/>
  <c r="AA24" i="2" s="1"/>
  <c r="AB25" i="2" s="1"/>
  <c r="AC26" i="2" s="1"/>
  <c r="AD27" i="2" s="1"/>
  <c r="AE28" i="2" s="1"/>
  <c r="AF29" i="2" s="1"/>
  <c r="V18" i="1"/>
  <c r="W19" i="1" s="1"/>
  <c r="X20" i="1" s="1"/>
  <c r="Y21" i="1" s="1"/>
  <c r="Z22" i="1" s="1"/>
  <c r="AA23" i="1" s="1"/>
  <c r="AB24" i="1" s="1"/>
  <c r="AC25" i="1" s="1"/>
  <c r="AD26" i="1" s="1"/>
  <c r="AE27" i="1" s="1"/>
  <c r="AF28" i="1" s="1"/>
  <c r="AG29" i="1" s="1"/>
  <c r="AH30" i="1" s="1"/>
  <c r="AI31" i="1" s="1"/>
  <c r="AJ32" i="1" s="1"/>
  <c r="AK33" i="1" s="1"/>
  <c r="AL34" i="1" s="1"/>
  <c r="AM35" i="1" s="1"/>
  <c r="AN36" i="1" s="1"/>
  <c r="AO37" i="1" s="1"/>
  <c r="AP38" i="1" s="1"/>
  <c r="AR38" i="1" s="1"/>
  <c r="V17" i="1"/>
  <c r="AG30" i="2"/>
  <c r="AH31" i="2" s="1"/>
  <c r="AI32" i="2" s="1"/>
  <c r="AJ33" i="2" s="1"/>
  <c r="AK34" i="2" s="1"/>
  <c r="AL35" i="2" s="1"/>
  <c r="AM36" i="2" s="1"/>
  <c r="AN37" i="2" s="1"/>
  <c r="AO38" i="2" s="1"/>
  <c r="AP39" i="2" s="1"/>
  <c r="AR39" i="2" l="1"/>
  <c r="AV39" i="2" s="1"/>
  <c r="V17" i="2"/>
  <c r="V18" i="2"/>
  <c r="W19" i="2" s="1"/>
  <c r="X20" i="2" s="1"/>
  <c r="Y21" i="2" s="1"/>
  <c r="Z22" i="2" s="1"/>
  <c r="AA23" i="2" s="1"/>
  <c r="AB24" i="2" s="1"/>
  <c r="AC25" i="2" s="1"/>
  <c r="AD26" i="2" s="1"/>
  <c r="AE27" i="2" s="1"/>
  <c r="AF28" i="2" s="1"/>
  <c r="W18" i="1"/>
  <c r="X19" i="1" s="1"/>
  <c r="Y20" i="1" s="1"/>
  <c r="Z21" i="1" s="1"/>
  <c r="AA22" i="1" s="1"/>
  <c r="AB23" i="1" s="1"/>
  <c r="AC24" i="1" s="1"/>
  <c r="AD25" i="1" s="1"/>
  <c r="AE26" i="1" s="1"/>
  <c r="AF27" i="1" s="1"/>
  <c r="AG28" i="1" s="1"/>
  <c r="AH29" i="1" s="1"/>
  <c r="AI30" i="1" s="1"/>
  <c r="AJ31" i="1" s="1"/>
  <c r="AK32" i="1" s="1"/>
  <c r="AL33" i="1" s="1"/>
  <c r="AM34" i="1" s="1"/>
  <c r="AN35" i="1" s="1"/>
  <c r="AO36" i="1" s="1"/>
  <c r="AP37" i="1" s="1"/>
  <c r="AR37" i="1" s="1"/>
  <c r="W17" i="1"/>
  <c r="AG29" i="2"/>
  <c r="AH30" i="2" s="1"/>
  <c r="AI31" i="2" s="1"/>
  <c r="AJ32" i="2" s="1"/>
  <c r="AK33" i="2" s="1"/>
  <c r="AL34" i="2" s="1"/>
  <c r="AM35" i="2" s="1"/>
  <c r="AN36" i="2" s="1"/>
  <c r="AO37" i="2" s="1"/>
  <c r="AP38" i="2" s="1"/>
  <c r="AR38" i="2" l="1"/>
  <c r="AV38" i="2" s="1"/>
  <c r="W17" i="2"/>
  <c r="W18" i="2"/>
  <c r="X19" i="2" s="1"/>
  <c r="Y20" i="2" s="1"/>
  <c r="Z21" i="2" s="1"/>
  <c r="AA22" i="2" s="1"/>
  <c r="AB23" i="2" s="1"/>
  <c r="AC24" i="2" s="1"/>
  <c r="AD25" i="2" s="1"/>
  <c r="AE26" i="2" s="1"/>
  <c r="AF27" i="2" s="1"/>
  <c r="AG28" i="2" s="1"/>
  <c r="AH29" i="2" s="1"/>
  <c r="AI30" i="2" s="1"/>
  <c r="AJ31" i="2" s="1"/>
  <c r="AK32" i="2" s="1"/>
  <c r="AL33" i="2" s="1"/>
  <c r="AM34" i="2" s="1"/>
  <c r="AN35" i="2" s="1"/>
  <c r="AO36" i="2" s="1"/>
  <c r="AP37" i="2" s="1"/>
  <c r="X18" i="1"/>
  <c r="Y19" i="1" s="1"/>
  <c r="Z20" i="1" s="1"/>
  <c r="AA21" i="1" s="1"/>
  <c r="AB22" i="1" s="1"/>
  <c r="AC23" i="1" s="1"/>
  <c r="AD24" i="1" s="1"/>
  <c r="AE25" i="1" s="1"/>
  <c r="AF26" i="1" s="1"/>
  <c r="AG27" i="1" s="1"/>
  <c r="AH28" i="1" s="1"/>
  <c r="AI29" i="1" s="1"/>
  <c r="AJ30" i="1" s="1"/>
  <c r="AK31" i="1" s="1"/>
  <c r="AL32" i="1" s="1"/>
  <c r="AM33" i="1" s="1"/>
  <c r="AN34" i="1" s="1"/>
  <c r="AO35" i="1" s="1"/>
  <c r="AP36" i="1" s="1"/>
  <c r="AR36" i="1" s="1"/>
  <c r="X17" i="1"/>
  <c r="AR37" i="2" l="1"/>
  <c r="AV37" i="2" s="1"/>
  <c r="X17" i="2"/>
  <c r="X18" i="2"/>
  <c r="Y19" i="2" s="1"/>
  <c r="Z20" i="2" s="1"/>
  <c r="AA21" i="2" s="1"/>
  <c r="AB22" i="2" s="1"/>
  <c r="AC23" i="2" s="1"/>
  <c r="AD24" i="2" s="1"/>
  <c r="AE25" i="2" s="1"/>
  <c r="AF26" i="2" s="1"/>
  <c r="AG27" i="2" s="1"/>
  <c r="AH28" i="2" s="1"/>
  <c r="AI29" i="2" s="1"/>
  <c r="AJ30" i="2" s="1"/>
  <c r="AK31" i="2" s="1"/>
  <c r="AL32" i="2" s="1"/>
  <c r="AM33" i="2" s="1"/>
  <c r="AN34" i="2" s="1"/>
  <c r="AO35" i="2" s="1"/>
  <c r="AP36" i="2" s="1"/>
  <c r="Y18" i="1"/>
  <c r="Z19" i="1" s="1"/>
  <c r="AA20" i="1" s="1"/>
  <c r="AB21" i="1" s="1"/>
  <c r="AC22" i="1" s="1"/>
  <c r="AD23" i="1" s="1"/>
  <c r="AE24" i="1" s="1"/>
  <c r="AF25" i="1" s="1"/>
  <c r="AG26" i="1" s="1"/>
  <c r="AH27" i="1" s="1"/>
  <c r="AI28" i="1" s="1"/>
  <c r="AJ29" i="1" s="1"/>
  <c r="AK30" i="1" s="1"/>
  <c r="AL31" i="1" s="1"/>
  <c r="AM32" i="1" s="1"/>
  <c r="AN33" i="1" s="1"/>
  <c r="AO34" i="1" s="1"/>
  <c r="AP35" i="1" s="1"/>
  <c r="AR35" i="1" s="1"/>
  <c r="Y17" i="1"/>
  <c r="AR36" i="2" l="1"/>
  <c r="AV36" i="2" s="1"/>
  <c r="Y17" i="2"/>
  <c r="Y18" i="2"/>
  <c r="Z19" i="2" s="1"/>
  <c r="AA20" i="2" s="1"/>
  <c r="AB21" i="2" s="1"/>
  <c r="AC22" i="2" s="1"/>
  <c r="AD23" i="2" s="1"/>
  <c r="AE24" i="2" s="1"/>
  <c r="AF25" i="2" s="1"/>
  <c r="AG26" i="2" s="1"/>
  <c r="AH27" i="2" s="1"/>
  <c r="AI28" i="2" s="1"/>
  <c r="AJ29" i="2" s="1"/>
  <c r="AK30" i="2" s="1"/>
  <c r="AL31" i="2" s="1"/>
  <c r="AM32" i="2" s="1"/>
  <c r="AN33" i="2" s="1"/>
  <c r="AO34" i="2" s="1"/>
  <c r="AP35" i="2" s="1"/>
  <c r="Z18" i="1"/>
  <c r="AA19" i="1" s="1"/>
  <c r="AB20" i="1" s="1"/>
  <c r="AC21" i="1" s="1"/>
  <c r="AD22" i="1" s="1"/>
  <c r="AE23" i="1" s="1"/>
  <c r="AF24" i="1" s="1"/>
  <c r="AG25" i="1" s="1"/>
  <c r="AH26" i="1" s="1"/>
  <c r="AI27" i="1" s="1"/>
  <c r="AJ28" i="1" s="1"/>
  <c r="AK29" i="1" s="1"/>
  <c r="AL30" i="1" s="1"/>
  <c r="AM31" i="1" s="1"/>
  <c r="AN32" i="1" s="1"/>
  <c r="AO33" i="1" s="1"/>
  <c r="AP34" i="1" s="1"/>
  <c r="AR34" i="1" s="1"/>
  <c r="Z17" i="1"/>
  <c r="AR35" i="2" l="1"/>
  <c r="AV35" i="2" s="1"/>
  <c r="Z17" i="2"/>
  <c r="Z18" i="2"/>
  <c r="AA19" i="2" s="1"/>
  <c r="AB20" i="2" s="1"/>
  <c r="AC21" i="2" s="1"/>
  <c r="AD22" i="2" s="1"/>
  <c r="AE23" i="2" s="1"/>
  <c r="AF24" i="2" s="1"/>
  <c r="AG25" i="2" s="1"/>
  <c r="AH26" i="2" s="1"/>
  <c r="AI27" i="2" s="1"/>
  <c r="AJ28" i="2" s="1"/>
  <c r="AK29" i="2" s="1"/>
  <c r="AL30" i="2" s="1"/>
  <c r="AM31" i="2" s="1"/>
  <c r="AN32" i="2" s="1"/>
  <c r="AO33" i="2" s="1"/>
  <c r="AP34" i="2" s="1"/>
  <c r="AA18" i="1"/>
  <c r="AB19" i="1" s="1"/>
  <c r="AC20" i="1" s="1"/>
  <c r="AD21" i="1" s="1"/>
  <c r="AE22" i="1" s="1"/>
  <c r="AF23" i="1" s="1"/>
  <c r="AG24" i="1" s="1"/>
  <c r="AH25" i="1" s="1"/>
  <c r="AI26" i="1" s="1"/>
  <c r="AJ27" i="1" s="1"/>
  <c r="AK28" i="1" s="1"/>
  <c r="AL29" i="1" s="1"/>
  <c r="AM30" i="1" s="1"/>
  <c r="AN31" i="1" s="1"/>
  <c r="AO32" i="1" s="1"/>
  <c r="AP33" i="1" s="1"/>
  <c r="AR33" i="1" s="1"/>
  <c r="AA17" i="1"/>
  <c r="AR34" i="2" l="1"/>
  <c r="AV34" i="2" s="1"/>
  <c r="AA17" i="2"/>
  <c r="AA18" i="2"/>
  <c r="AB19" i="2" s="1"/>
  <c r="AC20" i="2" s="1"/>
  <c r="AD21" i="2" s="1"/>
  <c r="AE22" i="2" s="1"/>
  <c r="AF23" i="2" s="1"/>
  <c r="AG24" i="2" s="1"/>
  <c r="AH25" i="2" s="1"/>
  <c r="AI26" i="2" s="1"/>
  <c r="AJ27" i="2" s="1"/>
  <c r="AK28" i="2" s="1"/>
  <c r="AL29" i="2" s="1"/>
  <c r="AM30" i="2" s="1"/>
  <c r="AN31" i="2" s="1"/>
  <c r="AO32" i="2" s="1"/>
  <c r="AP33" i="2" s="1"/>
  <c r="AB18" i="1"/>
  <c r="AC19" i="1" s="1"/>
  <c r="AD20" i="1" s="1"/>
  <c r="AE21" i="1" s="1"/>
  <c r="AF22" i="1" s="1"/>
  <c r="AG23" i="1" s="1"/>
  <c r="AH24" i="1" s="1"/>
  <c r="AI25" i="1" s="1"/>
  <c r="AJ26" i="1" s="1"/>
  <c r="AK27" i="1" s="1"/>
  <c r="AL28" i="1" s="1"/>
  <c r="AM29" i="1" s="1"/>
  <c r="AN30" i="1" s="1"/>
  <c r="AO31" i="1" s="1"/>
  <c r="AP32" i="1" s="1"/>
  <c r="AR32" i="1" s="1"/>
  <c r="AB17" i="1"/>
  <c r="AR33" i="2" l="1"/>
  <c r="AV33" i="2" s="1"/>
  <c r="AB17" i="2"/>
  <c r="AB18" i="2"/>
  <c r="AC19" i="2" s="1"/>
  <c r="AD20" i="2" s="1"/>
  <c r="AE21" i="2" s="1"/>
  <c r="AF22" i="2" s="1"/>
  <c r="AG23" i="2" s="1"/>
  <c r="AH24" i="2" s="1"/>
  <c r="AI25" i="2" s="1"/>
  <c r="AJ26" i="2" s="1"/>
  <c r="AK27" i="2" s="1"/>
  <c r="AL28" i="2" s="1"/>
  <c r="AM29" i="2" s="1"/>
  <c r="AN30" i="2" s="1"/>
  <c r="AO31" i="2" s="1"/>
  <c r="AP32" i="2" s="1"/>
  <c r="AC18" i="1"/>
  <c r="AD19" i="1" s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O30" i="1" s="1"/>
  <c r="AP31" i="1" s="1"/>
  <c r="AR31" i="1" s="1"/>
  <c r="AC17" i="1"/>
  <c r="AR32" i="2" l="1"/>
  <c r="AV32" i="2" s="1"/>
  <c r="AC17" i="2"/>
  <c r="AC18" i="2"/>
  <c r="AD19" i="2" s="1"/>
  <c r="AE20" i="2" s="1"/>
  <c r="AF21" i="2" s="1"/>
  <c r="AG22" i="2" s="1"/>
  <c r="AH23" i="2" s="1"/>
  <c r="AI24" i="2" s="1"/>
  <c r="AJ25" i="2" s="1"/>
  <c r="AK26" i="2" s="1"/>
  <c r="AL27" i="2" s="1"/>
  <c r="AM28" i="2" s="1"/>
  <c r="AN29" i="2" s="1"/>
  <c r="AO30" i="2" s="1"/>
  <c r="AP31" i="2" s="1"/>
  <c r="AD18" i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O29" i="1" s="1"/>
  <c r="AP30" i="1" s="1"/>
  <c r="AR30" i="1" s="1"/>
  <c r="AD17" i="1"/>
  <c r="AR31" i="2" l="1"/>
  <c r="AV31" i="2" s="1"/>
  <c r="AD17" i="2"/>
  <c r="AD18" i="2"/>
  <c r="AE19" i="2" s="1"/>
  <c r="AF20" i="2" s="1"/>
  <c r="AG21" i="2" s="1"/>
  <c r="AH22" i="2" s="1"/>
  <c r="AI23" i="2" s="1"/>
  <c r="AJ24" i="2" s="1"/>
  <c r="AK25" i="2" s="1"/>
  <c r="AL26" i="2" s="1"/>
  <c r="AM27" i="2" s="1"/>
  <c r="AN28" i="2" s="1"/>
  <c r="AO29" i="2" s="1"/>
  <c r="AP30" i="2" s="1"/>
  <c r="AE18" i="1"/>
  <c r="AF19" i="1" s="1"/>
  <c r="AG20" i="1" s="1"/>
  <c r="AH21" i="1" s="1"/>
  <c r="AI22" i="1" s="1"/>
  <c r="AJ23" i="1" s="1"/>
  <c r="AK24" i="1" s="1"/>
  <c r="AL25" i="1" s="1"/>
  <c r="AM26" i="1" s="1"/>
  <c r="AN27" i="1" s="1"/>
  <c r="AO28" i="1" s="1"/>
  <c r="AP29" i="1" s="1"/>
  <c r="AR29" i="1" s="1"/>
  <c r="AE17" i="1"/>
  <c r="AR30" i="2" l="1"/>
  <c r="AV30" i="2" s="1"/>
  <c r="AE17" i="2"/>
  <c r="AE18" i="2"/>
  <c r="AF19" i="2" s="1"/>
  <c r="AG20" i="2" s="1"/>
  <c r="AH21" i="2" s="1"/>
  <c r="AI22" i="2" s="1"/>
  <c r="AJ23" i="2" s="1"/>
  <c r="AK24" i="2" s="1"/>
  <c r="AL25" i="2" s="1"/>
  <c r="AM26" i="2" s="1"/>
  <c r="AN27" i="2" s="1"/>
  <c r="AO28" i="2" s="1"/>
  <c r="AP29" i="2" s="1"/>
  <c r="AF18" i="1"/>
  <c r="AG19" i="1" s="1"/>
  <c r="AH20" i="1" s="1"/>
  <c r="AI21" i="1" s="1"/>
  <c r="AJ22" i="1" s="1"/>
  <c r="AK23" i="1" s="1"/>
  <c r="AL24" i="1" s="1"/>
  <c r="AM25" i="1" s="1"/>
  <c r="AN26" i="1" s="1"/>
  <c r="AO27" i="1" s="1"/>
  <c r="AP28" i="1" s="1"/>
  <c r="AR28" i="1" s="1"/>
  <c r="AF17" i="1"/>
  <c r="AR29" i="2" l="1"/>
  <c r="AV29" i="2" s="1"/>
  <c r="AF17" i="2"/>
  <c r="AF18" i="2"/>
  <c r="AG19" i="2" s="1"/>
  <c r="AH20" i="2" s="1"/>
  <c r="AI21" i="2" s="1"/>
  <c r="AJ22" i="2" s="1"/>
  <c r="AK23" i="2" s="1"/>
  <c r="AL24" i="2" s="1"/>
  <c r="AM25" i="2" s="1"/>
  <c r="AN26" i="2" s="1"/>
  <c r="AO27" i="2" s="1"/>
  <c r="AP28" i="2" s="1"/>
  <c r="AG18" i="1"/>
  <c r="AH19" i="1" s="1"/>
  <c r="AI20" i="1" s="1"/>
  <c r="AJ21" i="1" s="1"/>
  <c r="AK22" i="1" s="1"/>
  <c r="AL23" i="1" s="1"/>
  <c r="AM24" i="1" s="1"/>
  <c r="AN25" i="1" s="1"/>
  <c r="AO26" i="1" s="1"/>
  <c r="AP27" i="1" s="1"/>
  <c r="AR27" i="1" s="1"/>
  <c r="AG17" i="1"/>
  <c r="AR28" i="2" l="1"/>
  <c r="AV28" i="2" s="1"/>
  <c r="AG17" i="2"/>
  <c r="AG18" i="2"/>
  <c r="AH19" i="2" s="1"/>
  <c r="AI20" i="2" s="1"/>
  <c r="AJ21" i="2" s="1"/>
  <c r="AK22" i="2" s="1"/>
  <c r="AL23" i="2" s="1"/>
  <c r="AM24" i="2" s="1"/>
  <c r="AN25" i="2" s="1"/>
  <c r="AO26" i="2" s="1"/>
  <c r="AP27" i="2" s="1"/>
  <c r="AH18" i="1"/>
  <c r="AI19" i="1" s="1"/>
  <c r="AJ20" i="1" s="1"/>
  <c r="AK21" i="1" s="1"/>
  <c r="AL22" i="1" s="1"/>
  <c r="AM23" i="1" s="1"/>
  <c r="AN24" i="1" s="1"/>
  <c r="AO25" i="1" s="1"/>
  <c r="AP26" i="1" s="1"/>
  <c r="AR26" i="1" s="1"/>
  <c r="AH17" i="1"/>
  <c r="AR27" i="2" l="1"/>
  <c r="AV27" i="2" s="1"/>
  <c r="AH17" i="2"/>
  <c r="AH18" i="2"/>
  <c r="AI19" i="2" s="1"/>
  <c r="AJ20" i="2" s="1"/>
  <c r="AK21" i="2" s="1"/>
  <c r="AL22" i="2" s="1"/>
  <c r="AM23" i="2" s="1"/>
  <c r="AN24" i="2" s="1"/>
  <c r="AO25" i="2" s="1"/>
  <c r="AP26" i="2" s="1"/>
  <c r="AI18" i="1"/>
  <c r="AJ19" i="1" s="1"/>
  <c r="AK20" i="1" s="1"/>
  <c r="AL21" i="1" s="1"/>
  <c r="AM22" i="1" s="1"/>
  <c r="AN23" i="1" s="1"/>
  <c r="AO24" i="1" s="1"/>
  <c r="AP25" i="1" s="1"/>
  <c r="AR25" i="1" s="1"/>
  <c r="AI17" i="1"/>
  <c r="AR26" i="2" l="1"/>
  <c r="AV26" i="2" s="1"/>
  <c r="AI17" i="2"/>
  <c r="AI18" i="2"/>
  <c r="AJ19" i="2" s="1"/>
  <c r="AK20" i="2" s="1"/>
  <c r="AL21" i="2" s="1"/>
  <c r="AM22" i="2" s="1"/>
  <c r="AN23" i="2" s="1"/>
  <c r="AO24" i="2" s="1"/>
  <c r="AP25" i="2" s="1"/>
  <c r="AJ18" i="1"/>
  <c r="AK19" i="1" s="1"/>
  <c r="AL20" i="1" s="1"/>
  <c r="AM21" i="1" s="1"/>
  <c r="AN22" i="1" s="1"/>
  <c r="AO23" i="1" s="1"/>
  <c r="AP24" i="1" s="1"/>
  <c r="AR24" i="1" s="1"/>
  <c r="AJ17" i="1"/>
  <c r="AR25" i="2" l="1"/>
  <c r="AV25" i="2" s="1"/>
  <c r="AJ17" i="2"/>
  <c r="AJ18" i="2"/>
  <c r="AK19" i="2" s="1"/>
  <c r="AL20" i="2" s="1"/>
  <c r="AM21" i="2" s="1"/>
  <c r="AN22" i="2" s="1"/>
  <c r="AO23" i="2" s="1"/>
  <c r="AP24" i="2" s="1"/>
  <c r="AK18" i="1"/>
  <c r="AL19" i="1" s="1"/>
  <c r="AM20" i="1" s="1"/>
  <c r="AN21" i="1" s="1"/>
  <c r="AO22" i="1" s="1"/>
  <c r="AP23" i="1" s="1"/>
  <c r="AR23" i="1" s="1"/>
  <c r="AK17" i="1"/>
  <c r="AR24" i="2" l="1"/>
  <c r="AV24" i="2" s="1"/>
  <c r="AK17" i="2"/>
  <c r="AK18" i="2"/>
  <c r="AL19" i="2" s="1"/>
  <c r="AM20" i="2" s="1"/>
  <c r="AN21" i="2" s="1"/>
  <c r="AO22" i="2" s="1"/>
  <c r="AP23" i="2" s="1"/>
  <c r="AL18" i="1"/>
  <c r="AM19" i="1" s="1"/>
  <c r="AN20" i="1" s="1"/>
  <c r="AO21" i="1" s="1"/>
  <c r="AP22" i="1" s="1"/>
  <c r="AR22" i="1" s="1"/>
  <c r="AL17" i="1"/>
  <c r="AR23" i="2" l="1"/>
  <c r="AV23" i="2" s="1"/>
  <c r="AL17" i="2"/>
  <c r="AL18" i="2"/>
  <c r="AM19" i="2" s="1"/>
  <c r="AN20" i="2" s="1"/>
  <c r="AO21" i="2" s="1"/>
  <c r="AP22" i="2" s="1"/>
  <c r="AM18" i="1"/>
  <c r="AN19" i="1" s="1"/>
  <c r="AO20" i="1" s="1"/>
  <c r="AP21" i="1" s="1"/>
  <c r="AR21" i="1" s="1"/>
  <c r="AM17" i="1"/>
  <c r="AR22" i="2" l="1"/>
  <c r="AV22" i="2" s="1"/>
  <c r="AM17" i="2"/>
  <c r="AM18" i="2"/>
  <c r="AN19" i="2" s="1"/>
  <c r="AO20" i="2" s="1"/>
  <c r="AP21" i="2" s="1"/>
  <c r="AN18" i="1"/>
  <c r="AO19" i="1" s="1"/>
  <c r="AP20" i="1" s="1"/>
  <c r="AR20" i="1" s="1"/>
  <c r="AN17" i="1"/>
  <c r="AR21" i="2" l="1"/>
  <c r="AV21" i="2" s="1"/>
  <c r="AN17" i="2"/>
  <c r="AN18" i="2"/>
  <c r="AO19" i="2" s="1"/>
  <c r="AP20" i="2" s="1"/>
  <c r="AO18" i="1"/>
  <c r="AP19" i="1" s="1"/>
  <c r="AR19" i="1" s="1"/>
  <c r="AO17" i="1"/>
  <c r="AR20" i="2" l="1"/>
  <c r="AV20" i="2" s="1"/>
  <c r="AO17" i="2"/>
  <c r="AO18" i="2"/>
  <c r="AP19" i="2" s="1"/>
  <c r="AP18" i="1"/>
  <c r="AR18" i="1" s="1"/>
  <c r="AP17" i="1"/>
  <c r="AR17" i="1" s="1"/>
  <c r="Q11" i="1" s="1"/>
  <c r="AR19" i="2" l="1"/>
  <c r="AV19" i="2" s="1"/>
  <c r="AP17" i="2"/>
  <c r="AR17" i="2" s="1"/>
  <c r="AV17" i="2" s="1"/>
  <c r="AP18" i="2"/>
  <c r="AR18" i="2" l="1"/>
  <c r="AV18" i="2" s="1"/>
  <c r="M31" i="2"/>
</calcChain>
</file>

<file path=xl/sharedStrings.xml><?xml version="1.0" encoding="utf-8"?>
<sst xmlns="http://schemas.openxmlformats.org/spreadsheetml/2006/main" count="69" uniqueCount="32">
  <si>
    <t>Date</t>
  </si>
  <si>
    <t>Open</t>
  </si>
  <si>
    <t>High</t>
  </si>
  <si>
    <t>Low</t>
  </si>
  <si>
    <t>Close</t>
  </si>
  <si>
    <t>Adj Close</t>
  </si>
  <si>
    <t>Volume</t>
  </si>
  <si>
    <t>Returns_LOG</t>
  </si>
  <si>
    <t>Returns</t>
  </si>
  <si>
    <t>DEVSTD_LOG_DAILY</t>
  </si>
  <si>
    <t>u_LOG</t>
  </si>
  <si>
    <t>d_LOG</t>
  </si>
  <si>
    <t>q_LOG</t>
  </si>
  <si>
    <t>PRICE_CALL_LOG</t>
  </si>
  <si>
    <t>PRICE_REAL STRIKE 2600</t>
  </si>
  <si>
    <t>DEVSTD_LOG_ANNUAL</t>
  </si>
  <si>
    <t>DEVSTD_DAILY</t>
  </si>
  <si>
    <t>DEVSTD_ANNUAL</t>
  </si>
  <si>
    <t>S0</t>
  </si>
  <si>
    <t>u</t>
  </si>
  <si>
    <t>d</t>
  </si>
  <si>
    <t>q</t>
  </si>
  <si>
    <t>PRICE_CALL</t>
  </si>
  <si>
    <t>INTEREST_RATE</t>
  </si>
  <si>
    <t>MATURITY</t>
  </si>
  <si>
    <t>K</t>
  </si>
  <si>
    <t>30-Steps Binomial Tree</t>
  </si>
  <si>
    <t>DELTA t</t>
  </si>
  <si>
    <t>n</t>
  </si>
  <si>
    <t>PAYOFF</t>
  </si>
  <si>
    <t>j</t>
  </si>
  <si>
    <t>PRICE_REAL STRIKE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</si>
</sst>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u/>
      <sz val="11"/>
      <color theme="1"/>
      <name val="Calibri"/>
      <family val="2"/>
      <scheme val="minor"/>
    </font>
    <font>
      <sz val="10"/>
      <color rgb="FF232A31"/>
      <name val="Yahoo Sans Finance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BNTX!$E$1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BNTX!$A$2:$A$62</c:f>
              <c:numCache>
                <c:formatCode>m/d/yyyy</c:formatCode>
                <c:ptCount val="61"/>
                <c:pt idx="0">
                  <c:v>44543</c:v>
                </c:pt>
                <c:pt idx="1">
                  <c:v>44544</c:v>
                </c:pt>
                <c:pt idx="2">
                  <c:v>44545</c:v>
                </c:pt>
                <c:pt idx="3">
                  <c:v>44546</c:v>
                </c:pt>
                <c:pt idx="4">
                  <c:v>44547</c:v>
                </c:pt>
                <c:pt idx="5">
                  <c:v>44550</c:v>
                </c:pt>
                <c:pt idx="6">
                  <c:v>44551</c:v>
                </c:pt>
                <c:pt idx="7">
                  <c:v>44552</c:v>
                </c:pt>
                <c:pt idx="8">
                  <c:v>44553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44564</c:v>
                </c:pt>
                <c:pt idx="15">
                  <c:v>44565</c:v>
                </c:pt>
                <c:pt idx="16">
                  <c:v>44566</c:v>
                </c:pt>
                <c:pt idx="17">
                  <c:v>44567</c:v>
                </c:pt>
                <c:pt idx="18">
                  <c:v>44568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  <c:pt idx="22">
                  <c:v>44574</c:v>
                </c:pt>
                <c:pt idx="23">
                  <c:v>44575</c:v>
                </c:pt>
                <c:pt idx="24">
                  <c:v>44579</c:v>
                </c:pt>
                <c:pt idx="25">
                  <c:v>44580</c:v>
                </c:pt>
                <c:pt idx="26">
                  <c:v>44581</c:v>
                </c:pt>
                <c:pt idx="27">
                  <c:v>44582</c:v>
                </c:pt>
                <c:pt idx="28">
                  <c:v>44585</c:v>
                </c:pt>
                <c:pt idx="29">
                  <c:v>44586</c:v>
                </c:pt>
                <c:pt idx="30">
                  <c:v>44587</c:v>
                </c:pt>
                <c:pt idx="31">
                  <c:v>44588</c:v>
                </c:pt>
                <c:pt idx="32">
                  <c:v>44589</c:v>
                </c:pt>
                <c:pt idx="33">
                  <c:v>44592</c:v>
                </c:pt>
                <c:pt idx="34">
                  <c:v>44593</c:v>
                </c:pt>
                <c:pt idx="35">
                  <c:v>44594</c:v>
                </c:pt>
                <c:pt idx="36">
                  <c:v>44595</c:v>
                </c:pt>
                <c:pt idx="37">
                  <c:v>44596</c:v>
                </c:pt>
                <c:pt idx="38">
                  <c:v>44599</c:v>
                </c:pt>
                <c:pt idx="39">
                  <c:v>44600</c:v>
                </c:pt>
                <c:pt idx="40">
                  <c:v>44601</c:v>
                </c:pt>
                <c:pt idx="41">
                  <c:v>44602</c:v>
                </c:pt>
                <c:pt idx="42">
                  <c:v>44603</c:v>
                </c:pt>
                <c:pt idx="43">
                  <c:v>44606</c:v>
                </c:pt>
                <c:pt idx="44">
                  <c:v>44607</c:v>
                </c:pt>
                <c:pt idx="45">
                  <c:v>44608</c:v>
                </c:pt>
                <c:pt idx="46">
                  <c:v>44609</c:v>
                </c:pt>
                <c:pt idx="47">
                  <c:v>44610</c:v>
                </c:pt>
                <c:pt idx="48">
                  <c:v>44614</c:v>
                </c:pt>
                <c:pt idx="49">
                  <c:v>44615</c:v>
                </c:pt>
                <c:pt idx="50">
                  <c:v>44616</c:v>
                </c:pt>
                <c:pt idx="51">
                  <c:v>44617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44627</c:v>
                </c:pt>
                <c:pt idx="58">
                  <c:v>44628</c:v>
                </c:pt>
                <c:pt idx="59">
                  <c:v>44629</c:v>
                </c:pt>
                <c:pt idx="60">
                  <c:v>44630</c:v>
                </c:pt>
              </c:numCache>
            </c:numRef>
          </c:xVal>
          <c:yVal>
            <c:numRef>
              <c:f>BNTX!$E$2:$E$62</c:f>
              <c:numCache>
                <c:formatCode>General</c:formatCode>
                <c:ptCount val="61"/>
                <c:pt idx="0">
                  <c:v>278.22000100000002</c:v>
                </c:pt>
                <c:pt idx="1">
                  <c:v>276.76998900000001</c:v>
                </c:pt>
                <c:pt idx="2">
                  <c:v>287.04998799999998</c:v>
                </c:pt>
                <c:pt idx="3">
                  <c:v>283.67999300000002</c:v>
                </c:pt>
                <c:pt idx="4">
                  <c:v>287.27999899999998</c:v>
                </c:pt>
                <c:pt idx="5">
                  <c:v>275.23001099999999</c:v>
                </c:pt>
                <c:pt idx="6">
                  <c:v>271.459991</c:v>
                </c:pt>
                <c:pt idx="7">
                  <c:v>259.70001200000002</c:v>
                </c:pt>
                <c:pt idx="8">
                  <c:v>255.28999300000001</c:v>
                </c:pt>
                <c:pt idx="9">
                  <c:v>254.83999600000001</c:v>
                </c:pt>
                <c:pt idx="10">
                  <c:v>241.39999399999999</c:v>
                </c:pt>
                <c:pt idx="11">
                  <c:v>240.61000100000001</c:v>
                </c:pt>
                <c:pt idx="12">
                  <c:v>256.80999800000001</c:v>
                </c:pt>
                <c:pt idx="13">
                  <c:v>257.79998799999998</c:v>
                </c:pt>
                <c:pt idx="14">
                  <c:v>231.85000600000001</c:v>
                </c:pt>
                <c:pt idx="15">
                  <c:v>224.08999600000001</c:v>
                </c:pt>
                <c:pt idx="16">
                  <c:v>211.429993</c:v>
                </c:pt>
                <c:pt idx="17">
                  <c:v>214.740005</c:v>
                </c:pt>
                <c:pt idx="18">
                  <c:v>211.83999600000001</c:v>
                </c:pt>
                <c:pt idx="19">
                  <c:v>230</c:v>
                </c:pt>
                <c:pt idx="20">
                  <c:v>215.800003</c:v>
                </c:pt>
                <c:pt idx="21">
                  <c:v>220.86999499999999</c:v>
                </c:pt>
                <c:pt idx="22">
                  <c:v>202.990005</c:v>
                </c:pt>
                <c:pt idx="23">
                  <c:v>196</c:v>
                </c:pt>
                <c:pt idx="24">
                  <c:v>169.229996</c:v>
                </c:pt>
                <c:pt idx="25">
                  <c:v>161.66000399999999</c:v>
                </c:pt>
                <c:pt idx="26">
                  <c:v>156.529999</c:v>
                </c:pt>
                <c:pt idx="27">
                  <c:v>147.5</c:v>
                </c:pt>
                <c:pt idx="28">
                  <c:v>150.979996</c:v>
                </c:pt>
                <c:pt idx="29">
                  <c:v>156.490005</c:v>
                </c:pt>
                <c:pt idx="30">
                  <c:v>160.699997</c:v>
                </c:pt>
                <c:pt idx="31">
                  <c:v>154.53999300000001</c:v>
                </c:pt>
                <c:pt idx="32">
                  <c:v>162.220001</c:v>
                </c:pt>
                <c:pt idx="33">
                  <c:v>172.08000200000001</c:v>
                </c:pt>
                <c:pt idx="34">
                  <c:v>179.60000600000001</c:v>
                </c:pt>
                <c:pt idx="35">
                  <c:v>180.14999399999999</c:v>
                </c:pt>
                <c:pt idx="36">
                  <c:v>175.020004</c:v>
                </c:pt>
                <c:pt idx="37">
                  <c:v>176.570007</c:v>
                </c:pt>
                <c:pt idx="38">
                  <c:v>172.80999800000001</c:v>
                </c:pt>
                <c:pt idx="39">
                  <c:v>159.60000600000001</c:v>
                </c:pt>
                <c:pt idx="40">
                  <c:v>173.33000200000001</c:v>
                </c:pt>
                <c:pt idx="41">
                  <c:v>167.53999300000001</c:v>
                </c:pt>
                <c:pt idx="42">
                  <c:v>170.949997</c:v>
                </c:pt>
                <c:pt idx="43">
                  <c:v>154.529999</c:v>
                </c:pt>
                <c:pt idx="44">
                  <c:v>163.44000199999999</c:v>
                </c:pt>
                <c:pt idx="45">
                  <c:v>165.490005</c:v>
                </c:pt>
                <c:pt idx="46">
                  <c:v>157.36000100000001</c:v>
                </c:pt>
                <c:pt idx="47">
                  <c:v>156.94000199999999</c:v>
                </c:pt>
                <c:pt idx="48">
                  <c:v>149.88999899999999</c:v>
                </c:pt>
                <c:pt idx="49">
                  <c:v>141.16000399999999</c:v>
                </c:pt>
                <c:pt idx="50">
                  <c:v>154.05999800000001</c:v>
                </c:pt>
                <c:pt idx="51">
                  <c:v>150.61999499999999</c:v>
                </c:pt>
                <c:pt idx="52">
                  <c:v>150.80999800000001</c:v>
                </c:pt>
                <c:pt idx="53">
                  <c:v>146.729996</c:v>
                </c:pt>
                <c:pt idx="54">
                  <c:v>146.949997</c:v>
                </c:pt>
                <c:pt idx="55">
                  <c:v>142.259995</c:v>
                </c:pt>
                <c:pt idx="56">
                  <c:v>136.259995</c:v>
                </c:pt>
                <c:pt idx="57">
                  <c:v>126.25</c:v>
                </c:pt>
                <c:pt idx="58">
                  <c:v>128.16000399999999</c:v>
                </c:pt>
                <c:pt idx="59">
                  <c:v>140.21000699999999</c:v>
                </c:pt>
                <c:pt idx="60">
                  <c:v>137.270004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C-4E02-8A43-7FACBAAC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55768"/>
        <c:axId val="2101796840"/>
      </c:scatterChart>
      <c:valAx>
        <c:axId val="44955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96840"/>
        <c:crosses val="autoZero"/>
        <c:crossBetween val="midCat"/>
      </c:valAx>
      <c:valAx>
        <c:axId val="2101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33</xdr:row>
      <xdr:rowOff>0</xdr:rowOff>
    </xdr:from>
    <xdr:to>
      <xdr:col>19</xdr:col>
      <xdr:colOff>619125</xdr:colOff>
      <xdr:row>56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CC3D1-0E17-4F3F-8778-9DA211054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4"/>
  <sheetViews>
    <sheetView tabSelected="1" topLeftCell="AI5" workbookViewId="0">
      <selection activeCell="AV17" sqref="AV17"/>
    </sheetView>
  </sheetViews>
  <sheetFormatPr defaultRowHeight="15"/>
  <cols>
    <col min="1" max="1" width="10.5703125" bestFit="1" customWidth="1"/>
    <col min="2" max="6" width="12.140625" bestFit="1" customWidth="1"/>
    <col min="7" max="7" width="8.140625" bestFit="1" customWidth="1"/>
    <col min="9" max="9" width="12.85546875" bestFit="1" customWidth="1"/>
    <col min="12" max="12" width="21.85546875" bestFit="1" customWidth="1"/>
    <col min="13" max="13" width="12.85546875" bestFit="1" customWidth="1"/>
    <col min="16" max="16" width="15.140625" bestFit="1" customWidth="1"/>
    <col min="17" max="17" width="9.28515625" bestFit="1" customWidth="1"/>
    <col min="19" max="19" width="16.28515625" bestFit="1" customWidth="1"/>
  </cols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7</v>
      </c>
      <c r="J1" t="s">
        <v>8</v>
      </c>
      <c r="L1" t="s">
        <v>9</v>
      </c>
      <c r="M1">
        <f>_xlfn.STDEV.P(I3:I62)</f>
        <v>2.1110539981336329E-2</v>
      </c>
      <c r="O1" t="s">
        <v>10</v>
      </c>
      <c r="P1" t="s">
        <v>11</v>
      </c>
      <c r="Q1" t="s">
        <v>12</v>
      </c>
      <c r="S1" t="s">
        <v>13</v>
      </c>
      <c r="T1" t="s">
        <v>14</v>
      </c>
    </row>
    <row r="2" spans="1:46">
      <c r="A2" s="2">
        <v>44543</v>
      </c>
      <c r="B2" s="1">
        <v>2968.8798830000001</v>
      </c>
      <c r="C2" s="1">
        <v>2971.25</v>
      </c>
      <c r="D2" s="1">
        <v>2927.1999510000001</v>
      </c>
      <c r="E2" s="1">
        <v>2934.0900879999999</v>
      </c>
      <c r="F2" s="1">
        <v>2934.0900879999999</v>
      </c>
      <c r="G2" s="1">
        <v>1205200</v>
      </c>
      <c r="L2" t="s">
        <v>15</v>
      </c>
      <c r="M2">
        <f>M1*SQRT(252)</f>
        <v>0.33511943299741231</v>
      </c>
      <c r="O2">
        <f>EXP(+M2*SQRT(M7))</f>
        <v>1.1824158978141126</v>
      </c>
      <c r="P2">
        <f>EXP(-M2*SQRT(M7))</f>
        <v>0.84572611197858727</v>
      </c>
      <c r="Q2">
        <f>((1+M6*M7)-P2)/(O2-P2)</f>
        <v>0.46416922816232054</v>
      </c>
      <c r="S2">
        <f>(Q2*MAX(0,$M$5*O2-$M$8)+(1-Q2)*MAX(0,P2*$M$5-$M$8))/(1+$M$6*$M$7)</f>
        <v>249.086623184362</v>
      </c>
      <c r="T2" s="6">
        <v>209.6</v>
      </c>
    </row>
    <row r="3" spans="1:46">
      <c r="A3" s="2">
        <v>44544</v>
      </c>
      <c r="B3" s="1">
        <v>2895.3999020000001</v>
      </c>
      <c r="C3" s="1">
        <v>2908.8400879999999</v>
      </c>
      <c r="D3" s="1">
        <v>2844.8500979999999</v>
      </c>
      <c r="E3" s="1">
        <v>2899.4099120000001</v>
      </c>
      <c r="F3" s="1">
        <v>2899.4099120000001</v>
      </c>
      <c r="G3" s="1">
        <v>1238900</v>
      </c>
      <c r="I3">
        <f>LN(E3/E2)</f>
        <v>-1.1890146422059589E-2</v>
      </c>
      <c r="J3">
        <f>(E3-E2)/E2</f>
        <v>-1.1819737963001445E-2</v>
      </c>
      <c r="L3" t="s">
        <v>16</v>
      </c>
      <c r="M3">
        <f>_xlfn.STDEV.P(J3:J62)</f>
        <v>2.120409773858652E-2</v>
      </c>
    </row>
    <row r="4" spans="1:46">
      <c r="A4" s="2">
        <v>44545</v>
      </c>
      <c r="B4" s="1">
        <v>2887.320068</v>
      </c>
      <c r="C4" s="1">
        <v>2950.344971</v>
      </c>
      <c r="D4" s="1">
        <v>2854.110107</v>
      </c>
      <c r="E4" s="1">
        <v>2947.3701169999999</v>
      </c>
      <c r="F4" s="1">
        <v>2947.3701169999999</v>
      </c>
      <c r="G4" s="1">
        <v>1364000</v>
      </c>
      <c r="I4">
        <f t="shared" ref="I4:I62" si="0">LN(E4/E3)</f>
        <v>1.640604931210209E-2</v>
      </c>
      <c r="J4">
        <f t="shared" ref="J4:J62" si="1">(E4-E3)/E3</f>
        <v>1.6541367538788997E-2</v>
      </c>
      <c r="L4" t="s">
        <v>17</v>
      </c>
      <c r="M4">
        <f>M3*SQRT(252)</f>
        <v>0.33660461635084205</v>
      </c>
    </row>
    <row r="5" spans="1:46">
      <c r="A5" s="2">
        <v>44546</v>
      </c>
      <c r="B5" s="1">
        <v>2961.540039</v>
      </c>
      <c r="C5" s="1">
        <v>2971.030029</v>
      </c>
      <c r="D5" s="1">
        <v>2881.8500979999999</v>
      </c>
      <c r="E5" s="1">
        <v>2896.7700199999999</v>
      </c>
      <c r="F5" s="1">
        <v>2896.7700199999999</v>
      </c>
      <c r="G5" s="1">
        <v>1370000</v>
      </c>
      <c r="I5">
        <f t="shared" si="0"/>
        <v>-1.7316956914526071E-2</v>
      </c>
      <c r="J5">
        <f t="shared" si="1"/>
        <v>-1.7167880174989235E-2</v>
      </c>
      <c r="L5" t="s">
        <v>18</v>
      </c>
      <c r="M5">
        <f>E62</f>
        <v>2653.639893</v>
      </c>
      <c r="O5" t="s">
        <v>19</v>
      </c>
      <c r="P5" t="s">
        <v>20</v>
      </c>
      <c r="Q5" t="s">
        <v>21</v>
      </c>
      <c r="S5" t="s">
        <v>22</v>
      </c>
    </row>
    <row r="6" spans="1:46">
      <c r="A6" s="2">
        <v>44547</v>
      </c>
      <c r="B6" s="1">
        <v>2854.290039</v>
      </c>
      <c r="C6" s="1">
        <v>2889.201904</v>
      </c>
      <c r="D6" s="1">
        <v>2835.76001</v>
      </c>
      <c r="E6" s="1">
        <v>2856.0600589999999</v>
      </c>
      <c r="F6" s="1">
        <v>2856.0600589999999</v>
      </c>
      <c r="G6" s="1">
        <v>2162800</v>
      </c>
      <c r="I6">
        <f t="shared" si="0"/>
        <v>-1.4153256746876513E-2</v>
      </c>
      <c r="J6">
        <f t="shared" si="1"/>
        <v>-1.405357025891894E-2</v>
      </c>
      <c r="L6" t="s">
        <v>23</v>
      </c>
      <c r="M6" s="3">
        <v>8.0286000000000003E-3</v>
      </c>
      <c r="O6">
        <f>EXP(+M4*SQRT(M7))</f>
        <v>1.1832942761160881</v>
      </c>
      <c r="P6">
        <f>EXP(-M4*SQRT(M7))</f>
        <v>0.84509831593395968</v>
      </c>
      <c r="Q6">
        <f>((1+M6*M7)-P6)/(O6-P6)</f>
        <v>0.46395833345123466</v>
      </c>
      <c r="S6">
        <f>(Q6*MAX(0,$M$5*O6-$M$8)+(1-Q6)*MAX(0,P6*$M$5-$M$8))/(1+$M$6*$M$7)</f>
        <v>250.05272506395141</v>
      </c>
      <c r="T6" s="6">
        <v>209.6</v>
      </c>
      <c r="U6" s="5"/>
    </row>
    <row r="7" spans="1:46">
      <c r="A7" s="2">
        <v>44550</v>
      </c>
      <c r="B7" s="1">
        <v>2813.5920409999999</v>
      </c>
      <c r="C7" s="1">
        <v>2852.209961</v>
      </c>
      <c r="D7" s="1">
        <v>2805</v>
      </c>
      <c r="E7" s="1">
        <v>2848.030029</v>
      </c>
      <c r="F7" s="1">
        <v>2848.030029</v>
      </c>
      <c r="G7" s="1">
        <v>1013200</v>
      </c>
      <c r="I7">
        <f t="shared" si="0"/>
        <v>-2.8155359332625624E-3</v>
      </c>
      <c r="J7">
        <f t="shared" si="1"/>
        <v>-2.811576029256007E-3</v>
      </c>
      <c r="L7" t="s">
        <v>24</v>
      </c>
      <c r="M7" s="4">
        <v>0.25</v>
      </c>
    </row>
    <row r="8" spans="1:46">
      <c r="A8" s="2">
        <v>44551</v>
      </c>
      <c r="B8" s="1">
        <v>2863</v>
      </c>
      <c r="C8" s="1">
        <v>2893.8410640000002</v>
      </c>
      <c r="D8" s="1">
        <v>2834.6999510000001</v>
      </c>
      <c r="E8" s="1">
        <v>2884.4099120000001</v>
      </c>
      <c r="F8" s="1">
        <v>2884.4099120000001</v>
      </c>
      <c r="G8" s="1">
        <v>977400</v>
      </c>
      <c r="I8">
        <f t="shared" si="0"/>
        <v>1.269280508655638E-2</v>
      </c>
      <c r="J8">
        <f t="shared" si="1"/>
        <v>1.2773700638533564E-2</v>
      </c>
      <c r="L8" t="s">
        <v>25</v>
      </c>
      <c r="M8">
        <v>2600</v>
      </c>
    </row>
    <row r="9" spans="1:46">
      <c r="A9" s="2">
        <v>44552</v>
      </c>
      <c r="B9" s="1">
        <v>2882</v>
      </c>
      <c r="C9" s="1">
        <v>2946.0600589999999</v>
      </c>
      <c r="D9" s="1">
        <v>2879.26001</v>
      </c>
      <c r="E9" s="1">
        <v>2938.9799800000001</v>
      </c>
      <c r="F9" s="1">
        <v>2938.9799800000001</v>
      </c>
      <c r="G9" s="1">
        <v>921900</v>
      </c>
      <c r="I9">
        <f t="shared" si="0"/>
        <v>1.8742233101668636E-2</v>
      </c>
      <c r="J9">
        <f t="shared" si="1"/>
        <v>1.8918971181236182E-2</v>
      </c>
    </row>
    <row r="10" spans="1:46">
      <c r="A10" s="2">
        <v>44553</v>
      </c>
      <c r="B10" s="1">
        <v>2941.790039</v>
      </c>
      <c r="C10" s="1">
        <v>2971.451904</v>
      </c>
      <c r="D10" s="1">
        <v>2939.0170899999998</v>
      </c>
      <c r="E10" s="1">
        <v>2942.8500979999999</v>
      </c>
      <c r="F10" s="1">
        <v>2942.8500979999999</v>
      </c>
      <c r="G10" s="1">
        <v>690900</v>
      </c>
      <c r="I10">
        <f t="shared" si="0"/>
        <v>1.3159572810440047E-3</v>
      </c>
      <c r="J10">
        <f t="shared" si="1"/>
        <v>1.3168235327686104E-3</v>
      </c>
      <c r="L10" t="s">
        <v>26</v>
      </c>
    </row>
    <row r="11" spans="1:46">
      <c r="A11" s="2">
        <v>44557</v>
      </c>
      <c r="B11" s="1">
        <v>2949.2700199999999</v>
      </c>
      <c r="C11" s="1">
        <v>2968.530029</v>
      </c>
      <c r="D11" s="1">
        <v>2945</v>
      </c>
      <c r="E11" s="1">
        <v>2961.280029</v>
      </c>
      <c r="F11" s="1">
        <v>2961.280029</v>
      </c>
      <c r="G11" s="1">
        <v>662800</v>
      </c>
      <c r="I11">
        <f t="shared" si="0"/>
        <v>6.2430842356438815E-3</v>
      </c>
      <c r="J11">
        <f t="shared" si="1"/>
        <v>6.26261290458707E-3</v>
      </c>
      <c r="L11" t="s">
        <v>27</v>
      </c>
      <c r="M11">
        <f>M7/M14</f>
        <v>8.3333333333333332E-3</v>
      </c>
      <c r="P11" t="s">
        <v>22</v>
      </c>
      <c r="Q11">
        <f>SUM(AV17:AV47)</f>
        <v>216.38550033017211</v>
      </c>
    </row>
    <row r="12" spans="1:46">
      <c r="A12" s="2">
        <v>44558</v>
      </c>
      <c r="B12" s="1">
        <v>2967.48999</v>
      </c>
      <c r="C12" s="1">
        <v>2967.48999</v>
      </c>
      <c r="D12" s="1">
        <v>2918.709961</v>
      </c>
      <c r="E12" s="1">
        <v>2928.959961</v>
      </c>
      <c r="F12" s="1">
        <v>2928.959961</v>
      </c>
      <c r="G12" s="1">
        <v>931200</v>
      </c>
      <c r="I12">
        <f t="shared" si="0"/>
        <v>-1.0974219190534516E-2</v>
      </c>
      <c r="J12">
        <f t="shared" si="1"/>
        <v>-1.0914222121341971E-2</v>
      </c>
      <c r="L12" t="s">
        <v>19</v>
      </c>
      <c r="M12">
        <f>EXP($M$4*SQRT(M11))</f>
        <v>1.0312046241653046</v>
      </c>
    </row>
    <row r="13" spans="1:46">
      <c r="A13" s="2">
        <v>44559</v>
      </c>
      <c r="B13" s="1">
        <v>2928.5900879999999</v>
      </c>
      <c r="C13" s="1">
        <v>2943.6750489999999</v>
      </c>
      <c r="D13" s="1">
        <v>2910.0900879999999</v>
      </c>
      <c r="E13" s="1">
        <v>2930.0900879999999</v>
      </c>
      <c r="F13" s="1">
        <v>2930.0900879999999</v>
      </c>
      <c r="G13" s="1">
        <v>851100</v>
      </c>
      <c r="I13">
        <f t="shared" si="0"/>
        <v>3.8577141501232114E-4</v>
      </c>
      <c r="J13">
        <f t="shared" si="1"/>
        <v>3.8584583437393811E-4</v>
      </c>
      <c r="L13" t="s">
        <v>20</v>
      </c>
      <c r="M13">
        <f>EXP(-$M$4*SQRT(M11))</f>
        <v>0.96973963902599569</v>
      </c>
    </row>
    <row r="14" spans="1:46">
      <c r="A14" s="2">
        <v>44560</v>
      </c>
      <c r="B14" s="1">
        <v>2929</v>
      </c>
      <c r="C14" s="1">
        <v>2941.25</v>
      </c>
      <c r="D14" s="1">
        <v>2915.169922</v>
      </c>
      <c r="E14" s="1">
        <v>2920.0500489999999</v>
      </c>
      <c r="F14" s="1">
        <v>2920.0500489999999</v>
      </c>
      <c r="G14" s="1">
        <v>648900</v>
      </c>
      <c r="I14">
        <f t="shared" si="0"/>
        <v>-3.4324131121890246E-3</v>
      </c>
      <c r="J14">
        <f t="shared" si="1"/>
        <v>-3.4265291163293335E-3</v>
      </c>
      <c r="L14" t="s">
        <v>28</v>
      </c>
      <c r="M14">
        <v>30</v>
      </c>
    </row>
    <row r="15" spans="1:46">
      <c r="A15" s="2">
        <v>44561</v>
      </c>
      <c r="B15" s="1">
        <v>2910.8798830000001</v>
      </c>
      <c r="C15" s="1">
        <v>2927.3000489999999</v>
      </c>
      <c r="D15" s="1">
        <v>2893.5500489999999</v>
      </c>
      <c r="E15" s="1">
        <v>2893.5900879999999</v>
      </c>
      <c r="F15" s="1">
        <v>2893.5900879999999</v>
      </c>
      <c r="G15" s="1">
        <v>864900</v>
      </c>
      <c r="I15">
        <f t="shared" si="0"/>
        <v>-9.1027800426483115E-3</v>
      </c>
      <c r="J15">
        <f t="shared" si="1"/>
        <v>-9.0614751651470829E-3</v>
      </c>
      <c r="L15" t="s">
        <v>21</v>
      </c>
      <c r="M15">
        <f>((1+M6*M11)-M13)/(M12-M13)</f>
        <v>0.49340719606892053</v>
      </c>
    </row>
    <row r="16" spans="1:46">
      <c r="A16" s="2">
        <v>44564</v>
      </c>
      <c r="B16" s="1">
        <v>2889.51001</v>
      </c>
      <c r="C16" s="1">
        <v>2911</v>
      </c>
      <c r="D16" s="1">
        <v>2870.0500489999999</v>
      </c>
      <c r="E16" s="1">
        <v>2901.48999</v>
      </c>
      <c r="F16" s="1">
        <v>2901.48999</v>
      </c>
      <c r="G16" s="1">
        <v>1260700</v>
      </c>
      <c r="I16">
        <f t="shared" si="0"/>
        <v>2.726418543742639E-3</v>
      </c>
      <c r="J16">
        <f t="shared" si="1"/>
        <v>2.7301386028248348E-3</v>
      </c>
      <c r="AR16" t="s">
        <v>29</v>
      </c>
      <c r="AT16" t="s">
        <v>30</v>
      </c>
    </row>
    <row r="17" spans="1:48">
      <c r="A17" s="2">
        <v>44565</v>
      </c>
      <c r="B17" s="1">
        <v>2911.01001</v>
      </c>
      <c r="C17" s="1">
        <v>2932.1999510000001</v>
      </c>
      <c r="D17" s="1">
        <v>2876.3229980000001</v>
      </c>
      <c r="E17" s="1">
        <v>2888.330078</v>
      </c>
      <c r="F17" s="1">
        <v>2888.330078</v>
      </c>
      <c r="G17" s="1">
        <v>1146400</v>
      </c>
      <c r="I17">
        <f t="shared" si="0"/>
        <v>-4.545887266960656E-3</v>
      </c>
      <c r="J17">
        <f t="shared" si="1"/>
        <v>-4.5355703605236553E-3</v>
      </c>
      <c r="L17">
        <f>M5</f>
        <v>2653.639893</v>
      </c>
      <c r="M17">
        <f>$L$17*$M$12</f>
        <v>2736.4457285311241</v>
      </c>
      <c r="N17">
        <f>M17*$M$12</f>
        <v>2821.8354890386909</v>
      </c>
      <c r="O17">
        <f>N17*$M$12</f>
        <v>2909.8898049304617</v>
      </c>
      <c r="P17">
        <f>O17*$M$12</f>
        <v>3000.6918226557682</v>
      </c>
      <c r="Q17">
        <f>P17*$M$12</f>
        <v>3094.327283217644</v>
      </c>
      <c r="R17">
        <f>Q17*$M$12</f>
        <v>3190.8846031348985</v>
      </c>
      <c r="S17">
        <f>R17*$M$12</f>
        <v>3290.4549579305799</v>
      </c>
      <c r="T17">
        <f>S17*$M$12</f>
        <v>3393.1323682256666</v>
      </c>
      <c r="U17">
        <f>T17*$M$12</f>
        <v>3499.0137885192785</v>
      </c>
      <c r="V17">
        <f>U17*$M$12</f>
        <v>3608.1991987392412</v>
      </c>
      <c r="W17">
        <f>V17*$M$12</f>
        <v>3720.7916986494524</v>
      </c>
      <c r="X17">
        <f>W17*$M$12</f>
        <v>3836.897605203194</v>
      </c>
      <c r="Y17">
        <f>X17*$M$12</f>
        <v>3956.6265529343168</v>
      </c>
      <c r="Z17">
        <f>Y17*$M$12</f>
        <v>4080.0915974810969</v>
      </c>
      <c r="AA17">
        <f>Z17*$M$12</f>
        <v>4207.4093223405116</v>
      </c>
      <c r="AB17">
        <f>AA17*$M$12</f>
        <v>4338.6999489537457</v>
      </c>
      <c r="AC17">
        <f>AB17*$M$12</f>
        <v>4474.0874502268734</v>
      </c>
      <c r="AD17">
        <f>AC17*$M$12</f>
        <v>4613.699667593909</v>
      </c>
      <c r="AE17">
        <f>AD17*$M$12</f>
        <v>4757.6684317327672</v>
      </c>
      <c r="AF17">
        <f>AE17*$M$12</f>
        <v>4906.1296870481219</v>
      </c>
      <c r="AG17">
        <f>AF17*$M$12</f>
        <v>5059.2236200387015</v>
      </c>
      <c r="AH17">
        <f>AG17*$M$12</f>
        <v>5217.0947916702407</v>
      </c>
      <c r="AI17">
        <f>AH17*$M$12</f>
        <v>5379.8922738790789</v>
      </c>
      <c r="AJ17">
        <f>AI17*$M$12</f>
        <v>5547.769790335301</v>
      </c>
      <c r="AK17">
        <f>AJ17*$M$12</f>
        <v>5720.8858615983445</v>
      </c>
      <c r="AL17">
        <f>AK17*$M$12</f>
        <v>5899.4039548021256</v>
      </c>
      <c r="AM17">
        <f>AL17*$M$12</f>
        <v>6083.4926380110373</v>
      </c>
      <c r="AN17">
        <f>AM17*$M$12</f>
        <v>6273.3257393925687</v>
      </c>
      <c r="AO17">
        <f>AN17*$M$12</f>
        <v>6469.0825113568453</v>
      </c>
      <c r="AP17">
        <f>AO17*$M$12</f>
        <v>6670.9477998180801</v>
      </c>
      <c r="AR17">
        <f>MAX(0,AP17-$L$17)</f>
        <v>4017.30790681808</v>
      </c>
      <c r="AT17">
        <v>0</v>
      </c>
      <c r="AV17">
        <f>AR17*COMBIN($M$14,AT17)*($M$15)^AT17*(1-$M$15)^($M$14-AT17)</f>
        <v>5.5424988541055871E-6</v>
      </c>
    </row>
    <row r="18" spans="1:48">
      <c r="A18" s="2">
        <v>44566</v>
      </c>
      <c r="B18" s="1">
        <v>2883.6201169999999</v>
      </c>
      <c r="C18" s="1">
        <v>2885.959961</v>
      </c>
      <c r="D18" s="1">
        <v>2750.469971</v>
      </c>
      <c r="E18" s="1">
        <v>2753.070068</v>
      </c>
      <c r="F18" s="1">
        <v>2753.070068</v>
      </c>
      <c r="G18" s="1">
        <v>2482100</v>
      </c>
      <c r="I18">
        <f t="shared" si="0"/>
        <v>-4.796183009189528E-2</v>
      </c>
      <c r="J18">
        <f t="shared" si="1"/>
        <v>-4.6829831199091912E-2</v>
      </c>
      <c r="M18">
        <f>L17*M13</f>
        <v>2573.3397919428016</v>
      </c>
      <c r="N18">
        <f>M17*$M$13</f>
        <v>2653.639893</v>
      </c>
      <c r="O18">
        <f>N17*$M$13</f>
        <v>2736.4457285311241</v>
      </c>
      <c r="P18">
        <f>O17*$M$13</f>
        <v>2821.8354890386909</v>
      </c>
      <c r="Q18">
        <f>P17*$M$13</f>
        <v>2909.8898049304617</v>
      </c>
      <c r="R18">
        <f>Q17*$M$13</f>
        <v>3000.6918226557682</v>
      </c>
      <c r="S18">
        <f>R17*$M$13</f>
        <v>3094.327283217644</v>
      </c>
      <c r="T18">
        <f>S17*$M$13</f>
        <v>3190.8846031348985</v>
      </c>
      <c r="U18">
        <f>T17*$M$13</f>
        <v>3290.4549579305799</v>
      </c>
      <c r="V18">
        <f>U17*$M$13</f>
        <v>3393.1323682256666</v>
      </c>
      <c r="W18">
        <f>V17*$M$13</f>
        <v>3499.0137885192785</v>
      </c>
      <c r="X18">
        <f>W17*$M$13</f>
        <v>3608.1991987392412</v>
      </c>
      <c r="Y18">
        <f>X17*$M$13</f>
        <v>3720.7916986494524</v>
      </c>
      <c r="Z18">
        <f>Y17*$M$13</f>
        <v>3836.897605203194</v>
      </c>
      <c r="AA18">
        <f>Z17*$M$13</f>
        <v>3956.6265529343168</v>
      </c>
      <c r="AB18">
        <f>AA17*$M$13</f>
        <v>4080.0915974810969</v>
      </c>
      <c r="AC18">
        <f>AB17*$M$13</f>
        <v>4207.4093223405116</v>
      </c>
      <c r="AD18">
        <f>AC17*$M$13</f>
        <v>4338.6999489537457</v>
      </c>
      <c r="AE18">
        <f>AD17*$M$13</f>
        <v>4474.0874502268734</v>
      </c>
      <c r="AF18">
        <f>AE17*$M$13</f>
        <v>4613.699667593909</v>
      </c>
      <c r="AG18">
        <f>AF17*$M$13</f>
        <v>4757.6684317327672</v>
      </c>
      <c r="AH18">
        <f>AG17*$M$13</f>
        <v>4906.1296870481219</v>
      </c>
      <c r="AI18">
        <f>AH17*$M$13</f>
        <v>5059.2236200387015</v>
      </c>
      <c r="AJ18">
        <f>AI17*$M$13</f>
        <v>5217.0947916702407</v>
      </c>
      <c r="AK18">
        <f>AJ17*$M$13</f>
        <v>5379.8922738790789</v>
      </c>
      <c r="AL18">
        <f>AK17*$M$13</f>
        <v>5547.769790335301</v>
      </c>
      <c r="AM18">
        <f>AL17*$M$13</f>
        <v>5720.8858615983445</v>
      </c>
      <c r="AN18">
        <f>AM17*$M$13</f>
        <v>5899.4039548021256</v>
      </c>
      <c r="AO18">
        <f>AN17*$M$13</f>
        <v>6083.4926380110373</v>
      </c>
      <c r="AP18">
        <f>AO17*$M$13</f>
        <v>6273.3257393925687</v>
      </c>
      <c r="AR18">
        <f t="shared" ref="AR18:AR47" si="2">MAX(0,AP18-$L$17)</f>
        <v>3619.6858463925687</v>
      </c>
      <c r="AT18">
        <v>1</v>
      </c>
      <c r="AV18">
        <f t="shared" ref="AV18:AV47" si="3">AR18*COMBIN($M$14,AT18)*($M$15)^AT18*(1-$M$15)^($M$14-AT18)</f>
        <v>1.4591807428333039E-4</v>
      </c>
    </row>
    <row r="19" spans="1:48">
      <c r="A19" s="2">
        <v>44567</v>
      </c>
      <c r="B19" s="1">
        <v>2749.9499510000001</v>
      </c>
      <c r="C19" s="1">
        <v>2793.719971</v>
      </c>
      <c r="D19" s="1">
        <v>2735.2700199999999</v>
      </c>
      <c r="E19" s="1">
        <v>2751.0200199999999</v>
      </c>
      <c r="F19" s="1">
        <v>2751.0200199999999</v>
      </c>
      <c r="G19" s="1">
        <v>1452500</v>
      </c>
      <c r="I19">
        <f t="shared" si="0"/>
        <v>-7.449180743853127E-4</v>
      </c>
      <c r="J19">
        <f t="shared" si="1"/>
        <v>-7.446406917966102E-4</v>
      </c>
      <c r="N19">
        <f>M18*$M$13</f>
        <v>2495.4696009298432</v>
      </c>
      <c r="O19">
        <f>N18*$M$13</f>
        <v>2573.3397919428016</v>
      </c>
      <c r="P19">
        <f>O18*$M$13</f>
        <v>2653.639893</v>
      </c>
      <c r="Q19">
        <f>P18*$M$13</f>
        <v>2736.4457285311241</v>
      </c>
      <c r="R19">
        <f>Q18*$M$13</f>
        <v>2821.8354890386909</v>
      </c>
      <c r="S19">
        <f>R18*$M$13</f>
        <v>2909.8898049304617</v>
      </c>
      <c r="T19">
        <f>S18*$M$13</f>
        <v>3000.6918226557682</v>
      </c>
      <c r="U19">
        <f>T18*$M$13</f>
        <v>3094.327283217644</v>
      </c>
      <c r="V19">
        <f>U18*$M$13</f>
        <v>3190.8846031348985</v>
      </c>
      <c r="W19">
        <f>V18*$M$13</f>
        <v>3290.4549579305799</v>
      </c>
      <c r="X19">
        <f>W18*$M$13</f>
        <v>3393.1323682256666</v>
      </c>
      <c r="Y19">
        <f>X18*$M$13</f>
        <v>3499.0137885192785</v>
      </c>
      <c r="Z19">
        <f>Y18*$M$13</f>
        <v>3608.1991987392412</v>
      </c>
      <c r="AA19">
        <f>Z18*$M$13</f>
        <v>3720.7916986494524</v>
      </c>
      <c r="AB19">
        <f>AA18*$M$13</f>
        <v>3836.897605203194</v>
      </c>
      <c r="AC19">
        <f>AB18*$M$13</f>
        <v>3956.6265529343168</v>
      </c>
      <c r="AD19">
        <f>AC18*$M$13</f>
        <v>4080.0915974810969</v>
      </c>
      <c r="AE19">
        <f>AD18*$M$13</f>
        <v>4207.4093223405116</v>
      </c>
      <c r="AF19">
        <f>AE18*$M$13</f>
        <v>4338.6999489537457</v>
      </c>
      <c r="AG19">
        <f>AF18*$M$13</f>
        <v>4474.0874502268734</v>
      </c>
      <c r="AH19">
        <f>AG18*$M$13</f>
        <v>4613.699667593909</v>
      </c>
      <c r="AI19">
        <f>AH18*$M$13</f>
        <v>4757.6684317327672</v>
      </c>
      <c r="AJ19">
        <f>AI18*$M$13</f>
        <v>4906.1296870481219</v>
      </c>
      <c r="AK19">
        <f>AJ18*$M$13</f>
        <v>5059.2236200387015</v>
      </c>
      <c r="AL19">
        <f>AK18*$M$13</f>
        <v>5217.0947916702407</v>
      </c>
      <c r="AM19">
        <f>AL18*$M$13</f>
        <v>5379.8922738790789</v>
      </c>
      <c r="AN19">
        <f>AM18*$M$13</f>
        <v>5547.769790335301</v>
      </c>
      <c r="AO19">
        <f>AN18*$M$13</f>
        <v>5720.8858615983445</v>
      </c>
      <c r="AP19">
        <f>AO18*$M$13</f>
        <v>5899.4039548021256</v>
      </c>
      <c r="AR19">
        <f t="shared" si="2"/>
        <v>3245.7640618021255</v>
      </c>
      <c r="AT19">
        <v>2</v>
      </c>
      <c r="AV19">
        <f t="shared" si="3"/>
        <v>1.8478623725932607E-3</v>
      </c>
    </row>
    <row r="20" spans="1:48">
      <c r="A20" s="2">
        <v>44568</v>
      </c>
      <c r="B20" s="1">
        <v>2758.1000979999999</v>
      </c>
      <c r="C20" s="1">
        <v>2765.094971</v>
      </c>
      <c r="D20" s="1">
        <v>2715.780029</v>
      </c>
      <c r="E20" s="1">
        <v>2740.0900879999999</v>
      </c>
      <c r="F20" s="1">
        <v>2740.0900879999999</v>
      </c>
      <c r="G20" s="1">
        <v>970100</v>
      </c>
      <c r="I20">
        <f t="shared" si="0"/>
        <v>-3.9809605780486085E-3</v>
      </c>
      <c r="J20">
        <f t="shared" si="1"/>
        <v>-3.9730470591050112E-3</v>
      </c>
      <c r="O20">
        <f>N19*$M$13</f>
        <v>2419.9557900060518</v>
      </c>
      <c r="P20">
        <f>O19*$M$13</f>
        <v>2495.4696009298432</v>
      </c>
      <c r="Q20">
        <f>P19*$M$13</f>
        <v>2573.3397919428016</v>
      </c>
      <c r="R20">
        <f>Q19*$M$13</f>
        <v>2653.639893</v>
      </c>
      <c r="S20">
        <f>R19*$M$13</f>
        <v>2736.4457285311241</v>
      </c>
      <c r="T20">
        <f>S19*$M$13</f>
        <v>2821.8354890386909</v>
      </c>
      <c r="U20">
        <f>T19*$M$13</f>
        <v>2909.8898049304617</v>
      </c>
      <c r="V20">
        <f>U19*$M$13</f>
        <v>3000.6918226557682</v>
      </c>
      <c r="W20">
        <f>V19*$M$13</f>
        <v>3094.327283217644</v>
      </c>
      <c r="X20">
        <f>W19*$M$13</f>
        <v>3190.8846031348985</v>
      </c>
      <c r="Y20">
        <f>X19*$M$13</f>
        <v>3290.4549579305799</v>
      </c>
      <c r="Z20">
        <f>Y19*$M$13</f>
        <v>3393.1323682256666</v>
      </c>
      <c r="AA20">
        <f>Z19*$M$13</f>
        <v>3499.0137885192785</v>
      </c>
      <c r="AB20">
        <f>AA19*$M$13</f>
        <v>3608.1991987392412</v>
      </c>
      <c r="AC20">
        <f>AB19*$M$13</f>
        <v>3720.7916986494524</v>
      </c>
      <c r="AD20">
        <f>AC19*$M$13</f>
        <v>3836.897605203194</v>
      </c>
      <c r="AE20">
        <f>AD19*$M$13</f>
        <v>3956.6265529343168</v>
      </c>
      <c r="AF20">
        <f>AE19*$M$13</f>
        <v>4080.0915974810969</v>
      </c>
      <c r="AG20">
        <f>AF19*$M$13</f>
        <v>4207.4093223405116</v>
      </c>
      <c r="AH20">
        <f>AG19*$M$13</f>
        <v>4338.6999489537457</v>
      </c>
      <c r="AI20">
        <f>AH19*$M$13</f>
        <v>4474.0874502268734</v>
      </c>
      <c r="AJ20">
        <f>AI19*$M$13</f>
        <v>4613.699667593909</v>
      </c>
      <c r="AK20">
        <f>AJ19*$M$13</f>
        <v>4757.6684317327672</v>
      </c>
      <c r="AL20">
        <f>AK19*$M$13</f>
        <v>4906.1296870481219</v>
      </c>
      <c r="AM20">
        <f>AL19*$M$13</f>
        <v>5059.2236200387015</v>
      </c>
      <c r="AN20">
        <f>AM19*$M$13</f>
        <v>5217.0947916702407</v>
      </c>
      <c r="AO20">
        <f>AN19*$M$13</f>
        <v>5379.8922738790789</v>
      </c>
      <c r="AP20">
        <f>AO19*$M$13</f>
        <v>5547.769790335301</v>
      </c>
      <c r="AR20">
        <f t="shared" si="2"/>
        <v>2894.1298973353009</v>
      </c>
      <c r="AT20">
        <v>3</v>
      </c>
      <c r="AV20">
        <f t="shared" si="3"/>
        <v>1.4978003712520935E-2</v>
      </c>
    </row>
    <row r="21" spans="1:48">
      <c r="A21" s="2">
        <v>44571</v>
      </c>
      <c r="B21" s="1">
        <v>2701.9799800000001</v>
      </c>
      <c r="C21" s="1">
        <v>2772.8000489999999</v>
      </c>
      <c r="D21" s="1">
        <v>2662.8100589999999</v>
      </c>
      <c r="E21" s="1">
        <v>2771.4799800000001</v>
      </c>
      <c r="F21" s="1">
        <v>2771.4799800000001</v>
      </c>
      <c r="G21" s="1">
        <v>1704800</v>
      </c>
      <c r="I21">
        <f t="shared" si="0"/>
        <v>1.1390667634866992E-2</v>
      </c>
      <c r="J21">
        <f t="shared" si="1"/>
        <v>1.1455788310563075E-2</v>
      </c>
      <c r="P21">
        <f>O20*$M$13</f>
        <v>2346.7270542593369</v>
      </c>
      <c r="Q21">
        <f>P20*$M$13</f>
        <v>2419.9557900060518</v>
      </c>
      <c r="R21">
        <f>Q20*$M$13</f>
        <v>2495.4696009298432</v>
      </c>
      <c r="S21">
        <f>R20*$M$13</f>
        <v>2573.3397919428016</v>
      </c>
      <c r="T21">
        <f>S20*$M$13</f>
        <v>2653.639893</v>
      </c>
      <c r="U21">
        <f>T20*$M$13</f>
        <v>2736.4457285311241</v>
      </c>
      <c r="V21">
        <f>U20*$M$13</f>
        <v>2821.8354890386909</v>
      </c>
      <c r="W21">
        <f>V20*$M$13</f>
        <v>2909.8898049304617</v>
      </c>
      <c r="X21">
        <f>W20*$M$13</f>
        <v>3000.6918226557682</v>
      </c>
      <c r="Y21">
        <f>X20*$M$13</f>
        <v>3094.327283217644</v>
      </c>
      <c r="Z21">
        <f>Y20*$M$13</f>
        <v>3190.8846031348985</v>
      </c>
      <c r="AA21">
        <f>Z20*$M$13</f>
        <v>3290.4549579305799</v>
      </c>
      <c r="AB21">
        <f>AA20*$M$13</f>
        <v>3393.1323682256666</v>
      </c>
      <c r="AC21">
        <f>AB20*$M$13</f>
        <v>3499.0137885192785</v>
      </c>
      <c r="AD21">
        <f>AC20*$M$13</f>
        <v>3608.1991987392412</v>
      </c>
      <c r="AE21">
        <f>AD20*$M$13</f>
        <v>3720.7916986494524</v>
      </c>
      <c r="AF21">
        <f>AE20*$M$13</f>
        <v>3836.897605203194</v>
      </c>
      <c r="AG21">
        <f>AF20*$M$13</f>
        <v>3956.6265529343168</v>
      </c>
      <c r="AH21">
        <f>AG20*$M$13</f>
        <v>4080.0915974810969</v>
      </c>
      <c r="AI21">
        <f>AH20*$M$13</f>
        <v>4207.4093223405116</v>
      </c>
      <c r="AJ21">
        <f>AI20*$M$13</f>
        <v>4338.6999489537457</v>
      </c>
      <c r="AK21">
        <f>AJ20*$M$13</f>
        <v>4474.0874502268734</v>
      </c>
      <c r="AL21">
        <f>AK20*$M$13</f>
        <v>4613.699667593909</v>
      </c>
      <c r="AM21">
        <f>AL20*$M$13</f>
        <v>4757.6684317327672</v>
      </c>
      <c r="AN21">
        <f>AM20*$M$13</f>
        <v>4906.1296870481219</v>
      </c>
      <c r="AO21">
        <f>AN20*$M$13</f>
        <v>5059.2236200387015</v>
      </c>
      <c r="AP21">
        <f>AO20*$M$13</f>
        <v>5217.0947916702407</v>
      </c>
      <c r="AR21">
        <f t="shared" si="2"/>
        <v>2563.4548986702407</v>
      </c>
      <c r="AT21">
        <v>4</v>
      </c>
      <c r="AV21">
        <f t="shared" si="3"/>
        <v>8.7219146134123154E-2</v>
      </c>
    </row>
    <row r="22" spans="1:48">
      <c r="A22" s="2">
        <v>44572</v>
      </c>
      <c r="B22" s="1">
        <v>2763.610107</v>
      </c>
      <c r="C22" s="1">
        <v>2806.5900879999999</v>
      </c>
      <c r="D22" s="1">
        <v>2736.2700199999999</v>
      </c>
      <c r="E22" s="1">
        <v>2800.3500979999999</v>
      </c>
      <c r="F22" s="1">
        <v>2800.3500979999999</v>
      </c>
      <c r="G22" s="1">
        <v>1175100</v>
      </c>
      <c r="I22">
        <f t="shared" si="0"/>
        <v>1.0362978038468395E-2</v>
      </c>
      <c r="J22">
        <f t="shared" si="1"/>
        <v>1.041685965922071E-2</v>
      </c>
      <c r="Q22">
        <f>P21*$M$13</f>
        <v>2275.7142464899875</v>
      </c>
      <c r="R22">
        <f>Q21*$M$13</f>
        <v>2346.7270542593369</v>
      </c>
      <c r="S22">
        <f>R21*$M$13</f>
        <v>2419.9557900060518</v>
      </c>
      <c r="T22">
        <f>S21*$M$13</f>
        <v>2495.4696009298432</v>
      </c>
      <c r="U22">
        <f>T21*$M$13</f>
        <v>2573.3397919428016</v>
      </c>
      <c r="V22">
        <f>U21*$M$13</f>
        <v>2653.639893</v>
      </c>
      <c r="W22">
        <f>V21*$M$13</f>
        <v>2736.4457285311241</v>
      </c>
      <c r="X22">
        <f>W21*$M$13</f>
        <v>2821.8354890386909</v>
      </c>
      <c r="Y22">
        <f>X21*$M$13</f>
        <v>2909.8898049304617</v>
      </c>
      <c r="Z22">
        <f>Y21*$M$13</f>
        <v>3000.6918226557682</v>
      </c>
      <c r="AA22">
        <f>Z21*$M$13</f>
        <v>3094.327283217644</v>
      </c>
      <c r="AB22">
        <f>AA21*$M$13</f>
        <v>3190.8846031348985</v>
      </c>
      <c r="AC22">
        <f>AB21*$M$13</f>
        <v>3290.4549579305799</v>
      </c>
      <c r="AD22">
        <f>AC21*$M$13</f>
        <v>3393.1323682256666</v>
      </c>
      <c r="AE22">
        <f>AD21*$M$13</f>
        <v>3499.0137885192785</v>
      </c>
      <c r="AF22">
        <f>AE21*$M$13</f>
        <v>3608.1991987392412</v>
      </c>
      <c r="AG22">
        <f>AF21*$M$13</f>
        <v>3720.7916986494524</v>
      </c>
      <c r="AH22">
        <f>AG21*$M$13</f>
        <v>3836.897605203194</v>
      </c>
      <c r="AI22">
        <f>AH21*$M$13</f>
        <v>3956.6265529343168</v>
      </c>
      <c r="AJ22">
        <f>AI21*$M$13</f>
        <v>4080.0915974810969</v>
      </c>
      <c r="AK22">
        <f>AJ21*$M$13</f>
        <v>4207.4093223405116</v>
      </c>
      <c r="AL22">
        <f>AK21*$M$13</f>
        <v>4338.6999489537457</v>
      </c>
      <c r="AM22">
        <f>AL21*$M$13</f>
        <v>4474.0874502268734</v>
      </c>
      <c r="AN22">
        <f>AM21*$M$13</f>
        <v>4613.699667593909</v>
      </c>
      <c r="AO22">
        <f>AN21*$M$13</f>
        <v>4757.6684317327672</v>
      </c>
      <c r="AP22">
        <f>AO21*$M$13</f>
        <v>4906.1296870481219</v>
      </c>
      <c r="AR22">
        <f t="shared" si="2"/>
        <v>2252.4897940481219</v>
      </c>
      <c r="AT22">
        <v>5</v>
      </c>
      <c r="AV22">
        <f t="shared" si="3"/>
        <v>0.38814928279034994</v>
      </c>
    </row>
    <row r="23" spans="1:48">
      <c r="A23" s="2">
        <v>44573</v>
      </c>
      <c r="B23" s="1">
        <v>2831.0900879999999</v>
      </c>
      <c r="C23" s="1">
        <v>2856.2849120000001</v>
      </c>
      <c r="D23" s="1">
        <v>2822.23999</v>
      </c>
      <c r="E23" s="1">
        <v>2832.959961</v>
      </c>
      <c r="F23" s="1">
        <v>2832.959961</v>
      </c>
      <c r="G23" s="1">
        <v>1182100</v>
      </c>
      <c r="I23">
        <f t="shared" si="0"/>
        <v>1.1577643309093199E-2</v>
      </c>
      <c r="J23">
        <f t="shared" si="1"/>
        <v>1.1644923619832385E-2</v>
      </c>
      <c r="R23">
        <f>Q22*$M$13</f>
        <v>2206.8503119175161</v>
      </c>
      <c r="S23">
        <f>R22*$M$13</f>
        <v>2275.7142464899875</v>
      </c>
      <c r="T23">
        <f>S22*$M$13</f>
        <v>2346.7270542593369</v>
      </c>
      <c r="U23">
        <f>T22*$M$13</f>
        <v>2419.9557900060518</v>
      </c>
      <c r="V23">
        <f>U22*$M$13</f>
        <v>2495.4696009298432</v>
      </c>
      <c r="W23">
        <f>V22*$M$13</f>
        <v>2573.3397919428016</v>
      </c>
      <c r="X23">
        <f>W22*$M$13</f>
        <v>2653.639893</v>
      </c>
      <c r="Y23">
        <f>X22*$M$13</f>
        <v>2736.4457285311241</v>
      </c>
      <c r="Z23">
        <f>Y22*$M$13</f>
        <v>2821.8354890386909</v>
      </c>
      <c r="AA23">
        <f>Z22*$M$13</f>
        <v>2909.8898049304617</v>
      </c>
      <c r="AB23">
        <f>AA22*$M$13</f>
        <v>3000.6918226557682</v>
      </c>
      <c r="AC23">
        <f>AB22*$M$13</f>
        <v>3094.327283217644</v>
      </c>
      <c r="AD23">
        <f>AC22*$M$13</f>
        <v>3190.8846031348985</v>
      </c>
      <c r="AE23">
        <f>AD22*$M$13</f>
        <v>3290.4549579305799</v>
      </c>
      <c r="AF23">
        <f>AE22*$M$13</f>
        <v>3393.1323682256666</v>
      </c>
      <c r="AG23">
        <f>AF22*$M$13</f>
        <v>3499.0137885192785</v>
      </c>
      <c r="AH23">
        <f>AG22*$M$13</f>
        <v>3608.1991987392412</v>
      </c>
      <c r="AI23">
        <f>AH22*$M$13</f>
        <v>3720.7916986494524</v>
      </c>
      <c r="AJ23">
        <f>AI22*$M$13</f>
        <v>3836.897605203194</v>
      </c>
      <c r="AK23">
        <f>AJ22*$M$13</f>
        <v>3956.6265529343168</v>
      </c>
      <c r="AL23">
        <f>AK22*$M$13</f>
        <v>4080.0915974810969</v>
      </c>
      <c r="AM23">
        <f>AL22*$M$13</f>
        <v>4207.4093223405116</v>
      </c>
      <c r="AN23">
        <f>AM22*$M$13</f>
        <v>4338.6999489537457</v>
      </c>
      <c r="AO23">
        <f>AN22*$M$13</f>
        <v>4474.0874502268734</v>
      </c>
      <c r="AP23">
        <f>AO22*$M$13</f>
        <v>4613.699667593909</v>
      </c>
      <c r="AR23">
        <f t="shared" si="2"/>
        <v>1960.059774593909</v>
      </c>
      <c r="AT23">
        <v>6</v>
      </c>
      <c r="AV23">
        <f t="shared" si="3"/>
        <v>1.3706939412125181</v>
      </c>
    </row>
    <row r="24" spans="1:48">
      <c r="A24" s="2">
        <v>44574</v>
      </c>
      <c r="B24" s="1">
        <v>2836.8100589999999</v>
      </c>
      <c r="C24" s="1">
        <v>2863.709961</v>
      </c>
      <c r="D24" s="1">
        <v>2778.280029</v>
      </c>
      <c r="E24" s="1">
        <v>2782.6201169999999</v>
      </c>
      <c r="F24" s="1">
        <v>2782.6201169999999</v>
      </c>
      <c r="G24" s="1">
        <v>1328300</v>
      </c>
      <c r="I24">
        <f t="shared" si="0"/>
        <v>-1.7929115705053816E-2</v>
      </c>
      <c r="J24">
        <f t="shared" si="1"/>
        <v>-1.7769345381863689E-2</v>
      </c>
      <c r="S24">
        <f>R23*$M$13</f>
        <v>2140.0702248632979</v>
      </c>
      <c r="T24">
        <f>S23*$M$13</f>
        <v>2206.8503119175161</v>
      </c>
      <c r="U24">
        <f>T23*$M$13</f>
        <v>2275.7142464899875</v>
      </c>
      <c r="V24">
        <f>U23*$M$13</f>
        <v>2346.7270542593369</v>
      </c>
      <c r="W24">
        <f>V23*$M$13</f>
        <v>2419.9557900060518</v>
      </c>
      <c r="X24">
        <f>W23*$M$13</f>
        <v>2495.4696009298432</v>
      </c>
      <c r="Y24">
        <f>X23*$M$13</f>
        <v>2573.3397919428016</v>
      </c>
      <c r="Z24">
        <f>Y23*$M$13</f>
        <v>2653.639893</v>
      </c>
      <c r="AA24">
        <f>Z23*$M$13</f>
        <v>2736.4457285311241</v>
      </c>
      <c r="AB24">
        <f>AA23*$M$13</f>
        <v>2821.8354890386909</v>
      </c>
      <c r="AC24">
        <f>AB23*$M$13</f>
        <v>2909.8898049304617</v>
      </c>
      <c r="AD24">
        <f>AC23*$M$13</f>
        <v>3000.6918226557682</v>
      </c>
      <c r="AE24">
        <f>AD23*$M$13</f>
        <v>3094.327283217644</v>
      </c>
      <c r="AF24">
        <f>AE23*$M$13</f>
        <v>3190.8846031348985</v>
      </c>
      <c r="AG24">
        <f>AF23*$M$13</f>
        <v>3290.4549579305799</v>
      </c>
      <c r="AH24">
        <f>AG23*$M$13</f>
        <v>3393.1323682256666</v>
      </c>
      <c r="AI24">
        <f>AH23*$M$13</f>
        <v>3499.0137885192785</v>
      </c>
      <c r="AJ24">
        <f>AI23*$M$13</f>
        <v>3608.1991987392412</v>
      </c>
      <c r="AK24">
        <f>AJ23*$M$13</f>
        <v>3720.7916986494524</v>
      </c>
      <c r="AL24">
        <f>AK23*$M$13</f>
        <v>3836.897605203194</v>
      </c>
      <c r="AM24">
        <f>AL23*$M$13</f>
        <v>3956.6265529343168</v>
      </c>
      <c r="AN24">
        <f>AM23*$M$13</f>
        <v>4080.0915974810969</v>
      </c>
      <c r="AO24">
        <f>AN23*$M$13</f>
        <v>4207.4093223405116</v>
      </c>
      <c r="AP24">
        <f>AO23*$M$13</f>
        <v>4338.6999489537457</v>
      </c>
      <c r="AR24">
        <f t="shared" si="2"/>
        <v>1685.0600559537456</v>
      </c>
      <c r="AT24">
        <v>7</v>
      </c>
      <c r="AV24">
        <f t="shared" si="3"/>
        <v>3.9350134889445858</v>
      </c>
    </row>
    <row r="25" spans="1:48">
      <c r="A25" s="2">
        <v>44575</v>
      </c>
      <c r="B25" s="1">
        <v>2750</v>
      </c>
      <c r="C25" s="1">
        <v>2824.01001</v>
      </c>
      <c r="D25" s="1">
        <v>2750</v>
      </c>
      <c r="E25" s="1">
        <v>2795.7299800000001</v>
      </c>
      <c r="F25" s="1">
        <v>2795.7299800000001</v>
      </c>
      <c r="G25" s="1">
        <v>1190700</v>
      </c>
      <c r="I25">
        <f t="shared" si="0"/>
        <v>4.7002740623716972E-3</v>
      </c>
      <c r="J25">
        <f t="shared" si="1"/>
        <v>4.7113376777187053E-3</v>
      </c>
      <c r="T25">
        <f>S24*$M$13</f>
        <v>2075.3109273492159</v>
      </c>
      <c r="U25">
        <f>T24*$M$13</f>
        <v>2140.0702248632979</v>
      </c>
      <c r="V25">
        <f>U24*$M$13</f>
        <v>2206.8503119175161</v>
      </c>
      <c r="W25">
        <f>V24*$M$13</f>
        <v>2275.7142464899875</v>
      </c>
      <c r="X25">
        <f>W24*$M$13</f>
        <v>2346.7270542593369</v>
      </c>
      <c r="Y25">
        <f>X24*$M$13</f>
        <v>2419.9557900060518</v>
      </c>
      <c r="Z25">
        <f>Y24*$M$13</f>
        <v>2495.4696009298432</v>
      </c>
      <c r="AA25">
        <f>Z24*$M$13</f>
        <v>2573.3397919428016</v>
      </c>
      <c r="AB25">
        <f>AA24*$M$13</f>
        <v>2653.639893</v>
      </c>
      <c r="AC25">
        <f>AB24*$M$13</f>
        <v>2736.4457285311241</v>
      </c>
      <c r="AD25">
        <f>AC24*$M$13</f>
        <v>2821.8354890386909</v>
      </c>
      <c r="AE25">
        <f>AD24*$M$13</f>
        <v>2909.8898049304617</v>
      </c>
      <c r="AF25">
        <f>AE24*$M$13</f>
        <v>3000.6918226557682</v>
      </c>
      <c r="AG25">
        <f>AF24*$M$13</f>
        <v>3094.327283217644</v>
      </c>
      <c r="AH25">
        <f>AG24*$M$13</f>
        <v>3190.8846031348985</v>
      </c>
      <c r="AI25">
        <f>AH24*$M$13</f>
        <v>3290.4549579305799</v>
      </c>
      <c r="AJ25">
        <f>AI24*$M$13</f>
        <v>3393.1323682256666</v>
      </c>
      <c r="AK25">
        <f>AJ24*$M$13</f>
        <v>3499.0137885192785</v>
      </c>
      <c r="AL25">
        <f>AK24*$M$13</f>
        <v>3608.1991987392412</v>
      </c>
      <c r="AM25">
        <f>AL24*$M$13</f>
        <v>3720.7916986494524</v>
      </c>
      <c r="AN25">
        <f>AM24*$M$13</f>
        <v>3836.897605203194</v>
      </c>
      <c r="AO25">
        <f>AN24*$M$13</f>
        <v>3956.6265529343168</v>
      </c>
      <c r="AP25">
        <f>AO24*$M$13</f>
        <v>4080.0915974810969</v>
      </c>
      <c r="AR25">
        <f t="shared" si="2"/>
        <v>1426.4517044810968</v>
      </c>
      <c r="AT25">
        <v>8</v>
      </c>
      <c r="AV25">
        <f t="shared" si="3"/>
        <v>9.327649653598348</v>
      </c>
    </row>
    <row r="26" spans="1:48">
      <c r="A26" s="2">
        <v>44579</v>
      </c>
      <c r="B26" s="1">
        <v>2732</v>
      </c>
      <c r="C26" s="1">
        <v>2747.830078</v>
      </c>
      <c r="D26" s="1">
        <v>2712.3400879999999</v>
      </c>
      <c r="E26" s="1">
        <v>2725.8100589999999</v>
      </c>
      <c r="F26" s="1">
        <v>2725.8100589999999</v>
      </c>
      <c r="G26" s="1">
        <v>1369100</v>
      </c>
      <c r="I26">
        <f t="shared" si="0"/>
        <v>-2.5327592734120642E-2</v>
      </c>
      <c r="J26">
        <f t="shared" si="1"/>
        <v>-2.5009540084411211E-2</v>
      </c>
      <c r="U26">
        <f>T25*$M$13</f>
        <v>2012.511269554333</v>
      </c>
      <c r="V26">
        <f>U25*$M$13</f>
        <v>2075.3109273492159</v>
      </c>
      <c r="W26">
        <f>V25*$M$13</f>
        <v>2140.0702248632979</v>
      </c>
      <c r="X26">
        <f>W25*$M$13</f>
        <v>2206.8503119175161</v>
      </c>
      <c r="Y26">
        <f>X25*$M$13</f>
        <v>2275.7142464899875</v>
      </c>
      <c r="Z26">
        <f>Y25*$M$13</f>
        <v>2346.7270542593369</v>
      </c>
      <c r="AA26">
        <f>Z25*$M$13</f>
        <v>2419.9557900060518</v>
      </c>
      <c r="AB26">
        <f>AA25*$M$13</f>
        <v>2495.4696009298432</v>
      </c>
      <c r="AC26">
        <f>AB25*$M$13</f>
        <v>2573.3397919428016</v>
      </c>
      <c r="AD26">
        <f>AC25*$M$13</f>
        <v>2653.639893</v>
      </c>
      <c r="AE26">
        <f>AD25*$M$13</f>
        <v>2736.4457285311241</v>
      </c>
      <c r="AF26">
        <f>AE25*$M$13</f>
        <v>2821.8354890386909</v>
      </c>
      <c r="AG26">
        <f>AF25*$M$13</f>
        <v>2909.8898049304617</v>
      </c>
      <c r="AH26">
        <f>AG25*$M$13</f>
        <v>3000.6918226557682</v>
      </c>
      <c r="AI26">
        <f>AH25*$M$13</f>
        <v>3094.327283217644</v>
      </c>
      <c r="AJ26">
        <f>AI25*$M$13</f>
        <v>3190.8846031348985</v>
      </c>
      <c r="AK26">
        <f>AJ25*$M$13</f>
        <v>3290.4549579305799</v>
      </c>
      <c r="AL26">
        <f>AK25*$M$13</f>
        <v>3393.1323682256666</v>
      </c>
      <c r="AM26">
        <f>AL25*$M$13</f>
        <v>3499.0137885192785</v>
      </c>
      <c r="AN26">
        <f>AM25*$M$13</f>
        <v>3608.1991987392412</v>
      </c>
      <c r="AO26">
        <f>AN25*$M$13</f>
        <v>3720.7916986494524</v>
      </c>
      <c r="AP26">
        <f>AO25*$M$13</f>
        <v>3836.897605203194</v>
      </c>
      <c r="AR26">
        <f t="shared" si="2"/>
        <v>1183.2577122031939</v>
      </c>
      <c r="AT26">
        <v>9</v>
      </c>
      <c r="AV26">
        <f t="shared" si="3"/>
        <v>18.421336305048982</v>
      </c>
    </row>
    <row r="27" spans="1:48">
      <c r="A27" s="2">
        <v>44580</v>
      </c>
      <c r="B27" s="1">
        <v>2738.7700199999999</v>
      </c>
      <c r="C27" s="1">
        <v>2767.98999</v>
      </c>
      <c r="D27" s="1">
        <v>2710</v>
      </c>
      <c r="E27" s="1">
        <v>2713.040039</v>
      </c>
      <c r="F27" s="1">
        <v>2713.040039</v>
      </c>
      <c r="G27" s="1">
        <v>1039800</v>
      </c>
      <c r="I27">
        <f t="shared" si="0"/>
        <v>-4.6958615280777247E-3</v>
      </c>
      <c r="J27">
        <f t="shared" si="1"/>
        <v>-4.6848532082550114E-3</v>
      </c>
      <c r="V27">
        <f>U26*$M$13</f>
        <v>1951.6119520733673</v>
      </c>
      <c r="W27">
        <f>V26*$M$13</f>
        <v>2012.511269554333</v>
      </c>
      <c r="X27">
        <f>W26*$M$13</f>
        <v>2075.3109273492159</v>
      </c>
      <c r="Y27">
        <f>X26*$M$13</f>
        <v>2140.0702248632979</v>
      </c>
      <c r="Z27">
        <f>Y26*$M$13</f>
        <v>2206.8503119175161</v>
      </c>
      <c r="AA27">
        <f>Z26*$M$13</f>
        <v>2275.7142464899875</v>
      </c>
      <c r="AB27">
        <f>AA26*$M$13</f>
        <v>2346.7270542593369</v>
      </c>
      <c r="AC27">
        <f>AB26*$M$13</f>
        <v>2419.9557900060518</v>
      </c>
      <c r="AD27">
        <f>AC26*$M$13</f>
        <v>2495.4696009298432</v>
      </c>
      <c r="AE27">
        <f>AD26*$M$13</f>
        <v>2573.3397919428016</v>
      </c>
      <c r="AF27">
        <f>AE26*$M$13</f>
        <v>2653.639893</v>
      </c>
      <c r="AG27">
        <f>AF26*$M$13</f>
        <v>2736.4457285311241</v>
      </c>
      <c r="AH27">
        <f>AG26*$M$13</f>
        <v>2821.8354890386909</v>
      </c>
      <c r="AI27">
        <f>AH26*$M$13</f>
        <v>2909.8898049304617</v>
      </c>
      <c r="AJ27">
        <f>AI26*$M$13</f>
        <v>3000.6918226557682</v>
      </c>
      <c r="AK27">
        <f>AJ26*$M$13</f>
        <v>3094.327283217644</v>
      </c>
      <c r="AL27">
        <f>AK26*$M$13</f>
        <v>3190.8846031348985</v>
      </c>
      <c r="AM27">
        <f>AL26*$M$13</f>
        <v>3290.4549579305799</v>
      </c>
      <c r="AN27">
        <f>AM26*$M$13</f>
        <v>3393.1323682256666</v>
      </c>
      <c r="AO27">
        <f>AN26*$M$13</f>
        <v>3499.0137885192785</v>
      </c>
      <c r="AP27">
        <f>AO26*$M$13</f>
        <v>3608.1991987392412</v>
      </c>
      <c r="AR27">
        <f t="shared" si="2"/>
        <v>954.55930573924115</v>
      </c>
      <c r="AT27">
        <v>10</v>
      </c>
      <c r="AV27">
        <f t="shared" si="3"/>
        <v>30.395581808290739</v>
      </c>
    </row>
    <row r="28" spans="1:48">
      <c r="A28" s="2">
        <v>44581</v>
      </c>
      <c r="B28" s="1">
        <v>2730.280029</v>
      </c>
      <c r="C28" s="1">
        <v>2758.23999</v>
      </c>
      <c r="D28" s="1">
        <v>2662.889893</v>
      </c>
      <c r="E28" s="1">
        <v>2670.1298830000001</v>
      </c>
      <c r="F28" s="1">
        <v>2670.1298830000001</v>
      </c>
      <c r="G28" s="1">
        <v>1096500</v>
      </c>
      <c r="I28">
        <f t="shared" si="0"/>
        <v>-1.594267522178159E-2</v>
      </c>
      <c r="J28">
        <f t="shared" si="1"/>
        <v>-1.581626344733791E-2</v>
      </c>
      <c r="W28">
        <f>V27*$M$13</f>
        <v>1892.555469922446</v>
      </c>
      <c r="X28">
        <f>W27*$M$13</f>
        <v>1951.6119520733673</v>
      </c>
      <c r="Y28">
        <f>X27*$M$13</f>
        <v>2012.511269554333</v>
      </c>
      <c r="Z28">
        <f>Y27*$M$13</f>
        <v>2075.3109273492159</v>
      </c>
      <c r="AA28">
        <f>Z27*$M$13</f>
        <v>2140.0702248632979</v>
      </c>
      <c r="AB28">
        <f>AA27*$M$13</f>
        <v>2206.8503119175161</v>
      </c>
      <c r="AC28">
        <f>AB27*$M$13</f>
        <v>2275.7142464899875</v>
      </c>
      <c r="AD28">
        <f>AC27*$M$13</f>
        <v>2346.7270542593369</v>
      </c>
      <c r="AE28">
        <f>AD27*$M$13</f>
        <v>2419.9557900060518</v>
      </c>
      <c r="AF28">
        <f>AE27*$M$13</f>
        <v>2495.4696009298432</v>
      </c>
      <c r="AG28">
        <f>AF27*$M$13</f>
        <v>2573.3397919428016</v>
      </c>
      <c r="AH28">
        <f>AG27*$M$13</f>
        <v>2653.639893</v>
      </c>
      <c r="AI28">
        <f>AH27*$M$13</f>
        <v>2736.4457285311241</v>
      </c>
      <c r="AJ28">
        <f>AI27*$M$13</f>
        <v>2821.8354890386909</v>
      </c>
      <c r="AK28">
        <f>AJ27*$M$13</f>
        <v>2909.8898049304617</v>
      </c>
      <c r="AL28">
        <f>AK27*$M$13</f>
        <v>3000.6918226557682</v>
      </c>
      <c r="AM28">
        <f>AL27*$M$13</f>
        <v>3094.327283217644</v>
      </c>
      <c r="AN28">
        <f>AM27*$M$13</f>
        <v>3190.8846031348985</v>
      </c>
      <c r="AO28">
        <f>AN27*$M$13</f>
        <v>3290.4549579305799</v>
      </c>
      <c r="AP28">
        <f>AO27*$M$13</f>
        <v>3393.1323682256666</v>
      </c>
      <c r="AR28">
        <f t="shared" si="2"/>
        <v>739.49247522566657</v>
      </c>
      <c r="AT28">
        <v>11</v>
      </c>
      <c r="AV28">
        <f t="shared" si="3"/>
        <v>41.698945960535838</v>
      </c>
    </row>
    <row r="29" spans="1:48">
      <c r="A29" s="2">
        <v>44582</v>
      </c>
      <c r="B29" s="1">
        <v>2660.23999</v>
      </c>
      <c r="C29" s="1">
        <v>2695.209961</v>
      </c>
      <c r="D29" s="1">
        <v>2600.0200199999999</v>
      </c>
      <c r="E29" s="1">
        <v>2601.8400879999999</v>
      </c>
      <c r="F29" s="1">
        <v>2601.8400879999999</v>
      </c>
      <c r="G29" s="1">
        <v>2096000</v>
      </c>
      <c r="I29">
        <f t="shared" si="0"/>
        <v>-2.5908195686138669E-2</v>
      </c>
      <c r="J29">
        <f t="shared" si="1"/>
        <v>-2.5575458120888774E-2</v>
      </c>
      <c r="X29">
        <f>W28*$M$13</f>
        <v>1835.2860582392664</v>
      </c>
      <c r="Y29">
        <f>X28*$M$13</f>
        <v>1892.555469922446</v>
      </c>
      <c r="Z29">
        <f>Y28*$M$13</f>
        <v>1951.6119520733673</v>
      </c>
      <c r="AA29">
        <f>Z28*$M$13</f>
        <v>2012.511269554333</v>
      </c>
      <c r="AB29">
        <f>AA28*$M$13</f>
        <v>2075.3109273492159</v>
      </c>
      <c r="AC29">
        <f>AB28*$M$13</f>
        <v>2140.0702248632979</v>
      </c>
      <c r="AD29">
        <f>AC28*$M$13</f>
        <v>2206.8503119175161</v>
      </c>
      <c r="AE29">
        <f>AD28*$M$13</f>
        <v>2275.7142464899875</v>
      </c>
      <c r="AF29">
        <f>AE28*$M$13</f>
        <v>2346.7270542593369</v>
      </c>
      <c r="AG29">
        <f>AF28*$M$13</f>
        <v>2419.9557900060518</v>
      </c>
      <c r="AH29">
        <f>AG28*$M$13</f>
        <v>2495.4696009298432</v>
      </c>
      <c r="AI29">
        <f>AH28*$M$13</f>
        <v>2573.3397919428016</v>
      </c>
      <c r="AJ29">
        <f>AI28*$M$13</f>
        <v>2653.639893</v>
      </c>
      <c r="AK29">
        <f>AJ28*$M$13</f>
        <v>2736.4457285311241</v>
      </c>
      <c r="AL29">
        <f>AK28*$M$13</f>
        <v>2821.8354890386909</v>
      </c>
      <c r="AM29">
        <f>AL28*$M$13</f>
        <v>2909.8898049304617</v>
      </c>
      <c r="AN29">
        <f>AM28*$M$13</f>
        <v>3000.6918226557682</v>
      </c>
      <c r="AO29">
        <f>AN28*$M$13</f>
        <v>3094.327283217644</v>
      </c>
      <c r="AP29">
        <f>AO28*$M$13</f>
        <v>3190.8846031348985</v>
      </c>
      <c r="AR29">
        <f t="shared" si="2"/>
        <v>537.24471013489847</v>
      </c>
      <c r="AT29">
        <v>12</v>
      </c>
      <c r="AV29">
        <f t="shared" si="3"/>
        <v>46.717789313641191</v>
      </c>
    </row>
    <row r="30" spans="1:48">
      <c r="A30" s="2">
        <v>44585</v>
      </c>
      <c r="B30" s="1">
        <v>2520.5500489999999</v>
      </c>
      <c r="C30" s="1">
        <v>2615.570068</v>
      </c>
      <c r="D30" s="1">
        <v>2492.8391109999998</v>
      </c>
      <c r="E30" s="1">
        <v>2607.4399410000001</v>
      </c>
      <c r="F30" s="1">
        <v>2607.4399410000001</v>
      </c>
      <c r="G30" s="1">
        <v>2757400</v>
      </c>
      <c r="I30">
        <f t="shared" si="0"/>
        <v>2.1499535927584907E-3</v>
      </c>
      <c r="J30">
        <f t="shared" si="1"/>
        <v>2.1522664001632397E-3</v>
      </c>
      <c r="Y30">
        <f>X29*$M$13</f>
        <v>1779.7496396263887</v>
      </c>
      <c r="Z30">
        <f>Y29*$M$13</f>
        <v>1835.2860582392664</v>
      </c>
      <c r="AA30">
        <f>Z29*$M$13</f>
        <v>1892.555469922446</v>
      </c>
      <c r="AB30">
        <f>AA29*$M$13</f>
        <v>1951.6119520733673</v>
      </c>
      <c r="AC30">
        <f>AB29*$M$13</f>
        <v>2012.511269554333</v>
      </c>
      <c r="AD30">
        <f>AC29*$M$13</f>
        <v>2075.3109273492159</v>
      </c>
      <c r="AE30">
        <f>AD29*$M$13</f>
        <v>2140.0702248632979</v>
      </c>
      <c r="AF30">
        <f>AE29*$M$13</f>
        <v>2206.8503119175161</v>
      </c>
      <c r="AG30">
        <f>AF29*$M$13</f>
        <v>2275.7142464899875</v>
      </c>
      <c r="AH30">
        <f>AG29*$M$13</f>
        <v>2346.7270542593369</v>
      </c>
      <c r="AI30">
        <f>AH29*$M$13</f>
        <v>2419.9557900060518</v>
      </c>
      <c r="AJ30">
        <f>AI29*$M$13</f>
        <v>2495.4696009298432</v>
      </c>
      <c r="AK30">
        <f>AJ29*$M$13</f>
        <v>2573.3397919428016</v>
      </c>
      <c r="AL30">
        <f>AK29*$M$13</f>
        <v>2653.639893</v>
      </c>
      <c r="AM30">
        <f>AL29*$M$13</f>
        <v>2736.4457285311241</v>
      </c>
      <c r="AN30">
        <f>AM29*$M$13</f>
        <v>2821.8354890386909</v>
      </c>
      <c r="AO30">
        <f>AN29*$M$13</f>
        <v>2909.8898049304617</v>
      </c>
      <c r="AP30">
        <f>AO29*$M$13</f>
        <v>3000.6918226557682</v>
      </c>
      <c r="AR30">
        <f t="shared" si="2"/>
        <v>347.05192965576816</v>
      </c>
      <c r="AT30">
        <v>13</v>
      </c>
      <c r="AV30">
        <f t="shared" si="3"/>
        <v>40.698669786159343</v>
      </c>
    </row>
    <row r="31" spans="1:48">
      <c r="A31" s="2">
        <v>44586</v>
      </c>
      <c r="B31" s="1">
        <v>2568.709961</v>
      </c>
      <c r="C31" s="1">
        <v>2586.7700199999999</v>
      </c>
      <c r="D31" s="1">
        <v>2527.5600589999999</v>
      </c>
      <c r="E31" s="1">
        <v>2534.709961</v>
      </c>
      <c r="F31" s="1">
        <v>2534.709961</v>
      </c>
      <c r="G31" s="1">
        <v>1800400</v>
      </c>
      <c r="I31">
        <f t="shared" si="0"/>
        <v>-2.8289657763303541E-2</v>
      </c>
      <c r="J31">
        <f t="shared" si="1"/>
        <v>-2.7893252249601888E-2</v>
      </c>
      <c r="Z31">
        <f>Y30*$M$13</f>
        <v>1725.89377308794</v>
      </c>
      <c r="AA31">
        <f>Z30*$M$13</f>
        <v>1779.7496396263887</v>
      </c>
      <c r="AB31">
        <f>AA30*$M$13</f>
        <v>1835.2860582392664</v>
      </c>
      <c r="AC31">
        <f>AB30*$M$13</f>
        <v>1892.555469922446</v>
      </c>
      <c r="AD31">
        <f>AC30*$M$13</f>
        <v>1951.6119520733673</v>
      </c>
      <c r="AE31">
        <f>AD30*$M$13</f>
        <v>2012.511269554333</v>
      </c>
      <c r="AF31">
        <f>AE30*$M$13</f>
        <v>2075.3109273492159</v>
      </c>
      <c r="AG31">
        <f>AF30*$M$13</f>
        <v>2140.0702248632979</v>
      </c>
      <c r="AH31">
        <f>AG30*$M$13</f>
        <v>2206.8503119175161</v>
      </c>
      <c r="AI31">
        <f>AH30*$M$13</f>
        <v>2275.7142464899875</v>
      </c>
      <c r="AJ31">
        <f>AI30*$M$13</f>
        <v>2346.7270542593369</v>
      </c>
      <c r="AK31">
        <f>AJ30*$M$13</f>
        <v>2419.9557900060518</v>
      </c>
      <c r="AL31">
        <f>AK30*$M$13</f>
        <v>2495.4696009298432</v>
      </c>
      <c r="AM31">
        <f>AL30*$M$13</f>
        <v>2573.3397919428016</v>
      </c>
      <c r="AN31">
        <f>AM30*$M$13</f>
        <v>2653.639893</v>
      </c>
      <c r="AO31">
        <f>AN30*$M$13</f>
        <v>2736.4457285311241</v>
      </c>
      <c r="AP31">
        <f>AO30*$M$13</f>
        <v>2821.8354890386909</v>
      </c>
      <c r="AR31">
        <f t="shared" si="2"/>
        <v>168.19559603869084</v>
      </c>
      <c r="AT31">
        <v>14</v>
      </c>
      <c r="AV31">
        <f t="shared" si="3"/>
        <v>23.327474317157844</v>
      </c>
    </row>
    <row r="32" spans="1:48">
      <c r="A32" s="2">
        <v>44587</v>
      </c>
      <c r="B32" s="1">
        <v>2611.8500979999999</v>
      </c>
      <c r="C32" s="1">
        <v>2656.1499020000001</v>
      </c>
      <c r="D32" s="1">
        <v>2543.070068</v>
      </c>
      <c r="E32" s="1">
        <v>2584.8000489999999</v>
      </c>
      <c r="F32" s="1">
        <v>2584.8000489999999</v>
      </c>
      <c r="G32" s="1">
        <v>1981500</v>
      </c>
      <c r="I32">
        <f t="shared" si="0"/>
        <v>1.9568937794448966E-2</v>
      </c>
      <c r="J32">
        <f t="shared" si="1"/>
        <v>1.9761664557564708E-2</v>
      </c>
      <c r="AA32">
        <f>Z31*$M$13</f>
        <v>1673.6676045115125</v>
      </c>
      <c r="AB32">
        <f>AA31*$M$13</f>
        <v>1725.89377308794</v>
      </c>
      <c r="AC32">
        <f>AB31*$M$13</f>
        <v>1779.7496396263887</v>
      </c>
      <c r="AD32">
        <f>AC31*$M$13</f>
        <v>1835.2860582392664</v>
      </c>
      <c r="AE32">
        <f>AD31*$M$13</f>
        <v>1892.555469922446</v>
      </c>
      <c r="AF32">
        <f>AE31*$M$13</f>
        <v>1951.6119520733673</v>
      </c>
      <c r="AG32">
        <f>AF31*$M$13</f>
        <v>2012.511269554333</v>
      </c>
      <c r="AH32">
        <f>AG31*$M$13</f>
        <v>2075.3109273492159</v>
      </c>
      <c r="AI32">
        <f>AH31*$M$13</f>
        <v>2140.0702248632979</v>
      </c>
      <c r="AJ32">
        <f>AI31*$M$13</f>
        <v>2206.8503119175161</v>
      </c>
      <c r="AK32">
        <f>AJ31*$M$13</f>
        <v>2275.7142464899875</v>
      </c>
      <c r="AL32">
        <f>AK31*$M$13</f>
        <v>2346.7270542593369</v>
      </c>
      <c r="AM32">
        <f>AL31*$M$13</f>
        <v>2419.9557900060518</v>
      </c>
      <c r="AN32">
        <f>AM31*$M$13</f>
        <v>2495.4696009298432</v>
      </c>
      <c r="AO32">
        <f>AN31*$M$13</f>
        <v>2573.3397919428016</v>
      </c>
      <c r="AP32">
        <f>AO31*$M$13</f>
        <v>2653.639893</v>
      </c>
      <c r="AR32">
        <f t="shared" si="2"/>
        <v>0</v>
      </c>
      <c r="AT32">
        <v>15</v>
      </c>
      <c r="AV32">
        <f t="shared" si="3"/>
        <v>0</v>
      </c>
    </row>
    <row r="33" spans="1:48">
      <c r="A33" s="2">
        <v>44588</v>
      </c>
      <c r="B33" s="1">
        <v>2627.219971</v>
      </c>
      <c r="C33" s="1">
        <v>2652.1989749999998</v>
      </c>
      <c r="D33" s="1">
        <v>2578.8999020000001</v>
      </c>
      <c r="E33" s="1">
        <v>2582.419922</v>
      </c>
      <c r="F33" s="1">
        <v>2582.419922</v>
      </c>
      <c r="G33" s="1">
        <v>1512400</v>
      </c>
      <c r="I33">
        <f t="shared" si="0"/>
        <v>-9.2124089227448036E-4</v>
      </c>
      <c r="J33">
        <f t="shared" si="1"/>
        <v>-9.2081668016089633E-4</v>
      </c>
      <c r="AB33">
        <f>AA32*$M$13</f>
        <v>1623.0218186484972</v>
      </c>
      <c r="AC33">
        <f>AB32*$M$13</f>
        <v>1673.6676045115125</v>
      </c>
      <c r="AD33">
        <f>AC32*$M$13</f>
        <v>1725.89377308794</v>
      </c>
      <c r="AE33">
        <f>AD32*$M$13</f>
        <v>1779.7496396263887</v>
      </c>
      <c r="AF33">
        <f>AE32*$M$13</f>
        <v>1835.2860582392664</v>
      </c>
      <c r="AG33">
        <f>AF32*$M$13</f>
        <v>1892.555469922446</v>
      </c>
      <c r="AH33">
        <f>AG32*$M$13</f>
        <v>1951.6119520733673</v>
      </c>
      <c r="AI33">
        <f>AH32*$M$13</f>
        <v>2012.511269554333</v>
      </c>
      <c r="AJ33">
        <f>AI32*$M$13</f>
        <v>2075.3109273492159</v>
      </c>
      <c r="AK33">
        <f>AJ32*$M$13</f>
        <v>2140.0702248632979</v>
      </c>
      <c r="AL33">
        <f>AK32*$M$13</f>
        <v>2206.8503119175161</v>
      </c>
      <c r="AM33">
        <f>AL32*$M$13</f>
        <v>2275.7142464899875</v>
      </c>
      <c r="AN33">
        <f>AM32*$M$13</f>
        <v>2346.7270542593369</v>
      </c>
      <c r="AO33">
        <f>AN32*$M$13</f>
        <v>2419.9557900060518</v>
      </c>
      <c r="AP33">
        <f>AO32*$M$13</f>
        <v>2495.4696009298432</v>
      </c>
      <c r="AR33">
        <f t="shared" si="2"/>
        <v>0</v>
      </c>
      <c r="AT33">
        <v>16</v>
      </c>
      <c r="AV33">
        <f t="shared" si="3"/>
        <v>0</v>
      </c>
    </row>
    <row r="34" spans="1:48">
      <c r="A34" s="2">
        <v>44589</v>
      </c>
      <c r="B34" s="1">
        <v>2600</v>
      </c>
      <c r="C34" s="1">
        <v>2667.4099120000001</v>
      </c>
      <c r="D34" s="1">
        <v>2573.889893</v>
      </c>
      <c r="E34" s="1">
        <v>2665.790039</v>
      </c>
      <c r="F34" s="1">
        <v>2665.790039</v>
      </c>
      <c r="G34" s="1">
        <v>1525900</v>
      </c>
      <c r="I34">
        <f t="shared" si="0"/>
        <v>3.1773549998552121E-2</v>
      </c>
      <c r="J34">
        <f t="shared" si="1"/>
        <v>3.2283718186092873E-2</v>
      </c>
      <c r="AC34">
        <f>AB33*$M$13</f>
        <v>1573.9085925475088</v>
      </c>
      <c r="AD34">
        <f>AC33*$M$13</f>
        <v>1623.0218186484972</v>
      </c>
      <c r="AE34">
        <f>AD33*$M$13</f>
        <v>1673.6676045115125</v>
      </c>
      <c r="AF34">
        <f>AE33*$M$13</f>
        <v>1725.89377308794</v>
      </c>
      <c r="AG34">
        <f>AF33*$M$13</f>
        <v>1779.7496396263887</v>
      </c>
      <c r="AH34">
        <f>AG33*$M$13</f>
        <v>1835.2860582392664</v>
      </c>
      <c r="AI34">
        <f>AH33*$M$13</f>
        <v>1892.555469922446</v>
      </c>
      <c r="AJ34">
        <f>AI33*$M$13</f>
        <v>1951.6119520733673</v>
      </c>
      <c r="AK34">
        <f>AJ33*$M$13</f>
        <v>2012.511269554333</v>
      </c>
      <c r="AL34">
        <f>AK33*$M$13</f>
        <v>2075.3109273492159</v>
      </c>
      <c r="AM34">
        <f>AL33*$M$13</f>
        <v>2140.0702248632979</v>
      </c>
      <c r="AN34">
        <f>AM33*$M$13</f>
        <v>2206.8503119175161</v>
      </c>
      <c r="AO34">
        <f>AN33*$M$13</f>
        <v>2275.7142464899875</v>
      </c>
      <c r="AP34">
        <f>AO33*$M$13</f>
        <v>2346.7270542593369</v>
      </c>
      <c r="AR34">
        <f t="shared" si="2"/>
        <v>0</v>
      </c>
      <c r="AT34">
        <v>17</v>
      </c>
      <c r="AV34">
        <f t="shared" si="3"/>
        <v>0</v>
      </c>
    </row>
    <row r="35" spans="1:48">
      <c r="A35" s="2">
        <v>44592</v>
      </c>
      <c r="B35" s="1">
        <v>2683.959961</v>
      </c>
      <c r="C35" s="1">
        <v>2716.8701169999999</v>
      </c>
      <c r="D35" s="1">
        <v>2645.4799800000001</v>
      </c>
      <c r="E35" s="1">
        <v>2713.969971</v>
      </c>
      <c r="F35" s="1">
        <v>2713.969971</v>
      </c>
      <c r="G35" s="1">
        <v>1702800</v>
      </c>
      <c r="I35">
        <f t="shared" si="0"/>
        <v>1.7912033279585876E-2</v>
      </c>
      <c r="J35">
        <f t="shared" si="1"/>
        <v>1.8073415871143934E-2</v>
      </c>
      <c r="AD35">
        <f>AC34*$M$13</f>
        <v>1526.2815503969341</v>
      </c>
      <c r="AE35">
        <f>AD34*$M$13</f>
        <v>1573.9085925475088</v>
      </c>
      <c r="AF35">
        <f>AE34*$M$13</f>
        <v>1623.0218186484972</v>
      </c>
      <c r="AG35">
        <f>AF34*$M$13</f>
        <v>1673.6676045115125</v>
      </c>
      <c r="AH35">
        <f>AG34*$M$13</f>
        <v>1725.89377308794</v>
      </c>
      <c r="AI35">
        <f>AH34*$M$13</f>
        <v>1779.7496396263887</v>
      </c>
      <c r="AJ35">
        <f>AI34*$M$13</f>
        <v>1835.2860582392664</v>
      </c>
      <c r="AK35">
        <f>AJ34*$M$13</f>
        <v>1892.555469922446</v>
      </c>
      <c r="AL35">
        <f>AK34*$M$13</f>
        <v>1951.6119520733673</v>
      </c>
      <c r="AM35">
        <f>AL34*$M$13</f>
        <v>2012.511269554333</v>
      </c>
      <c r="AN35">
        <f>AM34*$M$13</f>
        <v>2075.3109273492159</v>
      </c>
      <c r="AO35">
        <f>AN34*$M$13</f>
        <v>2140.0702248632979</v>
      </c>
      <c r="AP35">
        <f>AO34*$M$13</f>
        <v>2206.8503119175161</v>
      </c>
      <c r="AR35">
        <f t="shared" si="2"/>
        <v>0</v>
      </c>
      <c r="AT35">
        <v>18</v>
      </c>
      <c r="AV35">
        <f t="shared" si="3"/>
        <v>0</v>
      </c>
    </row>
    <row r="36" spans="1:48">
      <c r="A36" s="2">
        <v>44593</v>
      </c>
      <c r="B36" s="1">
        <v>2756.6999510000001</v>
      </c>
      <c r="C36" s="1">
        <v>2764</v>
      </c>
      <c r="D36" s="1">
        <v>2691.36499</v>
      </c>
      <c r="E36" s="1">
        <v>2757.570068</v>
      </c>
      <c r="F36" s="1">
        <v>2757.570068</v>
      </c>
      <c r="G36" s="1">
        <v>2560200</v>
      </c>
      <c r="I36">
        <f t="shared" si="0"/>
        <v>1.5937384924500135E-2</v>
      </c>
      <c r="J36">
        <f t="shared" si="1"/>
        <v>1.6065062423640208E-2</v>
      </c>
      <c r="AE36">
        <f>AD35*$M$13</f>
        <v>1480.0957197339599</v>
      </c>
      <c r="AF36">
        <f>AE35*$M$13</f>
        <v>1526.2815503969341</v>
      </c>
      <c r="AG36">
        <f>AF35*$M$13</f>
        <v>1573.9085925475088</v>
      </c>
      <c r="AH36">
        <f>AG35*$M$13</f>
        <v>1623.0218186484972</v>
      </c>
      <c r="AI36">
        <f>AH35*$M$13</f>
        <v>1673.6676045115125</v>
      </c>
      <c r="AJ36">
        <f>AI35*$M$13</f>
        <v>1725.89377308794</v>
      </c>
      <c r="AK36">
        <f>AJ35*$M$13</f>
        <v>1779.7496396263887</v>
      </c>
      <c r="AL36">
        <f>AK35*$M$13</f>
        <v>1835.2860582392664</v>
      </c>
      <c r="AM36">
        <f>AL35*$M$13</f>
        <v>1892.555469922446</v>
      </c>
      <c r="AN36">
        <f>AM35*$M$13</f>
        <v>1951.6119520733673</v>
      </c>
      <c r="AO36">
        <f>AN35*$M$13</f>
        <v>2012.511269554333</v>
      </c>
      <c r="AP36">
        <f>AO35*$M$13</f>
        <v>2075.3109273492159</v>
      </c>
      <c r="AR36">
        <f t="shared" si="2"/>
        <v>0</v>
      </c>
      <c r="AT36">
        <v>19</v>
      </c>
      <c r="AV36">
        <f t="shared" si="3"/>
        <v>0</v>
      </c>
    </row>
    <row r="37" spans="1:48">
      <c r="A37" s="2">
        <v>44594</v>
      </c>
      <c r="B37" s="1">
        <v>3037.2700199999999</v>
      </c>
      <c r="C37" s="1">
        <v>3042</v>
      </c>
      <c r="D37" s="1">
        <v>2911.1499020000001</v>
      </c>
      <c r="E37" s="1">
        <v>2960.7299800000001</v>
      </c>
      <c r="F37" s="1">
        <v>2960.7299800000001</v>
      </c>
      <c r="G37" s="1">
        <v>4487500</v>
      </c>
      <c r="I37">
        <f t="shared" si="0"/>
        <v>7.1085971000892686E-2</v>
      </c>
      <c r="J37">
        <f t="shared" si="1"/>
        <v>7.3673526688425042E-2</v>
      </c>
      <c r="AF37">
        <f>AE36*$M$13</f>
        <v>1435.3074889787315</v>
      </c>
      <c r="AG37">
        <f>AF36*$M$13</f>
        <v>1480.0957197339599</v>
      </c>
      <c r="AH37">
        <f>AG36*$M$13</f>
        <v>1526.2815503969341</v>
      </c>
      <c r="AI37">
        <f>AH36*$M$13</f>
        <v>1573.9085925475088</v>
      </c>
      <c r="AJ37">
        <f>AI36*$M$13</f>
        <v>1623.0218186484972</v>
      </c>
      <c r="AK37">
        <f>AJ36*$M$13</f>
        <v>1673.6676045115125</v>
      </c>
      <c r="AL37">
        <f>AK36*$M$13</f>
        <v>1725.89377308794</v>
      </c>
      <c r="AM37">
        <f>AL36*$M$13</f>
        <v>1779.7496396263887</v>
      </c>
      <c r="AN37">
        <f>AM36*$M$13</f>
        <v>1835.2860582392664</v>
      </c>
      <c r="AO37">
        <f>AN36*$M$13</f>
        <v>1892.555469922446</v>
      </c>
      <c r="AP37">
        <f>AO36*$M$13</f>
        <v>1951.6119520733673</v>
      </c>
      <c r="AR37">
        <f t="shared" si="2"/>
        <v>0</v>
      </c>
      <c r="AT37">
        <v>20</v>
      </c>
      <c r="AV37">
        <f t="shared" si="3"/>
        <v>0</v>
      </c>
    </row>
    <row r="38" spans="1:48">
      <c r="A38" s="2">
        <v>44595</v>
      </c>
      <c r="B38" s="1">
        <v>2905.8999020000001</v>
      </c>
      <c r="C38" s="1">
        <v>2982.3540039999998</v>
      </c>
      <c r="D38" s="1">
        <v>2844.1000979999999</v>
      </c>
      <c r="E38" s="1">
        <v>2853.01001</v>
      </c>
      <c r="F38" s="1">
        <v>2853.01001</v>
      </c>
      <c r="G38" s="1">
        <v>2846500</v>
      </c>
      <c r="I38">
        <f t="shared" si="0"/>
        <v>-3.7061271983727093E-2</v>
      </c>
      <c r="J38">
        <f t="shared" si="1"/>
        <v>-3.638290919052338E-2</v>
      </c>
      <c r="AG38">
        <f>AF37*$M$13</f>
        <v>1391.8745662535434</v>
      </c>
      <c r="AH38">
        <f>AG37*$M$13</f>
        <v>1435.3074889787315</v>
      </c>
      <c r="AI38">
        <f>AH37*$M$13</f>
        <v>1480.0957197339599</v>
      </c>
      <c r="AJ38">
        <f>AI37*$M$13</f>
        <v>1526.2815503969341</v>
      </c>
      <c r="AK38">
        <f>AJ37*$M$13</f>
        <v>1573.9085925475088</v>
      </c>
      <c r="AL38">
        <f>AK37*$M$13</f>
        <v>1623.0218186484972</v>
      </c>
      <c r="AM38">
        <f>AL37*$M$13</f>
        <v>1673.6676045115125</v>
      </c>
      <c r="AN38">
        <f>AM37*$M$13</f>
        <v>1725.89377308794</v>
      </c>
      <c r="AO38">
        <f>AN37*$M$13</f>
        <v>1779.7496396263887</v>
      </c>
      <c r="AP38">
        <f>AO37*$M$13</f>
        <v>1835.2860582392664</v>
      </c>
      <c r="AR38">
        <f t="shared" si="2"/>
        <v>0</v>
      </c>
      <c r="AT38">
        <v>21</v>
      </c>
      <c r="AV38">
        <f t="shared" si="3"/>
        <v>0</v>
      </c>
    </row>
    <row r="39" spans="1:48">
      <c r="A39" s="2">
        <v>44596</v>
      </c>
      <c r="B39" s="1">
        <v>2860.3400879999999</v>
      </c>
      <c r="C39" s="1">
        <v>2890.705078</v>
      </c>
      <c r="D39" s="1">
        <v>2796.3500979999999</v>
      </c>
      <c r="E39" s="1">
        <v>2860.320068</v>
      </c>
      <c r="F39" s="1">
        <v>2860.320068</v>
      </c>
      <c r="G39" s="1">
        <v>2458600</v>
      </c>
      <c r="I39">
        <f t="shared" si="0"/>
        <v>2.558949645545277E-3</v>
      </c>
      <c r="J39">
        <f t="shared" si="1"/>
        <v>2.5622265517393074E-3</v>
      </c>
      <c r="AH39">
        <f>AG38*$M$13</f>
        <v>1349.7559394481755</v>
      </c>
      <c r="AI39">
        <f>AH38*$M$13</f>
        <v>1391.8745662535434</v>
      </c>
      <c r="AJ39">
        <f>AI38*$M$13</f>
        <v>1435.3074889787315</v>
      </c>
      <c r="AK39">
        <f>AJ38*$M$13</f>
        <v>1480.0957197339599</v>
      </c>
      <c r="AL39">
        <f>AK38*$M$13</f>
        <v>1526.2815503969341</v>
      </c>
      <c r="AM39">
        <f>AL38*$M$13</f>
        <v>1573.9085925475088</v>
      </c>
      <c r="AN39">
        <f>AM38*$M$13</f>
        <v>1623.0218186484972</v>
      </c>
      <c r="AO39">
        <f>AN38*$M$13</f>
        <v>1673.6676045115125</v>
      </c>
      <c r="AP39">
        <f>AO38*$M$13</f>
        <v>1725.89377308794</v>
      </c>
      <c r="AR39">
        <f t="shared" si="2"/>
        <v>0</v>
      </c>
      <c r="AT39">
        <v>22</v>
      </c>
      <c r="AV39">
        <f t="shared" si="3"/>
        <v>0</v>
      </c>
    </row>
    <row r="40" spans="1:48">
      <c r="A40" s="2">
        <v>44599</v>
      </c>
      <c r="B40" s="1">
        <v>2874.179932</v>
      </c>
      <c r="C40" s="1">
        <v>2876.929932</v>
      </c>
      <c r="D40" s="1">
        <v>2773.9799800000001</v>
      </c>
      <c r="E40" s="1">
        <v>2778.76001</v>
      </c>
      <c r="F40" s="1">
        <v>2778.76001</v>
      </c>
      <c r="G40" s="1">
        <v>2230500</v>
      </c>
      <c r="I40">
        <f t="shared" si="0"/>
        <v>-2.8928741829242734E-2</v>
      </c>
      <c r="J40">
        <f t="shared" si="1"/>
        <v>-2.8514311706741496E-2</v>
      </c>
      <c r="AI40">
        <f>AH39*$M$13</f>
        <v>1308.9118374936675</v>
      </c>
      <c r="AJ40">
        <f>AI39*$M$13</f>
        <v>1349.7559394481755</v>
      </c>
      <c r="AK40">
        <f>AJ39*$M$13</f>
        <v>1391.8745662535434</v>
      </c>
      <c r="AL40">
        <f>AK39*$M$13</f>
        <v>1435.3074889787315</v>
      </c>
      <c r="AM40">
        <f>AL39*$M$13</f>
        <v>1480.0957197339599</v>
      </c>
      <c r="AN40">
        <f>AM39*$M$13</f>
        <v>1526.2815503969341</v>
      </c>
      <c r="AO40">
        <f>AN39*$M$13</f>
        <v>1573.9085925475088</v>
      </c>
      <c r="AP40">
        <f>AO39*$M$13</f>
        <v>1623.0218186484972</v>
      </c>
      <c r="AR40">
        <f t="shared" si="2"/>
        <v>0</v>
      </c>
      <c r="AT40">
        <v>23</v>
      </c>
      <c r="AV40">
        <f t="shared" si="3"/>
        <v>0</v>
      </c>
    </row>
    <row r="41" spans="1:48">
      <c r="A41" s="2">
        <v>44600</v>
      </c>
      <c r="B41" s="1">
        <v>2779.8249510000001</v>
      </c>
      <c r="C41" s="1">
        <v>2796.741943</v>
      </c>
      <c r="D41" s="1">
        <v>2737.459961</v>
      </c>
      <c r="E41" s="1">
        <v>2784.26001</v>
      </c>
      <c r="F41" s="1">
        <v>2784.26001</v>
      </c>
      <c r="G41" s="1">
        <v>1712800</v>
      </c>
      <c r="I41">
        <f t="shared" si="0"/>
        <v>1.9773438787775563E-3</v>
      </c>
      <c r="J41">
        <f t="shared" si="1"/>
        <v>1.9793001123547911E-3</v>
      </c>
      <c r="AJ41">
        <f>AI40*$M$13</f>
        <v>1269.3036928079619</v>
      </c>
      <c r="AK41">
        <f>AJ40*$M$13</f>
        <v>1308.9118374936675</v>
      </c>
      <c r="AL41">
        <f>AK40*$M$13</f>
        <v>1349.7559394481755</v>
      </c>
      <c r="AM41">
        <f>AL40*$M$13</f>
        <v>1391.8745662535434</v>
      </c>
      <c r="AN41">
        <f>AM40*$M$13</f>
        <v>1435.3074889787315</v>
      </c>
      <c r="AO41">
        <f>AN40*$M$13</f>
        <v>1480.0957197339599</v>
      </c>
      <c r="AP41">
        <f>AO40*$M$13</f>
        <v>1526.2815503969341</v>
      </c>
      <c r="AR41">
        <f t="shared" si="2"/>
        <v>0</v>
      </c>
      <c r="AT41">
        <v>24</v>
      </c>
      <c r="AV41">
        <f t="shared" si="3"/>
        <v>0</v>
      </c>
    </row>
    <row r="42" spans="1:48">
      <c r="A42" s="2">
        <v>44601</v>
      </c>
      <c r="B42" s="1">
        <v>2816.9951169999999</v>
      </c>
      <c r="C42" s="1">
        <v>2843.51001</v>
      </c>
      <c r="D42" s="1">
        <v>2807.540039</v>
      </c>
      <c r="E42" s="1">
        <v>2829.0600589999999</v>
      </c>
      <c r="F42" s="1">
        <v>2829.0600589999999</v>
      </c>
      <c r="G42" s="1">
        <v>1431400</v>
      </c>
      <c r="I42">
        <f t="shared" si="0"/>
        <v>1.5962389349509245E-2</v>
      </c>
      <c r="J42">
        <f t="shared" si="1"/>
        <v>1.6090468863933418E-2</v>
      </c>
      <c r="AK42">
        <f>AJ41*$M$13</f>
        <v>1230.8941048779564</v>
      </c>
      <c r="AL42">
        <f>AK41*$M$13</f>
        <v>1269.3036928079619</v>
      </c>
      <c r="AM42">
        <f>AL41*$M$13</f>
        <v>1308.9118374936675</v>
      </c>
      <c r="AN42">
        <f>AM41*$M$13</f>
        <v>1349.7559394481755</v>
      </c>
      <c r="AO42">
        <f>AN41*$M$13</f>
        <v>1391.8745662535434</v>
      </c>
      <c r="AP42">
        <f>AO41*$M$13</f>
        <v>1435.3074889787315</v>
      </c>
      <c r="AR42">
        <f t="shared" si="2"/>
        <v>0</v>
      </c>
      <c r="AT42">
        <v>25</v>
      </c>
      <c r="AV42">
        <f t="shared" si="3"/>
        <v>0</v>
      </c>
    </row>
    <row r="43" spans="1:48">
      <c r="A43" s="2">
        <v>44602</v>
      </c>
      <c r="B43" s="1">
        <v>2790</v>
      </c>
      <c r="C43" s="1">
        <v>2828.6201169999999</v>
      </c>
      <c r="D43" s="1">
        <v>2761</v>
      </c>
      <c r="E43" s="1">
        <v>2772.0500489999999</v>
      </c>
      <c r="F43" s="1">
        <v>2772.0500489999999</v>
      </c>
      <c r="G43" s="1">
        <v>1650900</v>
      </c>
      <c r="I43">
        <f t="shared" si="0"/>
        <v>-2.035738549778018E-2</v>
      </c>
      <c r="J43">
        <f t="shared" si="1"/>
        <v>-2.0151572893843596E-2</v>
      </c>
      <c r="AL43">
        <f>AK42*$M$13</f>
        <v>1193.6468049435755</v>
      </c>
      <c r="AM43">
        <f>AL42*$M$13</f>
        <v>1230.8941048779564</v>
      </c>
      <c r="AN43">
        <f>AM42*$M$13</f>
        <v>1269.3036928079619</v>
      </c>
      <c r="AO43">
        <f>AN42*$M$13</f>
        <v>1308.9118374936675</v>
      </c>
      <c r="AP43">
        <f>AO42*$M$13</f>
        <v>1349.7559394481755</v>
      </c>
      <c r="AR43">
        <f t="shared" si="2"/>
        <v>0</v>
      </c>
      <c r="AT43">
        <v>26</v>
      </c>
      <c r="AV43">
        <f t="shared" si="3"/>
        <v>0</v>
      </c>
    </row>
    <row r="44" spans="1:48">
      <c r="A44" s="2">
        <v>44603</v>
      </c>
      <c r="B44" s="1">
        <v>2775</v>
      </c>
      <c r="C44" s="1">
        <v>2785.665039</v>
      </c>
      <c r="D44" s="1">
        <v>2665.7700199999999</v>
      </c>
      <c r="E44" s="1">
        <v>2682.6000979999999</v>
      </c>
      <c r="F44" s="1">
        <v>2682.6000979999999</v>
      </c>
      <c r="G44" s="1">
        <v>1937700</v>
      </c>
      <c r="I44">
        <f t="shared" si="0"/>
        <v>-3.2800626341893742E-2</v>
      </c>
      <c r="J44">
        <f t="shared" si="1"/>
        <v>-3.2268519477946865E-2</v>
      </c>
      <c r="AM44">
        <f>AL43*$M$13</f>
        <v>1157.5266217505159</v>
      </c>
      <c r="AN44">
        <f>AM43*$M$13</f>
        <v>1193.6468049435755</v>
      </c>
      <c r="AO44">
        <f>AN43*$M$13</f>
        <v>1230.8941048779564</v>
      </c>
      <c r="AP44">
        <f>AO43*$M$13</f>
        <v>1269.3036928079619</v>
      </c>
      <c r="AR44">
        <f t="shared" si="2"/>
        <v>0</v>
      </c>
      <c r="AT44">
        <v>27</v>
      </c>
      <c r="AV44">
        <f t="shared" si="3"/>
        <v>0</v>
      </c>
    </row>
    <row r="45" spans="1:48">
      <c r="A45" s="2">
        <v>44606</v>
      </c>
      <c r="B45" s="1">
        <v>2667.3100589999999</v>
      </c>
      <c r="C45" s="1">
        <v>2723.330078</v>
      </c>
      <c r="D45" s="1">
        <v>2666.040039</v>
      </c>
      <c r="E45" s="1">
        <v>2706</v>
      </c>
      <c r="F45" s="1">
        <v>2706</v>
      </c>
      <c r="G45" s="1">
        <v>1339600</v>
      </c>
      <c r="I45">
        <f t="shared" si="0"/>
        <v>8.6850197310211503E-3</v>
      </c>
      <c r="J45">
        <f t="shared" si="1"/>
        <v>8.7228439369124756E-3</v>
      </c>
      <c r="AN45">
        <f>AM44*$M$13</f>
        <v>1122.4994483393255</v>
      </c>
      <c r="AO45">
        <f>AN44*$M$13</f>
        <v>1157.5266217505159</v>
      </c>
      <c r="AP45">
        <f>AO44*$M$13</f>
        <v>1193.6468049435755</v>
      </c>
      <c r="AR45">
        <f t="shared" si="2"/>
        <v>0</v>
      </c>
      <c r="AT45">
        <v>28</v>
      </c>
      <c r="AV45">
        <f t="shared" si="3"/>
        <v>0</v>
      </c>
    </row>
    <row r="46" spans="1:48">
      <c r="A46" s="2">
        <v>44607</v>
      </c>
      <c r="B46" s="1">
        <v>2749.429932</v>
      </c>
      <c r="C46" s="1">
        <v>2758</v>
      </c>
      <c r="D46" s="1">
        <v>2710.790039</v>
      </c>
      <c r="E46" s="1">
        <v>2728.51001</v>
      </c>
      <c r="F46" s="1">
        <v>2728.51001</v>
      </c>
      <c r="G46" s="1">
        <v>1328900</v>
      </c>
      <c r="I46">
        <f t="shared" si="0"/>
        <v>8.2841465712498816E-3</v>
      </c>
      <c r="J46">
        <f t="shared" si="1"/>
        <v>8.3185550628233421E-3</v>
      </c>
      <c r="AO46">
        <f>AN45*$M$13</f>
        <v>1088.5322098394568</v>
      </c>
      <c r="AP46">
        <f>AO45*$M$13</f>
        <v>1122.4994483393255</v>
      </c>
      <c r="AR46">
        <f t="shared" si="2"/>
        <v>0</v>
      </c>
      <c r="AT46">
        <v>29</v>
      </c>
      <c r="AV46">
        <f t="shared" si="3"/>
        <v>0</v>
      </c>
    </row>
    <row r="47" spans="1:48">
      <c r="A47" s="2">
        <v>44608</v>
      </c>
      <c r="B47" s="1">
        <v>2728.610107</v>
      </c>
      <c r="C47" s="1">
        <v>2758.919922</v>
      </c>
      <c r="D47" s="1">
        <v>2696.4729000000002</v>
      </c>
      <c r="E47" s="1">
        <v>2749.75</v>
      </c>
      <c r="F47" s="1">
        <v>2749.75</v>
      </c>
      <c r="G47" s="1">
        <v>1280500</v>
      </c>
      <c r="I47">
        <f t="shared" si="0"/>
        <v>7.754322135242739E-3</v>
      </c>
      <c r="J47">
        <f t="shared" si="1"/>
        <v>7.7844647526142058E-3</v>
      </c>
      <c r="AP47">
        <f>AO46*$M$13</f>
        <v>1055.5928322378843</v>
      </c>
      <c r="AR47">
        <f t="shared" si="2"/>
        <v>0</v>
      </c>
      <c r="AT47">
        <v>30</v>
      </c>
      <c r="AV47">
        <f t="shared" si="3"/>
        <v>0</v>
      </c>
    </row>
    <row r="48" spans="1:48">
      <c r="A48" s="2">
        <v>44609</v>
      </c>
      <c r="B48" s="1">
        <v>2723</v>
      </c>
      <c r="C48" s="1">
        <v>2736.790039</v>
      </c>
      <c r="D48" s="1">
        <v>2644.040039</v>
      </c>
      <c r="E48" s="1">
        <v>2646.169922</v>
      </c>
      <c r="F48" s="1">
        <v>2646.169922</v>
      </c>
      <c r="G48" s="1">
        <v>1548400</v>
      </c>
      <c r="I48">
        <f t="shared" si="0"/>
        <v>-3.8396716381308232E-2</v>
      </c>
      <c r="J48">
        <f t="shared" si="1"/>
        <v>-3.7668907355214096E-2</v>
      </c>
    </row>
    <row r="49" spans="1:10">
      <c r="A49" s="2">
        <v>44610</v>
      </c>
      <c r="B49" s="1">
        <v>2660.75</v>
      </c>
      <c r="C49" s="1">
        <v>2676.4799800000001</v>
      </c>
      <c r="D49" s="1">
        <v>2606.1411130000001</v>
      </c>
      <c r="E49" s="1">
        <v>2609.3500979999999</v>
      </c>
      <c r="F49" s="1">
        <v>2609.3500979999999</v>
      </c>
      <c r="G49" s="1">
        <v>1592900</v>
      </c>
      <c r="I49">
        <f t="shared" si="0"/>
        <v>-1.4012096343672018E-2</v>
      </c>
      <c r="J49">
        <f t="shared" si="1"/>
        <v>-1.3914383839784326E-2</v>
      </c>
    </row>
    <row r="50" spans="1:10">
      <c r="A50" s="2">
        <v>44614</v>
      </c>
      <c r="B50" s="1">
        <v>2599.6999510000001</v>
      </c>
      <c r="C50" s="1">
        <v>2638.014893</v>
      </c>
      <c r="D50" s="1">
        <v>2554.820068</v>
      </c>
      <c r="E50" s="1">
        <v>2588.0500489999999</v>
      </c>
      <c r="F50" s="1">
        <v>2588.0500489999999</v>
      </c>
      <c r="G50" s="1">
        <v>1945300</v>
      </c>
      <c r="I50">
        <f t="shared" si="0"/>
        <v>-8.196470406732586E-3</v>
      </c>
      <c r="J50">
        <f t="shared" si="1"/>
        <v>-8.1629709314690602E-3</v>
      </c>
    </row>
    <row r="51" spans="1:10">
      <c r="A51" s="2">
        <v>44615</v>
      </c>
      <c r="B51" s="1">
        <v>2621.570068</v>
      </c>
      <c r="C51" s="1">
        <v>2634.9799800000001</v>
      </c>
      <c r="D51" s="1">
        <v>2550.070068</v>
      </c>
      <c r="E51" s="1">
        <v>2551.6999510000001</v>
      </c>
      <c r="F51" s="1">
        <v>2551.6999510000001</v>
      </c>
      <c r="G51" s="1">
        <v>1321600</v>
      </c>
      <c r="I51">
        <f t="shared" si="0"/>
        <v>-1.4144930812765348E-2</v>
      </c>
      <c r="J51">
        <f t="shared" si="1"/>
        <v>-1.4045361299734235E-2</v>
      </c>
    </row>
    <row r="52" spans="1:10">
      <c r="A52" s="2">
        <v>44616</v>
      </c>
      <c r="B52" s="1">
        <v>2500</v>
      </c>
      <c r="C52" s="1">
        <v>2660.73999</v>
      </c>
      <c r="D52" s="1">
        <v>2495.290039</v>
      </c>
      <c r="E52" s="1">
        <v>2653.469971</v>
      </c>
      <c r="F52" s="1">
        <v>2653.469971</v>
      </c>
      <c r="G52" s="1">
        <v>2158300</v>
      </c>
      <c r="I52">
        <f t="shared" si="0"/>
        <v>3.9108421959706471E-2</v>
      </c>
      <c r="J52">
        <f t="shared" si="1"/>
        <v>3.9883223715279185E-2</v>
      </c>
    </row>
    <row r="53" spans="1:10">
      <c r="A53" s="2">
        <v>44617</v>
      </c>
      <c r="B53" s="1">
        <v>2670.51001</v>
      </c>
      <c r="C53" s="1">
        <v>2707.780029</v>
      </c>
      <c r="D53" s="1">
        <v>2635.3000489999999</v>
      </c>
      <c r="E53" s="1">
        <v>2690.389893</v>
      </c>
      <c r="F53" s="1">
        <v>2690.389893</v>
      </c>
      <c r="G53" s="1">
        <v>1311800</v>
      </c>
      <c r="I53">
        <f t="shared" si="0"/>
        <v>1.3817918276094033E-2</v>
      </c>
      <c r="J53">
        <f t="shared" si="1"/>
        <v>1.3913826952443789E-2</v>
      </c>
    </row>
    <row r="54" spans="1:10">
      <c r="A54" s="2">
        <v>44620</v>
      </c>
      <c r="B54" s="1">
        <v>2665.6899410000001</v>
      </c>
      <c r="C54" s="1">
        <v>2712.8100589999999</v>
      </c>
      <c r="D54" s="1">
        <v>2656.5048830000001</v>
      </c>
      <c r="E54" s="1">
        <v>2697.820068</v>
      </c>
      <c r="F54" s="1">
        <v>2697.820068</v>
      </c>
      <c r="G54" s="1">
        <v>1483800</v>
      </c>
      <c r="I54">
        <f t="shared" si="0"/>
        <v>2.757939933082034E-3</v>
      </c>
      <c r="J54">
        <f t="shared" si="1"/>
        <v>2.7617465480866505E-3</v>
      </c>
    </row>
    <row r="55" spans="1:10">
      <c r="A55" s="2">
        <v>44621</v>
      </c>
      <c r="B55" s="1">
        <v>2689.6000979999999</v>
      </c>
      <c r="C55" s="1">
        <v>2722.219971</v>
      </c>
      <c r="D55" s="1">
        <v>2667.570068</v>
      </c>
      <c r="E55" s="1">
        <v>2683.360107</v>
      </c>
      <c r="F55" s="1">
        <v>2683.360107</v>
      </c>
      <c r="G55" s="1">
        <v>1232000</v>
      </c>
      <c r="I55">
        <f t="shared" si="0"/>
        <v>-5.3742842029335398E-3</v>
      </c>
      <c r="J55">
        <f t="shared" si="1"/>
        <v>-5.3598685737109809E-3</v>
      </c>
    </row>
    <row r="56" spans="1:10">
      <c r="A56" s="2">
        <v>44622</v>
      </c>
      <c r="B56" s="1">
        <v>2692.165039</v>
      </c>
      <c r="C56" s="1">
        <v>2712.3100589999999</v>
      </c>
      <c r="D56" s="1">
        <v>2668.6499020000001</v>
      </c>
      <c r="E56" s="1">
        <v>2695.030029</v>
      </c>
      <c r="F56" s="1">
        <v>2695.030029</v>
      </c>
      <c r="G56" s="1">
        <v>1198300</v>
      </c>
      <c r="I56">
        <f t="shared" si="0"/>
        <v>4.3395663084089689E-3</v>
      </c>
      <c r="J56">
        <f t="shared" si="1"/>
        <v>4.3489958614041672E-3</v>
      </c>
    </row>
    <row r="57" spans="1:10">
      <c r="A57" s="2">
        <v>44623</v>
      </c>
      <c r="B57" s="1">
        <v>2719.570068</v>
      </c>
      <c r="C57" s="1">
        <v>2734.2758789999998</v>
      </c>
      <c r="D57" s="1">
        <v>2668.6201169999999</v>
      </c>
      <c r="E57" s="1">
        <v>2686.1599120000001</v>
      </c>
      <c r="F57" s="1">
        <v>2686.1599120000001</v>
      </c>
      <c r="G57" s="1">
        <v>989000</v>
      </c>
      <c r="I57">
        <f t="shared" si="0"/>
        <v>-3.2967150875048848E-3</v>
      </c>
      <c r="J57">
        <f t="shared" si="1"/>
        <v>-3.291286889033746E-3</v>
      </c>
    </row>
    <row r="58" spans="1:10">
      <c r="A58" s="2">
        <v>44624</v>
      </c>
      <c r="B58" s="1">
        <v>2667.6499020000001</v>
      </c>
      <c r="C58" s="1">
        <v>2683.9799800000001</v>
      </c>
      <c r="D58" s="1">
        <v>2608.169922</v>
      </c>
      <c r="E58" s="1">
        <v>2642.4399410000001</v>
      </c>
      <c r="F58" s="1">
        <v>2642.4399410000001</v>
      </c>
      <c r="G58" s="1">
        <v>1222300</v>
      </c>
      <c r="I58">
        <f t="shared" si="0"/>
        <v>-1.6409921291887081E-2</v>
      </c>
      <c r="J58">
        <f t="shared" si="1"/>
        <v>-1.6276012014283976E-2</v>
      </c>
    </row>
    <row r="59" spans="1:10">
      <c r="A59" s="2">
        <v>44627</v>
      </c>
      <c r="B59" s="1">
        <v>2638.080078</v>
      </c>
      <c r="C59" s="1">
        <v>2638.080078</v>
      </c>
      <c r="D59" s="1">
        <v>2528.1999510000001</v>
      </c>
      <c r="E59" s="1">
        <v>2529.290039</v>
      </c>
      <c r="F59" s="1">
        <v>2529.290039</v>
      </c>
      <c r="G59" s="1">
        <v>1958900</v>
      </c>
      <c r="I59">
        <f t="shared" si="0"/>
        <v>-4.3764064042511999E-2</v>
      </c>
      <c r="J59">
        <f t="shared" si="1"/>
        <v>-4.2820236041837857E-2</v>
      </c>
    </row>
    <row r="60" spans="1:10">
      <c r="A60" s="2">
        <v>44628</v>
      </c>
      <c r="B60" s="1">
        <v>2525.01001</v>
      </c>
      <c r="C60" s="1">
        <v>2624.929932</v>
      </c>
      <c r="D60" s="1">
        <v>2517.2150879999999</v>
      </c>
      <c r="E60" s="1">
        <v>2545.570068</v>
      </c>
      <c r="F60" s="1">
        <v>2545.570068</v>
      </c>
      <c r="G60" s="1">
        <v>1762500</v>
      </c>
      <c r="I60">
        <f t="shared" si="0"/>
        <v>6.4159738410952266E-3</v>
      </c>
      <c r="J60">
        <f t="shared" si="1"/>
        <v>6.4366002905845519E-3</v>
      </c>
    </row>
    <row r="61" spans="1:10">
      <c r="A61" s="2">
        <v>44629</v>
      </c>
      <c r="B61" s="1">
        <v>2628</v>
      </c>
      <c r="C61" s="1">
        <v>2683.969971</v>
      </c>
      <c r="D61" s="1">
        <v>2601.76001</v>
      </c>
      <c r="E61" s="1">
        <v>2677.320068</v>
      </c>
      <c r="F61" s="1">
        <v>2677.320068</v>
      </c>
      <c r="G61" s="1">
        <v>1612900</v>
      </c>
      <c r="I61">
        <f t="shared" si="0"/>
        <v>5.0461699383554132E-2</v>
      </c>
      <c r="J61">
        <f t="shared" si="1"/>
        <v>5.1756579658211163E-2</v>
      </c>
    </row>
    <row r="62" spans="1:10">
      <c r="A62" s="2">
        <v>44630</v>
      </c>
      <c r="B62" s="1">
        <v>2629.25</v>
      </c>
      <c r="C62" s="1">
        <v>2670.7700199999999</v>
      </c>
      <c r="D62" s="1">
        <v>2628.0200199999999</v>
      </c>
      <c r="E62" s="1">
        <v>2653.639893</v>
      </c>
      <c r="F62" s="1">
        <v>2653.639893</v>
      </c>
      <c r="G62" s="1">
        <v>1212200</v>
      </c>
      <c r="I62">
        <f t="shared" si="0"/>
        <v>-8.8840775106683763E-3</v>
      </c>
      <c r="J62">
        <f t="shared" si="1"/>
        <v>-8.8447307003116076E-3</v>
      </c>
    </row>
    <row r="63" spans="1:10">
      <c r="A63" s="2"/>
      <c r="B63" s="1"/>
      <c r="C63" s="1"/>
      <c r="D63" s="1"/>
      <c r="E63" s="1"/>
      <c r="F63" s="1"/>
      <c r="G63" s="1"/>
    </row>
    <row r="64" spans="1:10">
      <c r="A64" s="2"/>
      <c r="B64" s="1"/>
      <c r="C64" s="1"/>
      <c r="D64" s="1"/>
      <c r="E64" s="1"/>
      <c r="F64" s="1"/>
      <c r="G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1194-F3D5-4221-A871-6F878C3CCCBE}">
  <dimension ref="A1:AV74"/>
  <sheetViews>
    <sheetView topLeftCell="I1" workbookViewId="0">
      <selection activeCell="O3" sqref="O3"/>
    </sheetView>
  </sheetViews>
  <sheetFormatPr defaultRowHeight="15"/>
  <cols>
    <col min="1" max="1" width="10.5703125" bestFit="1" customWidth="1"/>
    <col min="9" max="10" width="12.85546875" bestFit="1" customWidth="1"/>
    <col min="12" max="12" width="21.85546875" bestFit="1" customWidth="1"/>
    <col min="13" max="13" width="12.5703125" bestFit="1" customWidth="1"/>
    <col min="15" max="16" width="12.5703125" bestFit="1" customWidth="1"/>
    <col min="17" max="17" width="12.85546875" bestFit="1" customWidth="1"/>
    <col min="19" max="19" width="16.28515625" bestFit="1" customWidth="1"/>
    <col min="20" max="20" width="23.140625" bestFit="1" customWidth="1"/>
  </cols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7</v>
      </c>
      <c r="J1" t="s">
        <v>8</v>
      </c>
      <c r="L1" t="s">
        <v>9</v>
      </c>
      <c r="M1">
        <f>STDEV(I3:I62)</f>
        <v>4.9566588238286427E-2</v>
      </c>
      <c r="O1" t="s">
        <v>10</v>
      </c>
      <c r="P1" t="s">
        <v>11</v>
      </c>
      <c r="Q1" t="s">
        <v>12</v>
      </c>
      <c r="S1" t="s">
        <v>13</v>
      </c>
      <c r="T1" t="s">
        <v>31</v>
      </c>
    </row>
    <row r="2" spans="1:46">
      <c r="A2" s="2">
        <v>44543</v>
      </c>
      <c r="B2" s="1">
        <v>267.141998</v>
      </c>
      <c r="C2" s="1">
        <v>287</v>
      </c>
      <c r="D2" s="1">
        <v>264.20001200000002</v>
      </c>
      <c r="E2" s="1">
        <v>278.22000100000002</v>
      </c>
      <c r="F2" s="1">
        <v>278.22000100000002</v>
      </c>
      <c r="G2" s="1">
        <v>4028700</v>
      </c>
      <c r="L2" t="s">
        <v>15</v>
      </c>
      <c r="M2">
        <f>M1*SQRT(252)</f>
        <v>0.78684519489867022</v>
      </c>
      <c r="O2">
        <f>EXP(+M2*SQRT(M7))</f>
        <v>1.4820445652628502</v>
      </c>
      <c r="P2">
        <f>EXP(-M2*SQRT(M7))</f>
        <v>0.67474354242690637</v>
      </c>
      <c r="Q2">
        <f>((1+M6*M7)-P2)/(O2-P2)</f>
        <v>0.40543297768075232</v>
      </c>
      <c r="S2">
        <f>(Q2*MAX(0,$M$5*O2-$M$5)+(1-Q2)*MAX(0,P2*$M$5-$M$5))/(1+$M$6*$M$7)</f>
        <v>26.772721224672928</v>
      </c>
      <c r="T2">
        <v>21.7</v>
      </c>
    </row>
    <row r="3" spans="1:46">
      <c r="A3" s="2">
        <v>44544</v>
      </c>
      <c r="B3" s="1">
        <v>272</v>
      </c>
      <c r="C3" s="1">
        <v>277.89999399999999</v>
      </c>
      <c r="D3" s="1">
        <v>261.01001000000002</v>
      </c>
      <c r="E3" s="1">
        <v>276.76998900000001</v>
      </c>
      <c r="F3" s="1">
        <v>276.76998900000001</v>
      </c>
      <c r="G3" s="1">
        <v>2172500</v>
      </c>
      <c r="I3">
        <f>LN(E3/E2)</f>
        <v>-5.2253746029702506E-3</v>
      </c>
      <c r="J3">
        <f>(E3-E2)/E2</f>
        <v>-5.2117460814760583E-3</v>
      </c>
      <c r="L3" t="s">
        <v>16</v>
      </c>
      <c r="M3">
        <f>STDEV(J3:J62)</f>
        <v>4.9051134526553505E-2</v>
      </c>
    </row>
    <row r="4" spans="1:46">
      <c r="A4" s="2">
        <v>44545</v>
      </c>
      <c r="B4" s="1">
        <v>271.77999899999998</v>
      </c>
      <c r="C4" s="1">
        <v>289.70001200000002</v>
      </c>
      <c r="D4" s="1">
        <v>271.51001000000002</v>
      </c>
      <c r="E4" s="1">
        <v>287.04998799999998</v>
      </c>
      <c r="F4" s="1">
        <v>287.04998799999998</v>
      </c>
      <c r="G4" s="1">
        <v>2795300</v>
      </c>
      <c r="I4">
        <f t="shared" ref="I4:I62" si="0">LN(E4/E3)</f>
        <v>3.6469578186349008E-2</v>
      </c>
      <c r="J4">
        <f t="shared" ref="J4:J62" si="1">(E4-E3)/E3</f>
        <v>3.7142751774290002E-2</v>
      </c>
      <c r="L4" t="s">
        <v>17</v>
      </c>
      <c r="M4">
        <f>M3*SQRT(252)</f>
        <v>0.77866262089700733</v>
      </c>
    </row>
    <row r="5" spans="1:46">
      <c r="A5" s="2">
        <v>44546</v>
      </c>
      <c r="B5" s="1">
        <v>288.27301</v>
      </c>
      <c r="C5" s="1">
        <v>289.32000699999998</v>
      </c>
      <c r="D5" s="1">
        <v>277</v>
      </c>
      <c r="E5" s="1">
        <v>283.67999300000002</v>
      </c>
      <c r="F5" s="1">
        <v>283.67999300000002</v>
      </c>
      <c r="G5" s="1">
        <v>2091900</v>
      </c>
      <c r="I5">
        <f t="shared" si="0"/>
        <v>-1.1809557158874563E-2</v>
      </c>
      <c r="J5">
        <f t="shared" si="1"/>
        <v>-1.1740098034771423E-2</v>
      </c>
      <c r="L5" t="s">
        <v>18</v>
      </c>
      <c r="M5">
        <f>E62</f>
        <v>137.270004</v>
      </c>
      <c r="O5" t="s">
        <v>19</v>
      </c>
      <c r="P5" t="s">
        <v>20</v>
      </c>
      <c r="Q5" t="s">
        <v>21</v>
      </c>
      <c r="S5" t="s">
        <v>22</v>
      </c>
    </row>
    <row r="6" spans="1:46">
      <c r="A6" s="2">
        <v>44547</v>
      </c>
      <c r="B6" s="1">
        <v>279.60000600000001</v>
      </c>
      <c r="C6" s="1">
        <v>287.93301400000001</v>
      </c>
      <c r="D6" s="1">
        <v>271.67999300000002</v>
      </c>
      <c r="E6" s="1">
        <v>287.27999899999998</v>
      </c>
      <c r="F6" s="1">
        <v>287.27999899999998</v>
      </c>
      <c r="G6" s="1">
        <v>2496200</v>
      </c>
      <c r="I6">
        <f t="shared" si="0"/>
        <v>1.2610528786696067E-2</v>
      </c>
      <c r="J6">
        <f t="shared" si="1"/>
        <v>1.2690376793685097E-2</v>
      </c>
      <c r="L6" t="s">
        <v>23</v>
      </c>
      <c r="M6" s="3">
        <v>8.2000000000000007E-3</v>
      </c>
      <c r="O6">
        <f>EXP(+M4*SQRT(M7))</f>
        <v>1.4759934823972389</v>
      </c>
      <c r="P6">
        <f>EXP(-M4*SQRT(M7))</f>
        <v>0.67750976676119679</v>
      </c>
      <c r="Q6">
        <f>((1+M6*M7)-P6)/(O6-P6)</f>
        <v>0.40644565052937459</v>
      </c>
      <c r="S6">
        <f>(Q6*MAX(0,$M$5*O6-$M$5)+(1-Q6)*MAX(0,P6*$M$5-$M$5))/(1+$M$6*$M$7)</f>
        <v>26.502676808461043</v>
      </c>
      <c r="T6">
        <v>21.7</v>
      </c>
    </row>
    <row r="7" spans="1:46">
      <c r="A7" s="2">
        <v>44550</v>
      </c>
      <c r="B7" s="1">
        <v>299.41000400000001</v>
      </c>
      <c r="C7" s="1">
        <v>302.33999599999999</v>
      </c>
      <c r="D7" s="1">
        <v>275</v>
      </c>
      <c r="E7" s="1">
        <v>275.23001099999999</v>
      </c>
      <c r="F7" s="1">
        <v>275.23001099999999</v>
      </c>
      <c r="G7" s="1">
        <v>2669500</v>
      </c>
      <c r="I7">
        <f t="shared" si="0"/>
        <v>-4.2850194724570391E-2</v>
      </c>
      <c r="J7">
        <f t="shared" si="1"/>
        <v>-4.1945099004264429E-2</v>
      </c>
      <c r="L7" t="s">
        <v>24</v>
      </c>
      <c r="M7" s="4">
        <v>0.25</v>
      </c>
    </row>
    <row r="8" spans="1:46">
      <c r="A8" s="2">
        <v>44551</v>
      </c>
      <c r="B8" s="1">
        <v>275.39999399999999</v>
      </c>
      <c r="C8" s="1">
        <v>281.98001099999999</v>
      </c>
      <c r="D8" s="1">
        <v>266.60000600000001</v>
      </c>
      <c r="E8" s="1">
        <v>271.459991</v>
      </c>
      <c r="F8" s="1">
        <v>271.459991</v>
      </c>
      <c r="G8" s="1">
        <v>2768800</v>
      </c>
      <c r="I8">
        <f t="shared" si="0"/>
        <v>-1.3792385996569798E-2</v>
      </c>
      <c r="J8">
        <f t="shared" si="1"/>
        <v>-1.3697706824565684E-2</v>
      </c>
    </row>
    <row r="9" spans="1:46">
      <c r="A9" s="2">
        <v>44552</v>
      </c>
      <c r="B9" s="1">
        <v>273.45001200000002</v>
      </c>
      <c r="C9" s="1">
        <v>274.54901100000001</v>
      </c>
      <c r="D9" s="1">
        <v>255.509995</v>
      </c>
      <c r="E9" s="1">
        <v>259.70001200000002</v>
      </c>
      <c r="F9" s="1">
        <v>259.70001200000002</v>
      </c>
      <c r="G9" s="1">
        <v>3092400</v>
      </c>
      <c r="I9">
        <f t="shared" si="0"/>
        <v>-4.4287600839898765E-2</v>
      </c>
      <c r="J9">
        <f t="shared" si="1"/>
        <v>-4.3321223715799752E-2</v>
      </c>
      <c r="L9" t="s">
        <v>26</v>
      </c>
    </row>
    <row r="10" spans="1:46">
      <c r="A10" s="2">
        <v>44553</v>
      </c>
      <c r="B10" s="1">
        <v>258.32998700000002</v>
      </c>
      <c r="C10" s="1">
        <v>259.51998900000001</v>
      </c>
      <c r="D10" s="1">
        <v>250.050003</v>
      </c>
      <c r="E10" s="1">
        <v>255.28999300000001</v>
      </c>
      <c r="F10" s="1">
        <v>255.28999300000001</v>
      </c>
      <c r="G10" s="1">
        <v>2604500</v>
      </c>
      <c r="I10">
        <f t="shared" si="0"/>
        <v>-1.7127038419759124E-2</v>
      </c>
      <c r="J10">
        <f t="shared" si="1"/>
        <v>-1.698120445215846E-2</v>
      </c>
      <c r="L10" t="s">
        <v>27</v>
      </c>
      <c r="M10">
        <v>2</v>
      </c>
    </row>
    <row r="11" spans="1:46">
      <c r="A11" s="2">
        <v>44557</v>
      </c>
      <c r="B11" s="1">
        <v>253.240005</v>
      </c>
      <c r="C11" s="1">
        <v>259.89999399999999</v>
      </c>
      <c r="D11" s="1">
        <v>250.229996</v>
      </c>
      <c r="E11" s="1">
        <v>254.83999600000001</v>
      </c>
      <c r="F11" s="1">
        <v>254.83999600000001</v>
      </c>
      <c r="G11" s="1">
        <v>1514800</v>
      </c>
      <c r="I11">
        <f t="shared" si="0"/>
        <v>-1.7642449039404109E-3</v>
      </c>
      <c r="J11">
        <f t="shared" si="1"/>
        <v>-1.7626895387160601E-3</v>
      </c>
      <c r="L11" t="s">
        <v>19</v>
      </c>
      <c r="M11">
        <f>EXP($M$3*SQRT(M10))</f>
        <v>1.0718314059349638</v>
      </c>
    </row>
    <row r="12" spans="1:46">
      <c r="A12" s="2">
        <v>44558</v>
      </c>
      <c r="B12" s="1">
        <v>250.35000600000001</v>
      </c>
      <c r="C12" s="1">
        <v>256.48498499999999</v>
      </c>
      <c r="D12" s="1">
        <v>238.270004</v>
      </c>
      <c r="E12" s="1">
        <v>241.39999399999999</v>
      </c>
      <c r="F12" s="1">
        <v>241.39999399999999</v>
      </c>
      <c r="G12" s="1">
        <v>2551600</v>
      </c>
      <c r="I12">
        <f t="shared" si="0"/>
        <v>-5.4180597743745958E-2</v>
      </c>
      <c r="J12">
        <f t="shared" si="1"/>
        <v>-5.2738982149411195E-2</v>
      </c>
      <c r="L12" t="s">
        <v>20</v>
      </c>
      <c r="M12">
        <f>EXP(-$M$3*SQRT(M10))</f>
        <v>0.93298255160539456</v>
      </c>
    </row>
    <row r="13" spans="1:46">
      <c r="A13" s="2">
        <v>44559</v>
      </c>
      <c r="B13" s="1">
        <v>235.11999499999999</v>
      </c>
      <c r="C13" s="1">
        <v>244.300003</v>
      </c>
      <c r="D13" s="1">
        <v>231.729996</v>
      </c>
      <c r="E13" s="1">
        <v>240.61000100000001</v>
      </c>
      <c r="F13" s="1">
        <v>240.61000100000001</v>
      </c>
      <c r="G13" s="1">
        <v>2713700</v>
      </c>
      <c r="I13">
        <f t="shared" si="0"/>
        <v>-3.277914215676928E-3</v>
      </c>
      <c r="J13">
        <f t="shared" si="1"/>
        <v>-3.2725477201129565E-3</v>
      </c>
      <c r="L13" t="s">
        <v>28</v>
      </c>
      <c r="M13">
        <v>30</v>
      </c>
    </row>
    <row r="14" spans="1:46">
      <c r="A14" s="2">
        <v>44560</v>
      </c>
      <c r="B14" s="1">
        <v>239.020004</v>
      </c>
      <c r="C14" s="1">
        <v>258.82000699999998</v>
      </c>
      <c r="D14" s="1">
        <v>238</v>
      </c>
      <c r="E14" s="1">
        <v>256.80999800000001</v>
      </c>
      <c r="F14" s="1">
        <v>256.80999800000001</v>
      </c>
      <c r="G14" s="1">
        <v>2353500</v>
      </c>
      <c r="I14">
        <f t="shared" si="0"/>
        <v>6.5159134487001072E-2</v>
      </c>
      <c r="J14">
        <f t="shared" si="1"/>
        <v>6.7328859701056218E-2</v>
      </c>
      <c r="L14" t="s">
        <v>21</v>
      </c>
      <c r="M14">
        <f>((1+M6*M7/M13)-M12)/(M11-M12)</f>
        <v>0.48315689785027038</v>
      </c>
    </row>
    <row r="15" spans="1:46">
      <c r="A15" s="2">
        <v>44561</v>
      </c>
      <c r="B15" s="1">
        <v>253.55999800000001</v>
      </c>
      <c r="C15" s="1">
        <v>263.95001200000002</v>
      </c>
      <c r="D15" s="1">
        <v>251.36999499999999</v>
      </c>
      <c r="E15" s="1">
        <v>257.79998799999998</v>
      </c>
      <c r="F15" s="1">
        <v>257.79998799999998</v>
      </c>
      <c r="G15" s="1">
        <v>1159100</v>
      </c>
      <c r="I15">
        <f t="shared" si="0"/>
        <v>3.847539877631955E-3</v>
      </c>
      <c r="J15">
        <f t="shared" si="1"/>
        <v>3.8549511612082075E-3</v>
      </c>
    </row>
    <row r="16" spans="1:46">
      <c r="A16" s="2">
        <v>44564</v>
      </c>
      <c r="B16" s="1">
        <v>253.86999499999999</v>
      </c>
      <c r="C16" s="1">
        <v>256.14001500000001</v>
      </c>
      <c r="D16" s="1">
        <v>231.5</v>
      </c>
      <c r="E16" s="1">
        <v>231.85000600000001</v>
      </c>
      <c r="F16" s="1">
        <v>231.85000600000001</v>
      </c>
      <c r="G16" s="1">
        <v>3776400</v>
      </c>
      <c r="I16">
        <f t="shared" si="0"/>
        <v>-0.10609340724110396</v>
      </c>
      <c r="J16">
        <f t="shared" si="1"/>
        <v>-0.10065936077545504</v>
      </c>
      <c r="AR16" t="s">
        <v>29</v>
      </c>
      <c r="AT16" t="s">
        <v>30</v>
      </c>
    </row>
    <row r="17" spans="1:48">
      <c r="A17" s="2">
        <v>44565</v>
      </c>
      <c r="B17" s="1">
        <v>231.80999800000001</v>
      </c>
      <c r="C17" s="1">
        <v>233.520004</v>
      </c>
      <c r="D17" s="1">
        <v>220</v>
      </c>
      <c r="E17" s="1">
        <v>224.08999600000001</v>
      </c>
      <c r="F17" s="1">
        <v>224.08999600000001</v>
      </c>
      <c r="G17" s="1">
        <v>3403800</v>
      </c>
      <c r="I17">
        <f t="shared" si="0"/>
        <v>-3.4042897691182267E-2</v>
      </c>
      <c r="J17">
        <f t="shared" si="1"/>
        <v>-3.3469958159069418E-2</v>
      </c>
      <c r="L17">
        <f>M5</f>
        <v>137.270004</v>
      </c>
      <c r="M17">
        <f>$L$17*$M$11</f>
        <v>147.13030138001812</v>
      </c>
      <c r="N17">
        <f>M17*$M$11</f>
        <v>157.69887778377978</v>
      </c>
      <c r="O17">
        <f>N17*$M$11</f>
        <v>169.02660988935472</v>
      </c>
      <c r="P17">
        <f>O17*$M$11</f>
        <v>181.16802891812773</v>
      </c>
      <c r="Q17">
        <f>P17*$M$11</f>
        <v>194.18158314578304</v>
      </c>
      <c r="R17">
        <f>Q17*$M$11</f>
        <v>208.1299192698217</v>
      </c>
      <c r="S17">
        <f>R17*$M$11</f>
        <v>223.08018398810353</v>
      </c>
      <c r="T17">
        <f>S17*$M$11</f>
        <v>239.10434724019942</v>
      </c>
      <c r="U17">
        <f>T17*$M$11</f>
        <v>256.27954866762474</v>
      </c>
      <c r="V17">
        <f>U17*$M$11</f>
        <v>274.68846896079822</v>
      </c>
      <c r="W17">
        <f t="shared" ref="W17:AB17" si="2">V17*$M$11</f>
        <v>294.41972788037504</v>
      </c>
      <c r="X17">
        <f t="shared" si="2"/>
        <v>315.56831086901184</v>
      </c>
      <c r="Y17">
        <f t="shared" si="2"/>
        <v>338.23602630725469</v>
      </c>
      <c r="Z17">
        <f t="shared" si="2"/>
        <v>362.53199561476021</v>
      </c>
      <c r="AA17">
        <f t="shared" si="2"/>
        <v>388.57317855617657</v>
      </c>
      <c r="AB17">
        <f t="shared" si="2"/>
        <v>416.48493628048448</v>
      </c>
      <c r="AC17">
        <f>AB17*$M$11</f>
        <v>446.40163480424553</v>
      </c>
      <c r="AD17">
        <f t="shared" ref="AD17:AE17" si="3">AC17*$M$11</f>
        <v>478.4672918439008</v>
      </c>
      <c r="AE17">
        <f t="shared" si="3"/>
        <v>512.83627011094291</v>
      </c>
      <c r="AF17">
        <f t="shared" ref="AF17" si="4">AE17*$M$11</f>
        <v>549.6740204074548</v>
      </c>
      <c r="AG17">
        <f t="shared" ref="AG17" si="5">AF17*$M$11</f>
        <v>589.15787809924632</v>
      </c>
      <c r="AH17">
        <f t="shared" ref="AH17" si="6">AG17*$M$11</f>
        <v>631.47791680077523</v>
      </c>
      <c r="AI17">
        <f t="shared" ref="AI17" si="7">AH17*$M$11</f>
        <v>676.83786338145705</v>
      </c>
      <c r="AJ17">
        <f t="shared" ref="AJ17" si="8">AI17*$M$11</f>
        <v>725.45607869816411</v>
      </c>
      <c r="AK17">
        <f t="shared" ref="AK17" si="9">AJ17*$M$11</f>
        <v>777.56660877511899</v>
      </c>
      <c r="AL17">
        <f t="shared" ref="AL17" si="10">AK17*$M$11</f>
        <v>833.42031149151774</v>
      </c>
      <c r="AM17">
        <f t="shared" ref="AM17" si="11">AL17*$M$11</f>
        <v>893.28606420070901</v>
      </c>
      <c r="AN17">
        <f t="shared" ref="AN17" si="12">AM17*$M$11</f>
        <v>957.45205809435629</v>
      </c>
      <c r="AO17">
        <f t="shared" ref="AO17" si="13">AN17*$M$11</f>
        <v>1026.2271855425986</v>
      </c>
      <c r="AP17">
        <f t="shared" ref="AP17" si="14">AO17*$M$11</f>
        <v>1099.9425270888044</v>
      </c>
      <c r="AR17">
        <f>MAX(0,AP17-$L$17)</f>
        <v>962.67252308880438</v>
      </c>
      <c r="AT17">
        <v>0</v>
      </c>
      <c r="AV17">
        <f>AR17*COMBIN($M$13,AT17)*$M$14^AT17*(1-$M$14)^($M$13-AT17)</f>
        <v>2.4223690627600817E-6</v>
      </c>
    </row>
    <row r="18" spans="1:48">
      <c r="A18" s="2">
        <v>44566</v>
      </c>
      <c r="B18" s="1">
        <v>230.470001</v>
      </c>
      <c r="C18" s="1">
        <v>230.58999600000001</v>
      </c>
      <c r="D18" s="1">
        <v>211.029999</v>
      </c>
      <c r="E18" s="1">
        <v>211.429993</v>
      </c>
      <c r="F18" s="1">
        <v>211.429993</v>
      </c>
      <c r="G18" s="1">
        <v>3098300</v>
      </c>
      <c r="I18">
        <f t="shared" si="0"/>
        <v>-5.815379769619574E-2</v>
      </c>
      <c r="J18">
        <f t="shared" si="1"/>
        <v>-5.6495172591283442E-2</v>
      </c>
      <c r="M18">
        <f>L17*M12</f>
        <v>128.07051859080272</v>
      </c>
      <c r="N18">
        <f>M17*$M$12</f>
        <v>137.27000400000003</v>
      </c>
      <c r="O18">
        <f>N17*$M$12</f>
        <v>147.13030138001812</v>
      </c>
      <c r="P18">
        <f>O17*$M$12</f>
        <v>157.69887778377978</v>
      </c>
      <c r="Q18">
        <f>P17*$M$12</f>
        <v>169.02660988935472</v>
      </c>
      <c r="R18">
        <f>Q17*$M$12</f>
        <v>181.16802891812773</v>
      </c>
      <c r="S18">
        <f>R17*$M$12</f>
        <v>194.18158314578304</v>
      </c>
      <c r="T18">
        <f>S17*$M$12</f>
        <v>208.12991926982173</v>
      </c>
      <c r="U18">
        <f>T17*$M$12</f>
        <v>223.08018398810353</v>
      </c>
      <c r="V18">
        <f>U17*$M$12</f>
        <v>239.10434724019942</v>
      </c>
      <c r="W18">
        <f t="shared" ref="W18:AF37" si="15">V17*$M$12</f>
        <v>256.27954866762474</v>
      </c>
      <c r="X18">
        <f t="shared" si="15"/>
        <v>274.68846896079822</v>
      </c>
      <c r="Y18">
        <f t="shared" si="15"/>
        <v>294.41972788037504</v>
      </c>
      <c r="Z18">
        <f t="shared" si="15"/>
        <v>315.56831086901184</v>
      </c>
      <c r="AA18">
        <f t="shared" si="15"/>
        <v>338.23602630725469</v>
      </c>
      <c r="AB18">
        <f t="shared" si="15"/>
        <v>362.53199561476021</v>
      </c>
      <c r="AC18">
        <f>AB17*$M$12</f>
        <v>388.57317855617657</v>
      </c>
      <c r="AD18">
        <f t="shared" si="15"/>
        <v>416.48493628048448</v>
      </c>
      <c r="AE18">
        <f t="shared" si="15"/>
        <v>446.40163480424553</v>
      </c>
      <c r="AF18">
        <f t="shared" si="15"/>
        <v>478.46729184390085</v>
      </c>
      <c r="AG18">
        <f t="shared" ref="AG18:AG37" si="16">AF17*$M$12</f>
        <v>512.83627011094291</v>
      </c>
      <c r="AH18">
        <f t="shared" ref="AH18:AH37" si="17">AG17*$M$12</f>
        <v>549.6740204074548</v>
      </c>
      <c r="AI18">
        <f t="shared" ref="AI18:AI37" si="18">AH17*$M$12</f>
        <v>589.15787809924632</v>
      </c>
      <c r="AJ18">
        <f t="shared" ref="AJ18:AJ37" si="19">AI17*$M$12</f>
        <v>631.47791680077523</v>
      </c>
      <c r="AK18">
        <f t="shared" ref="AK18:AK37" si="20">AJ17*$M$12</f>
        <v>676.83786338145705</v>
      </c>
      <c r="AL18">
        <f t="shared" ref="AL18:AL37" si="21">AK17*$M$12</f>
        <v>725.45607869816411</v>
      </c>
      <c r="AM18">
        <f t="shared" ref="AM18:AM37" si="22">AL17*$M$12</f>
        <v>777.56660877511899</v>
      </c>
      <c r="AN18">
        <f t="shared" ref="AN18:AN37" si="23">AM17*$M$12</f>
        <v>833.42031149151774</v>
      </c>
      <c r="AO18">
        <f t="shared" ref="AO18:AO37" si="24">AN17*$M$12</f>
        <v>893.28606420070901</v>
      </c>
      <c r="AP18">
        <f t="shared" ref="AP18:AP37" si="25">AO17*$M$12</f>
        <v>957.45205809435629</v>
      </c>
      <c r="AR18">
        <f>MAX(0,AP18-$L$17)</f>
        <v>820.18205409435632</v>
      </c>
      <c r="AT18">
        <v>1</v>
      </c>
      <c r="AV18">
        <f t="shared" ref="AV18:AV47" si="26">AR18*COMBIN($M$13,AT18)*$M$14^AT18*(1-$M$14)^($M$13-AT18)</f>
        <v>5.7879225622169859E-5</v>
      </c>
    </row>
    <row r="19" spans="1:48">
      <c r="A19" s="2">
        <v>44567</v>
      </c>
      <c r="B19" s="1">
        <v>214.479996</v>
      </c>
      <c r="C19" s="1">
        <v>217.496994</v>
      </c>
      <c r="D19" s="1">
        <v>198</v>
      </c>
      <c r="E19" s="1">
        <v>214.740005</v>
      </c>
      <c r="F19" s="1">
        <v>214.740005</v>
      </c>
      <c r="G19" s="1">
        <v>2753800</v>
      </c>
      <c r="I19">
        <f t="shared" si="0"/>
        <v>1.5534075961068039E-2</v>
      </c>
      <c r="J19">
        <f t="shared" si="1"/>
        <v>1.5655356901042892E-2</v>
      </c>
      <c r="N19">
        <f>M18*$M$12</f>
        <v>119.48755922027324</v>
      </c>
      <c r="O19">
        <f>N18*$M$12</f>
        <v>128.07051859080275</v>
      </c>
      <c r="P19">
        <f>O18*$M$12</f>
        <v>137.27000400000003</v>
      </c>
      <c r="Q19">
        <f>P18*$M$12</f>
        <v>147.13030138001812</v>
      </c>
      <c r="R19">
        <f>Q18*$M$12</f>
        <v>157.69887778377978</v>
      </c>
      <c r="S19">
        <f>R18*$M$12</f>
        <v>169.02660988935472</v>
      </c>
      <c r="T19">
        <f>S18*$M$12</f>
        <v>181.16802891812773</v>
      </c>
      <c r="U19">
        <f>T18*$M$12</f>
        <v>194.18158314578307</v>
      </c>
      <c r="V19">
        <f>U18*$M$12</f>
        <v>208.12991926982173</v>
      </c>
      <c r="W19">
        <f t="shared" si="15"/>
        <v>223.08018398810353</v>
      </c>
      <c r="X19">
        <f t="shared" si="15"/>
        <v>239.10434724019942</v>
      </c>
      <c r="Y19">
        <f t="shared" si="15"/>
        <v>256.27954866762474</v>
      </c>
      <c r="Z19">
        <f t="shared" si="15"/>
        <v>274.68846896079822</v>
      </c>
      <c r="AA19">
        <f t="shared" si="15"/>
        <v>294.41972788037504</v>
      </c>
      <c r="AB19">
        <f t="shared" si="15"/>
        <v>315.56831086901184</v>
      </c>
      <c r="AC19">
        <f>AB18*$M$12</f>
        <v>338.23602630725469</v>
      </c>
      <c r="AD19">
        <f t="shared" si="15"/>
        <v>362.53199561476021</v>
      </c>
      <c r="AE19">
        <f t="shared" si="15"/>
        <v>388.57317855617657</v>
      </c>
      <c r="AF19">
        <f t="shared" si="15"/>
        <v>416.48493628048448</v>
      </c>
      <c r="AG19">
        <f t="shared" si="16"/>
        <v>446.40163480424559</v>
      </c>
      <c r="AH19">
        <f t="shared" si="17"/>
        <v>478.46729184390085</v>
      </c>
      <c r="AI19">
        <f t="shared" si="18"/>
        <v>512.83627011094291</v>
      </c>
      <c r="AJ19">
        <f t="shared" si="19"/>
        <v>549.6740204074548</v>
      </c>
      <c r="AK19">
        <f t="shared" si="20"/>
        <v>589.15787809924632</v>
      </c>
      <c r="AL19">
        <f t="shared" si="21"/>
        <v>631.47791680077523</v>
      </c>
      <c r="AM19">
        <f t="shared" si="22"/>
        <v>676.83786338145705</v>
      </c>
      <c r="AN19">
        <f t="shared" si="23"/>
        <v>725.45607869816411</v>
      </c>
      <c r="AO19">
        <f t="shared" si="24"/>
        <v>777.56660877511899</v>
      </c>
      <c r="AP19">
        <f t="shared" si="25"/>
        <v>833.42031149151774</v>
      </c>
      <c r="AR19">
        <f>MAX(0,AP19-$L$17)</f>
        <v>696.15030749151776</v>
      </c>
      <c r="AT19">
        <v>2</v>
      </c>
      <c r="AV19">
        <f t="shared" si="26"/>
        <v>6.659060040510547E-4</v>
      </c>
    </row>
    <row r="20" spans="1:48">
      <c r="A20" s="2">
        <v>44568</v>
      </c>
      <c r="B20" s="1">
        <v>213.699997</v>
      </c>
      <c r="C20" s="1">
        <v>217.729996</v>
      </c>
      <c r="D20" s="1">
        <v>209.270004</v>
      </c>
      <c r="E20" s="1">
        <v>211.83999600000001</v>
      </c>
      <c r="F20" s="1">
        <v>211.83999600000001</v>
      </c>
      <c r="G20" s="1">
        <v>1200600</v>
      </c>
      <c r="I20">
        <f t="shared" si="0"/>
        <v>-1.3596763423492397E-2</v>
      </c>
      <c r="J20">
        <f t="shared" si="1"/>
        <v>-1.350474495890965E-2</v>
      </c>
      <c r="O20">
        <f>N19*$M$12</f>
        <v>111.47980788643122</v>
      </c>
      <c r="P20">
        <f>O19*$M$12</f>
        <v>119.48755922027327</v>
      </c>
      <c r="Q20">
        <f>P19*$M$12</f>
        <v>128.07051859080275</v>
      </c>
      <c r="R20">
        <f>Q19*$M$12</f>
        <v>137.27000400000003</v>
      </c>
      <c r="S20">
        <f>R19*$M$12</f>
        <v>147.13030138001812</v>
      </c>
      <c r="T20">
        <f>S19*$M$12</f>
        <v>157.69887778377978</v>
      </c>
      <c r="U20">
        <f>T19*$M$12</f>
        <v>169.02660988935472</v>
      </c>
      <c r="V20">
        <f>U19*$M$12</f>
        <v>181.16802891812776</v>
      </c>
      <c r="W20">
        <f t="shared" si="15"/>
        <v>194.18158314578307</v>
      </c>
      <c r="X20">
        <f t="shared" si="15"/>
        <v>208.12991926982173</v>
      </c>
      <c r="Y20">
        <f t="shared" si="15"/>
        <v>223.08018398810353</v>
      </c>
      <c r="Z20">
        <f t="shared" si="15"/>
        <v>239.10434724019942</v>
      </c>
      <c r="AA20">
        <f t="shared" si="15"/>
        <v>256.27954866762474</v>
      </c>
      <c r="AB20">
        <f t="shared" si="15"/>
        <v>274.68846896079822</v>
      </c>
      <c r="AC20">
        <f>AB19*$M$12</f>
        <v>294.41972788037504</v>
      </c>
      <c r="AD20">
        <f t="shared" si="15"/>
        <v>315.56831086901184</v>
      </c>
      <c r="AE20">
        <f t="shared" si="15"/>
        <v>338.23602630725469</v>
      </c>
      <c r="AF20">
        <f t="shared" si="15"/>
        <v>362.53199561476021</v>
      </c>
      <c r="AG20">
        <f t="shared" si="16"/>
        <v>388.57317855617657</v>
      </c>
      <c r="AH20">
        <f t="shared" si="17"/>
        <v>416.48493628048453</v>
      </c>
      <c r="AI20">
        <f t="shared" si="18"/>
        <v>446.40163480424559</v>
      </c>
      <c r="AJ20">
        <f t="shared" si="19"/>
        <v>478.46729184390085</v>
      </c>
      <c r="AK20">
        <f t="shared" si="20"/>
        <v>512.83627011094291</v>
      </c>
      <c r="AL20">
        <f t="shared" si="21"/>
        <v>549.6740204074548</v>
      </c>
      <c r="AM20">
        <f t="shared" si="22"/>
        <v>589.15787809924632</v>
      </c>
      <c r="AN20">
        <f t="shared" si="23"/>
        <v>631.47791680077523</v>
      </c>
      <c r="AO20">
        <f t="shared" si="24"/>
        <v>676.83786338145705</v>
      </c>
      <c r="AP20">
        <f t="shared" si="25"/>
        <v>725.45607869816411</v>
      </c>
      <c r="AR20">
        <f>MAX(0,AP20-$L$17)</f>
        <v>588.18607469816413</v>
      </c>
      <c r="AT20">
        <v>3</v>
      </c>
      <c r="AV20">
        <f t="shared" si="26"/>
        <v>4.9089757422772998E-3</v>
      </c>
    </row>
    <row r="21" spans="1:48">
      <c r="A21" s="2">
        <v>44571</v>
      </c>
      <c r="B21" s="1">
        <v>204.449997</v>
      </c>
      <c r="C21" s="1">
        <v>230.35000600000001</v>
      </c>
      <c r="D21" s="1">
        <v>201.550003</v>
      </c>
      <c r="E21" s="1">
        <v>230</v>
      </c>
      <c r="F21" s="1">
        <v>230</v>
      </c>
      <c r="G21" s="1">
        <v>3737700</v>
      </c>
      <c r="I21">
        <f t="shared" si="0"/>
        <v>8.2248055056727346E-2</v>
      </c>
      <c r="J21">
        <f t="shared" si="1"/>
        <v>8.5725096029552347E-2</v>
      </c>
      <c r="P21">
        <f>O20*$M$12</f>
        <v>104.00871561436179</v>
      </c>
      <c r="Q21">
        <f>P20*$M$12</f>
        <v>111.47980788643125</v>
      </c>
      <c r="R21">
        <f>Q20*$M$12</f>
        <v>119.48755922027327</v>
      </c>
      <c r="S21">
        <f>R20*$M$12</f>
        <v>128.07051859080275</v>
      </c>
      <c r="T21">
        <f>S20*$M$12</f>
        <v>137.27000400000003</v>
      </c>
      <c r="U21">
        <f>T20*$M$12</f>
        <v>147.13030138001812</v>
      </c>
      <c r="V21">
        <f>U20*$M$12</f>
        <v>157.69887778377978</v>
      </c>
      <c r="W21">
        <f t="shared" si="15"/>
        <v>169.02660988935475</v>
      </c>
      <c r="X21">
        <f t="shared" si="15"/>
        <v>181.16802891812776</v>
      </c>
      <c r="Y21">
        <f t="shared" si="15"/>
        <v>194.18158314578307</v>
      </c>
      <c r="Z21">
        <f t="shared" si="15"/>
        <v>208.12991926982173</v>
      </c>
      <c r="AA21">
        <f t="shared" si="15"/>
        <v>223.08018398810353</v>
      </c>
      <c r="AB21">
        <f t="shared" si="15"/>
        <v>239.10434724019942</v>
      </c>
      <c r="AC21">
        <f>AB20*$M$12</f>
        <v>256.27954866762474</v>
      </c>
      <c r="AD21">
        <f t="shared" si="15"/>
        <v>274.68846896079822</v>
      </c>
      <c r="AE21">
        <f t="shared" si="15"/>
        <v>294.41972788037504</v>
      </c>
      <c r="AF21">
        <f t="shared" si="15"/>
        <v>315.56831086901184</v>
      </c>
      <c r="AG21">
        <f t="shared" si="16"/>
        <v>338.23602630725469</v>
      </c>
      <c r="AH21">
        <f t="shared" si="17"/>
        <v>362.53199561476021</v>
      </c>
      <c r="AI21">
        <f t="shared" si="18"/>
        <v>388.57317855617663</v>
      </c>
      <c r="AJ21">
        <f t="shared" si="19"/>
        <v>416.48493628048453</v>
      </c>
      <c r="AK21">
        <f t="shared" si="20"/>
        <v>446.40163480424559</v>
      </c>
      <c r="AL21">
        <f t="shared" si="21"/>
        <v>478.46729184390085</v>
      </c>
      <c r="AM21">
        <f t="shared" si="22"/>
        <v>512.83627011094291</v>
      </c>
      <c r="AN21">
        <f t="shared" si="23"/>
        <v>549.6740204074548</v>
      </c>
      <c r="AO21">
        <f t="shared" si="24"/>
        <v>589.15787809924632</v>
      </c>
      <c r="AP21">
        <f t="shared" si="25"/>
        <v>631.47791680077523</v>
      </c>
      <c r="AR21">
        <f>MAX(0,AP21-$L$17)</f>
        <v>494.20791280077526</v>
      </c>
      <c r="AT21">
        <v>4</v>
      </c>
      <c r="AV21">
        <f t="shared" si="26"/>
        <v>2.6026698121869203E-2</v>
      </c>
    </row>
    <row r="22" spans="1:48">
      <c r="A22" s="2">
        <v>44572</v>
      </c>
      <c r="B22" s="1">
        <v>222.929993</v>
      </c>
      <c r="C22" s="1">
        <v>224.229996</v>
      </c>
      <c r="D22" s="1">
        <v>213.020004</v>
      </c>
      <c r="E22" s="1">
        <v>215.800003</v>
      </c>
      <c r="F22" s="1">
        <v>215.800003</v>
      </c>
      <c r="G22" s="1">
        <v>2614100</v>
      </c>
      <c r="I22">
        <f t="shared" si="0"/>
        <v>-6.372724219740028E-2</v>
      </c>
      <c r="J22">
        <f t="shared" si="1"/>
        <v>-6.1739117391304332E-2</v>
      </c>
      <c r="Q22">
        <f>P21*$M$12</f>
        <v>97.038316883087106</v>
      </c>
      <c r="R22">
        <f>Q21*$M$12</f>
        <v>104.0087156143618</v>
      </c>
      <c r="S22">
        <f>R21*$M$12</f>
        <v>111.47980788643125</v>
      </c>
      <c r="T22">
        <f>S21*$M$12</f>
        <v>119.48755922027327</v>
      </c>
      <c r="U22">
        <f>T21*$M$12</f>
        <v>128.07051859080275</v>
      </c>
      <c r="V22">
        <f>U21*$M$12</f>
        <v>137.27000400000003</v>
      </c>
      <c r="W22">
        <f t="shared" si="15"/>
        <v>147.13030138001812</v>
      </c>
      <c r="X22">
        <f t="shared" si="15"/>
        <v>157.69887778377981</v>
      </c>
      <c r="Y22">
        <f t="shared" si="15"/>
        <v>169.02660988935475</v>
      </c>
      <c r="Z22">
        <f t="shared" si="15"/>
        <v>181.16802891812776</v>
      </c>
      <c r="AA22">
        <f t="shared" si="15"/>
        <v>194.18158314578307</v>
      </c>
      <c r="AB22">
        <f t="shared" si="15"/>
        <v>208.12991926982173</v>
      </c>
      <c r="AC22">
        <f>AB21*$M$12</f>
        <v>223.08018398810353</v>
      </c>
      <c r="AD22">
        <f t="shared" si="15"/>
        <v>239.10434724019942</v>
      </c>
      <c r="AE22">
        <f t="shared" si="15"/>
        <v>256.27954866762474</v>
      </c>
      <c r="AF22">
        <f t="shared" si="15"/>
        <v>274.68846896079822</v>
      </c>
      <c r="AG22">
        <f t="shared" si="16"/>
        <v>294.41972788037504</v>
      </c>
      <c r="AH22">
        <f t="shared" si="17"/>
        <v>315.56831086901184</v>
      </c>
      <c r="AI22">
        <f t="shared" si="18"/>
        <v>338.23602630725469</v>
      </c>
      <c r="AJ22">
        <f t="shared" si="19"/>
        <v>362.53199561476026</v>
      </c>
      <c r="AK22">
        <f t="shared" si="20"/>
        <v>388.57317855617663</v>
      </c>
      <c r="AL22">
        <f t="shared" si="21"/>
        <v>416.48493628048453</v>
      </c>
      <c r="AM22">
        <f t="shared" si="22"/>
        <v>446.40163480424559</v>
      </c>
      <c r="AN22">
        <f t="shared" si="23"/>
        <v>478.46729184390085</v>
      </c>
      <c r="AO22">
        <f t="shared" si="24"/>
        <v>512.83627011094291</v>
      </c>
      <c r="AP22">
        <f t="shared" si="25"/>
        <v>549.6740204074548</v>
      </c>
      <c r="AR22">
        <f>MAX(0,AP22-$L$17)</f>
        <v>412.40401640745483</v>
      </c>
      <c r="AT22">
        <v>5</v>
      </c>
      <c r="AV22">
        <f t="shared" si="26"/>
        <v>0.10557596743161449</v>
      </c>
    </row>
    <row r="23" spans="1:48">
      <c r="A23" s="2">
        <v>44573</v>
      </c>
      <c r="B23" s="1">
        <v>216.779999</v>
      </c>
      <c r="C23" s="1">
        <v>221.574997</v>
      </c>
      <c r="D23" s="1">
        <v>213.740005</v>
      </c>
      <c r="E23" s="1">
        <v>220.86999499999999</v>
      </c>
      <c r="F23" s="1">
        <v>220.86999499999999</v>
      </c>
      <c r="G23" s="1">
        <v>1806600</v>
      </c>
      <c r="I23">
        <f t="shared" si="0"/>
        <v>2.3222203781831336E-2</v>
      </c>
      <c r="J23">
        <f t="shared" si="1"/>
        <v>2.34939385056449E-2</v>
      </c>
      <c r="R23">
        <f>Q22*$M$12</f>
        <v>90.535056489075444</v>
      </c>
      <c r="S23">
        <f>R22*$M$12</f>
        <v>97.03831688308712</v>
      </c>
      <c r="T23">
        <f>S22*$M$12</f>
        <v>104.0087156143618</v>
      </c>
      <c r="U23">
        <f>T22*$M$12</f>
        <v>111.47980788643125</v>
      </c>
      <c r="V23">
        <f>U22*$M$12</f>
        <v>119.48755922027327</v>
      </c>
      <c r="W23">
        <f t="shared" si="15"/>
        <v>128.07051859080275</v>
      </c>
      <c r="X23">
        <f t="shared" si="15"/>
        <v>137.27000400000003</v>
      </c>
      <c r="Y23">
        <f t="shared" si="15"/>
        <v>147.13030138001815</v>
      </c>
      <c r="Z23">
        <f t="shared" si="15"/>
        <v>157.69887778377981</v>
      </c>
      <c r="AA23">
        <f t="shared" si="15"/>
        <v>169.02660988935475</v>
      </c>
      <c r="AB23">
        <f t="shared" si="15"/>
        <v>181.16802891812776</v>
      </c>
      <c r="AC23">
        <f>AB22*$M$12</f>
        <v>194.18158314578307</v>
      </c>
      <c r="AD23">
        <f t="shared" si="15"/>
        <v>208.12991926982173</v>
      </c>
      <c r="AE23">
        <f t="shared" si="15"/>
        <v>223.08018398810353</v>
      </c>
      <c r="AF23">
        <f t="shared" si="15"/>
        <v>239.10434724019942</v>
      </c>
      <c r="AG23">
        <f t="shared" si="16"/>
        <v>256.27954866762474</v>
      </c>
      <c r="AH23">
        <f t="shared" si="17"/>
        <v>274.68846896079822</v>
      </c>
      <c r="AI23">
        <f t="shared" si="18"/>
        <v>294.41972788037504</v>
      </c>
      <c r="AJ23">
        <f t="shared" si="19"/>
        <v>315.56831086901184</v>
      </c>
      <c r="AK23">
        <f t="shared" si="20"/>
        <v>338.23602630725475</v>
      </c>
      <c r="AL23">
        <f t="shared" si="21"/>
        <v>362.53199561476026</v>
      </c>
      <c r="AM23">
        <f t="shared" si="22"/>
        <v>388.57317855617663</v>
      </c>
      <c r="AN23">
        <f t="shared" si="23"/>
        <v>416.48493628048453</v>
      </c>
      <c r="AO23">
        <f t="shared" si="24"/>
        <v>446.40163480424559</v>
      </c>
      <c r="AP23">
        <f t="shared" si="25"/>
        <v>478.46729184390085</v>
      </c>
      <c r="AR23">
        <f>MAX(0,AP23-$L$17)</f>
        <v>341.19728784390088</v>
      </c>
      <c r="AT23">
        <v>6</v>
      </c>
      <c r="AV23">
        <f t="shared" si="26"/>
        <v>0.34022480339243633</v>
      </c>
    </row>
    <row r="24" spans="1:48">
      <c r="A24" s="2">
        <v>44574</v>
      </c>
      <c r="B24" s="1">
        <v>217.08999600000001</v>
      </c>
      <c r="C24" s="1">
        <v>220.199997</v>
      </c>
      <c r="D24" s="1">
        <v>202.86000100000001</v>
      </c>
      <c r="E24" s="1">
        <v>202.990005</v>
      </c>
      <c r="F24" s="1">
        <v>202.990005</v>
      </c>
      <c r="G24" s="1">
        <v>2252700</v>
      </c>
      <c r="I24">
        <f t="shared" si="0"/>
        <v>-8.4417529131194963E-2</v>
      </c>
      <c r="J24">
        <f t="shared" si="1"/>
        <v>-8.0952553107089056E-2</v>
      </c>
      <c r="S24">
        <f>R23*$M$12</f>
        <v>84.467628012916137</v>
      </c>
      <c r="T24">
        <f>S23*$M$12</f>
        <v>90.535056489075458</v>
      </c>
      <c r="U24">
        <f>T23*$M$12</f>
        <v>97.03831688308712</v>
      </c>
      <c r="V24">
        <f>U23*$M$12</f>
        <v>104.0087156143618</v>
      </c>
      <c r="W24">
        <f t="shared" si="15"/>
        <v>111.47980788643125</v>
      </c>
      <c r="X24">
        <f t="shared" si="15"/>
        <v>119.48755922027327</v>
      </c>
      <c r="Y24">
        <f t="shared" si="15"/>
        <v>128.07051859080275</v>
      </c>
      <c r="Z24">
        <f t="shared" si="15"/>
        <v>137.27000400000003</v>
      </c>
      <c r="AA24">
        <f t="shared" si="15"/>
        <v>147.13030138001815</v>
      </c>
      <c r="AB24">
        <f t="shared" si="15"/>
        <v>157.69887778377981</v>
      </c>
      <c r="AC24">
        <f>AB23*$M$12</f>
        <v>169.02660988935475</v>
      </c>
      <c r="AD24">
        <f t="shared" si="15"/>
        <v>181.16802891812776</v>
      </c>
      <c r="AE24">
        <f t="shared" si="15"/>
        <v>194.18158314578307</v>
      </c>
      <c r="AF24">
        <f t="shared" si="15"/>
        <v>208.12991926982173</v>
      </c>
      <c r="AG24">
        <f t="shared" si="16"/>
        <v>223.08018398810353</v>
      </c>
      <c r="AH24">
        <f t="shared" si="17"/>
        <v>239.10434724019942</v>
      </c>
      <c r="AI24">
        <f t="shared" si="18"/>
        <v>256.27954866762474</v>
      </c>
      <c r="AJ24">
        <f t="shared" si="19"/>
        <v>274.68846896079822</v>
      </c>
      <c r="AK24">
        <f t="shared" si="20"/>
        <v>294.41972788037504</v>
      </c>
      <c r="AL24">
        <f t="shared" si="21"/>
        <v>315.5683108690119</v>
      </c>
      <c r="AM24">
        <f t="shared" si="22"/>
        <v>338.23602630725475</v>
      </c>
      <c r="AN24">
        <f t="shared" si="23"/>
        <v>362.53199561476026</v>
      </c>
      <c r="AO24">
        <f t="shared" si="24"/>
        <v>388.57317855617663</v>
      </c>
      <c r="AP24">
        <f t="shared" si="25"/>
        <v>416.48493628048453</v>
      </c>
      <c r="AR24">
        <f>MAX(0,AP24-$L$17)</f>
        <v>279.2149322804845</v>
      </c>
      <c r="AT24">
        <v>7</v>
      </c>
      <c r="AV24">
        <f t="shared" si="26"/>
        <v>0.89236330492937355</v>
      </c>
    </row>
    <row r="25" spans="1:48">
      <c r="A25" s="2">
        <v>44575</v>
      </c>
      <c r="B25" s="1">
        <v>195.55999800000001</v>
      </c>
      <c r="C25" s="1">
        <v>206.240005</v>
      </c>
      <c r="D25" s="1">
        <v>194.61000100000001</v>
      </c>
      <c r="E25" s="1">
        <v>196</v>
      </c>
      <c r="F25" s="1">
        <v>196</v>
      </c>
      <c r="G25" s="1">
        <v>2861700</v>
      </c>
      <c r="I25">
        <f t="shared" si="0"/>
        <v>-3.50420821459142E-2</v>
      </c>
      <c r="J25">
        <f t="shared" si="1"/>
        <v>-3.4435217635469278E-2</v>
      </c>
      <c r="T25">
        <f>S24*$M$12</f>
        <v>78.806823111545796</v>
      </c>
      <c r="U25">
        <f>T24*$M$12</f>
        <v>84.467628012916151</v>
      </c>
      <c r="V25">
        <f>U24*$M$12</f>
        <v>90.535056489075458</v>
      </c>
      <c r="W25">
        <f t="shared" si="15"/>
        <v>97.03831688308712</v>
      </c>
      <c r="X25">
        <f t="shared" si="15"/>
        <v>104.0087156143618</v>
      </c>
      <c r="Y25">
        <f t="shared" si="15"/>
        <v>111.47980788643125</v>
      </c>
      <c r="Z25">
        <f t="shared" si="15"/>
        <v>119.48755922027327</v>
      </c>
      <c r="AA25">
        <f t="shared" si="15"/>
        <v>128.07051859080275</v>
      </c>
      <c r="AB25">
        <f t="shared" si="15"/>
        <v>137.27000400000003</v>
      </c>
      <c r="AC25">
        <f>AB24*$M$12</f>
        <v>147.13030138001815</v>
      </c>
      <c r="AD25">
        <f t="shared" si="15"/>
        <v>157.69887778377981</v>
      </c>
      <c r="AE25">
        <f t="shared" si="15"/>
        <v>169.02660988935475</v>
      </c>
      <c r="AF25">
        <f t="shared" si="15"/>
        <v>181.16802891812776</v>
      </c>
      <c r="AG25">
        <f t="shared" si="16"/>
        <v>194.18158314578307</v>
      </c>
      <c r="AH25">
        <f t="shared" si="17"/>
        <v>208.12991926982173</v>
      </c>
      <c r="AI25">
        <f t="shared" si="18"/>
        <v>223.08018398810353</v>
      </c>
      <c r="AJ25">
        <f t="shared" si="19"/>
        <v>239.10434724019942</v>
      </c>
      <c r="AK25">
        <f t="shared" si="20"/>
        <v>256.27954866762474</v>
      </c>
      <c r="AL25">
        <f t="shared" si="21"/>
        <v>274.68846896079822</v>
      </c>
      <c r="AM25">
        <f t="shared" si="22"/>
        <v>294.41972788037509</v>
      </c>
      <c r="AN25">
        <f t="shared" si="23"/>
        <v>315.5683108690119</v>
      </c>
      <c r="AO25">
        <f t="shared" si="24"/>
        <v>338.23602630725475</v>
      </c>
      <c r="AP25">
        <f t="shared" si="25"/>
        <v>362.53199561476026</v>
      </c>
      <c r="AR25">
        <f>MAX(0,AP25-$L$17)</f>
        <v>225.26199161476026</v>
      </c>
      <c r="AT25">
        <v>8</v>
      </c>
      <c r="AV25">
        <f t="shared" si="26"/>
        <v>1.9348989594591894</v>
      </c>
    </row>
    <row r="26" spans="1:48">
      <c r="A26" s="2">
        <v>44579</v>
      </c>
      <c r="B26" s="1">
        <v>183.270004</v>
      </c>
      <c r="C26" s="1">
        <v>183.270004</v>
      </c>
      <c r="D26" s="1">
        <v>168.070007</v>
      </c>
      <c r="E26" s="1">
        <v>169.229996</v>
      </c>
      <c r="F26" s="1">
        <v>169.229996</v>
      </c>
      <c r="G26" s="1">
        <v>4740300</v>
      </c>
      <c r="I26">
        <f t="shared" si="0"/>
        <v>-0.14685594644699418</v>
      </c>
      <c r="J26">
        <f t="shared" si="1"/>
        <v>-0.1365816530612245</v>
      </c>
      <c r="U26">
        <f>T25*$M$12</f>
        <v>73.525390910524976</v>
      </c>
      <c r="V26">
        <f>U25*$M$12</f>
        <v>78.80682311154581</v>
      </c>
      <c r="W26">
        <f t="shared" si="15"/>
        <v>84.467628012916151</v>
      </c>
      <c r="X26">
        <f t="shared" si="15"/>
        <v>90.535056489075458</v>
      </c>
      <c r="Y26">
        <f t="shared" si="15"/>
        <v>97.03831688308712</v>
      </c>
      <c r="Z26">
        <f t="shared" si="15"/>
        <v>104.0087156143618</v>
      </c>
      <c r="AA26">
        <f t="shared" si="15"/>
        <v>111.47980788643125</v>
      </c>
      <c r="AB26">
        <f t="shared" si="15"/>
        <v>119.48755922027327</v>
      </c>
      <c r="AC26">
        <f>AB25*$M$12</f>
        <v>128.07051859080275</v>
      </c>
      <c r="AD26">
        <f t="shared" si="15"/>
        <v>137.27000400000003</v>
      </c>
      <c r="AE26">
        <f t="shared" si="15"/>
        <v>147.13030138001815</v>
      </c>
      <c r="AF26">
        <f t="shared" si="15"/>
        <v>157.69887778377981</v>
      </c>
      <c r="AG26">
        <f t="shared" si="16"/>
        <v>169.02660988935475</v>
      </c>
      <c r="AH26">
        <f t="shared" si="17"/>
        <v>181.16802891812776</v>
      </c>
      <c r="AI26">
        <f t="shared" si="18"/>
        <v>194.18158314578307</v>
      </c>
      <c r="AJ26">
        <f t="shared" si="19"/>
        <v>208.12991926982173</v>
      </c>
      <c r="AK26">
        <f t="shared" si="20"/>
        <v>223.08018398810353</v>
      </c>
      <c r="AL26">
        <f t="shared" si="21"/>
        <v>239.10434724019942</v>
      </c>
      <c r="AM26">
        <f t="shared" si="22"/>
        <v>256.27954866762474</v>
      </c>
      <c r="AN26">
        <f t="shared" si="23"/>
        <v>274.68846896079828</v>
      </c>
      <c r="AO26">
        <f t="shared" si="24"/>
        <v>294.41972788037509</v>
      </c>
      <c r="AP26">
        <f t="shared" si="25"/>
        <v>315.5683108690119</v>
      </c>
      <c r="AR26">
        <f>MAX(0,AP26-$L$17)</f>
        <v>178.2983068690119</v>
      </c>
      <c r="AT26">
        <v>9</v>
      </c>
      <c r="AV26">
        <f t="shared" si="26"/>
        <v>3.4996710237673083</v>
      </c>
    </row>
    <row r="27" spans="1:48">
      <c r="A27" s="2">
        <v>44580</v>
      </c>
      <c r="B27" s="1">
        <v>171.63999899999999</v>
      </c>
      <c r="C27" s="1">
        <v>175.720001</v>
      </c>
      <c r="D27" s="1">
        <v>160.60000600000001</v>
      </c>
      <c r="E27" s="1">
        <v>161.66000399999999</v>
      </c>
      <c r="F27" s="1">
        <v>161.66000399999999</v>
      </c>
      <c r="G27" s="1">
        <v>3528300</v>
      </c>
      <c r="I27">
        <f t="shared" si="0"/>
        <v>-4.576332373453678E-2</v>
      </c>
      <c r="J27">
        <f t="shared" si="1"/>
        <v>-4.4731975293552648E-2</v>
      </c>
      <c r="V27">
        <f>U26*$M$12</f>
        <v>68.597906819485672</v>
      </c>
      <c r="W27">
        <f t="shared" si="15"/>
        <v>73.52539091052499</v>
      </c>
      <c r="X27">
        <f t="shared" si="15"/>
        <v>78.80682311154581</v>
      </c>
      <c r="Y27">
        <f t="shared" si="15"/>
        <v>84.467628012916151</v>
      </c>
      <c r="Z27">
        <f t="shared" si="15"/>
        <v>90.535056489075458</v>
      </c>
      <c r="AA27">
        <f t="shared" si="15"/>
        <v>97.03831688308712</v>
      </c>
      <c r="AB27">
        <f t="shared" si="15"/>
        <v>104.0087156143618</v>
      </c>
      <c r="AC27">
        <f>AB26*$M$12</f>
        <v>111.47980788643125</v>
      </c>
      <c r="AD27">
        <f t="shared" si="15"/>
        <v>119.48755922027327</v>
      </c>
      <c r="AE27">
        <f t="shared" si="15"/>
        <v>128.07051859080275</v>
      </c>
      <c r="AF27">
        <f t="shared" si="15"/>
        <v>137.27000400000003</v>
      </c>
      <c r="AG27">
        <f t="shared" si="16"/>
        <v>147.13030138001815</v>
      </c>
      <c r="AH27">
        <f t="shared" si="17"/>
        <v>157.69887778377981</v>
      </c>
      <c r="AI27">
        <f t="shared" si="18"/>
        <v>169.02660988935475</v>
      </c>
      <c r="AJ27">
        <f t="shared" si="19"/>
        <v>181.16802891812776</v>
      </c>
      <c r="AK27">
        <f t="shared" si="20"/>
        <v>194.18158314578307</v>
      </c>
      <c r="AL27">
        <f t="shared" si="21"/>
        <v>208.12991926982173</v>
      </c>
      <c r="AM27">
        <f t="shared" si="22"/>
        <v>223.08018398810353</v>
      </c>
      <c r="AN27">
        <f t="shared" si="23"/>
        <v>239.10434724019942</v>
      </c>
      <c r="AO27">
        <f t="shared" si="24"/>
        <v>256.27954866762479</v>
      </c>
      <c r="AP27">
        <f t="shared" si="25"/>
        <v>274.68846896079828</v>
      </c>
      <c r="AR27">
        <f>MAX(0,AP27-$L$17)</f>
        <v>137.41846496079827</v>
      </c>
      <c r="AT27">
        <v>10</v>
      </c>
      <c r="AV27">
        <f t="shared" si="26"/>
        <v>5.2950961421754767</v>
      </c>
    </row>
    <row r="28" spans="1:48">
      <c r="A28" s="2">
        <v>44581</v>
      </c>
      <c r="B28" s="1">
        <v>166.41000399999999</v>
      </c>
      <c r="C28" s="1">
        <v>166.78999300000001</v>
      </c>
      <c r="D28" s="1">
        <v>155.729996</v>
      </c>
      <c r="E28" s="1">
        <v>156.529999</v>
      </c>
      <c r="F28" s="1">
        <v>156.529999</v>
      </c>
      <c r="G28" s="1">
        <v>3282700</v>
      </c>
      <c r="I28">
        <f t="shared" si="0"/>
        <v>-3.2247710537406431E-2</v>
      </c>
      <c r="J28">
        <f t="shared" si="1"/>
        <v>-3.1733297495155223E-2</v>
      </c>
      <c r="W28">
        <f t="shared" si="15"/>
        <v>64.000650139232832</v>
      </c>
      <c r="X28">
        <f t="shared" si="15"/>
        <v>68.597906819485686</v>
      </c>
      <c r="Y28">
        <f t="shared" si="15"/>
        <v>73.52539091052499</v>
      </c>
      <c r="Z28">
        <f t="shared" si="15"/>
        <v>78.80682311154581</v>
      </c>
      <c r="AA28">
        <f t="shared" si="15"/>
        <v>84.467628012916151</v>
      </c>
      <c r="AB28">
        <f t="shared" si="15"/>
        <v>90.535056489075458</v>
      </c>
      <c r="AC28">
        <f>AB27*$M$12</f>
        <v>97.03831688308712</v>
      </c>
      <c r="AD28">
        <f t="shared" si="15"/>
        <v>104.0087156143618</v>
      </c>
      <c r="AE28">
        <f t="shared" si="15"/>
        <v>111.47980788643125</v>
      </c>
      <c r="AF28">
        <f t="shared" si="15"/>
        <v>119.48755922027327</v>
      </c>
      <c r="AG28">
        <f t="shared" si="16"/>
        <v>128.07051859080275</v>
      </c>
      <c r="AH28">
        <f t="shared" si="17"/>
        <v>137.27000400000003</v>
      </c>
      <c r="AI28">
        <f t="shared" si="18"/>
        <v>147.13030138001815</v>
      </c>
      <c r="AJ28">
        <f t="shared" si="19"/>
        <v>157.69887778377981</v>
      </c>
      <c r="AK28">
        <f t="shared" si="20"/>
        <v>169.02660988935475</v>
      </c>
      <c r="AL28">
        <f t="shared" si="21"/>
        <v>181.16802891812776</v>
      </c>
      <c r="AM28">
        <f t="shared" si="22"/>
        <v>194.18158314578307</v>
      </c>
      <c r="AN28">
        <f t="shared" si="23"/>
        <v>208.12991926982173</v>
      </c>
      <c r="AO28">
        <f t="shared" si="24"/>
        <v>223.08018398810353</v>
      </c>
      <c r="AP28">
        <f t="shared" si="25"/>
        <v>239.10434724019947</v>
      </c>
      <c r="AR28">
        <f>MAX(0,AP28-$L$17)</f>
        <v>101.83434324019947</v>
      </c>
      <c r="AT28">
        <v>11</v>
      </c>
      <c r="AV28">
        <f t="shared" si="26"/>
        <v>6.6694465136554406</v>
      </c>
    </row>
    <row r="29" spans="1:48">
      <c r="A29" s="2">
        <v>44582</v>
      </c>
      <c r="B29" s="1">
        <v>153.85000600000001</v>
      </c>
      <c r="C29" s="1">
        <v>154.86999499999999</v>
      </c>
      <c r="D29" s="1">
        <v>145.80999800000001</v>
      </c>
      <c r="E29" s="1">
        <v>147.5</v>
      </c>
      <c r="F29" s="1">
        <v>147.5</v>
      </c>
      <c r="G29" s="1">
        <v>4395500</v>
      </c>
      <c r="I29">
        <f t="shared" si="0"/>
        <v>-5.9419502731705313E-2</v>
      </c>
      <c r="J29">
        <f t="shared" si="1"/>
        <v>-5.7688615969390018E-2</v>
      </c>
      <c r="X29">
        <f t="shared" si="15"/>
        <v>59.711489871305595</v>
      </c>
      <c r="Y29">
        <f t="shared" si="15"/>
        <v>64.000650139232846</v>
      </c>
      <c r="Z29">
        <f t="shared" si="15"/>
        <v>68.597906819485686</v>
      </c>
      <c r="AA29">
        <f t="shared" si="15"/>
        <v>73.52539091052499</v>
      </c>
      <c r="AB29">
        <f t="shared" si="15"/>
        <v>78.80682311154581</v>
      </c>
      <c r="AC29">
        <f>AB28*$M$12</f>
        <v>84.467628012916151</v>
      </c>
      <c r="AD29">
        <f t="shared" si="15"/>
        <v>90.535056489075458</v>
      </c>
      <c r="AE29">
        <f t="shared" si="15"/>
        <v>97.03831688308712</v>
      </c>
      <c r="AF29">
        <f t="shared" si="15"/>
        <v>104.0087156143618</v>
      </c>
      <c r="AG29">
        <f t="shared" si="16"/>
        <v>111.47980788643125</v>
      </c>
      <c r="AH29">
        <f t="shared" si="17"/>
        <v>119.48755922027327</v>
      </c>
      <c r="AI29">
        <f t="shared" si="18"/>
        <v>128.07051859080275</v>
      </c>
      <c r="AJ29">
        <f t="shared" si="19"/>
        <v>137.27000400000003</v>
      </c>
      <c r="AK29">
        <f t="shared" si="20"/>
        <v>147.13030138001815</v>
      </c>
      <c r="AL29">
        <f t="shared" si="21"/>
        <v>157.69887778377981</v>
      </c>
      <c r="AM29">
        <f t="shared" si="22"/>
        <v>169.02660988935475</v>
      </c>
      <c r="AN29">
        <f t="shared" si="23"/>
        <v>181.16802891812776</v>
      </c>
      <c r="AO29">
        <f t="shared" si="24"/>
        <v>194.18158314578307</v>
      </c>
      <c r="AP29">
        <f t="shared" si="25"/>
        <v>208.12991926982173</v>
      </c>
      <c r="AR29">
        <f>MAX(0,AP29-$L$17)</f>
        <v>70.859915269821727</v>
      </c>
      <c r="AT29">
        <v>12</v>
      </c>
      <c r="AV29">
        <f t="shared" si="26"/>
        <v>6.869070448202697</v>
      </c>
    </row>
    <row r="30" spans="1:48">
      <c r="A30" s="2">
        <v>44585</v>
      </c>
      <c r="B30" s="1">
        <v>141.990005</v>
      </c>
      <c r="C30" s="1">
        <v>151.990005</v>
      </c>
      <c r="D30" s="1">
        <v>135.13000500000001</v>
      </c>
      <c r="E30" s="1">
        <v>150.979996</v>
      </c>
      <c r="F30" s="1">
        <v>150.979996</v>
      </c>
      <c r="G30" s="1">
        <v>5811000</v>
      </c>
      <c r="I30">
        <f t="shared" si="0"/>
        <v>2.3319175438028666E-2</v>
      </c>
      <c r="J30">
        <f t="shared" si="1"/>
        <v>2.3593193220338982E-2</v>
      </c>
      <c r="Y30">
        <f t="shared" si="15"/>
        <v>55.709778180290364</v>
      </c>
      <c r="Z30">
        <f t="shared" si="15"/>
        <v>59.711489871305609</v>
      </c>
      <c r="AA30">
        <f t="shared" si="15"/>
        <v>64.000650139232846</v>
      </c>
      <c r="AB30">
        <f t="shared" si="15"/>
        <v>68.597906819485686</v>
      </c>
      <c r="AC30">
        <f>AB29*$M$12</f>
        <v>73.52539091052499</v>
      </c>
      <c r="AD30">
        <f t="shared" si="15"/>
        <v>78.80682311154581</v>
      </c>
      <c r="AE30">
        <f t="shared" si="15"/>
        <v>84.467628012916151</v>
      </c>
      <c r="AF30">
        <f t="shared" si="15"/>
        <v>90.535056489075458</v>
      </c>
      <c r="AG30">
        <f t="shared" si="16"/>
        <v>97.03831688308712</v>
      </c>
      <c r="AH30">
        <f t="shared" si="17"/>
        <v>104.0087156143618</v>
      </c>
      <c r="AI30">
        <f t="shared" si="18"/>
        <v>111.47980788643125</v>
      </c>
      <c r="AJ30">
        <f t="shared" si="19"/>
        <v>119.48755922027327</v>
      </c>
      <c r="AK30">
        <f t="shared" si="20"/>
        <v>128.07051859080275</v>
      </c>
      <c r="AL30">
        <f t="shared" si="21"/>
        <v>137.27000400000003</v>
      </c>
      <c r="AM30">
        <f t="shared" si="22"/>
        <v>147.13030138001815</v>
      </c>
      <c r="AN30">
        <f t="shared" si="23"/>
        <v>157.69887778377981</v>
      </c>
      <c r="AO30">
        <f t="shared" si="24"/>
        <v>169.02660988935475</v>
      </c>
      <c r="AP30">
        <f t="shared" si="25"/>
        <v>181.16802891812776</v>
      </c>
      <c r="AR30">
        <f>MAX(0,AP30-$L$17)</f>
        <v>43.89802491812776</v>
      </c>
      <c r="AT30">
        <v>13</v>
      </c>
      <c r="AV30">
        <f t="shared" si="26"/>
        <v>5.5080888216051589</v>
      </c>
    </row>
    <row r="31" spans="1:48">
      <c r="A31" s="2">
        <v>44586</v>
      </c>
      <c r="B31" s="1">
        <v>157.48500100000001</v>
      </c>
      <c r="C31" s="1">
        <v>166.5</v>
      </c>
      <c r="D31" s="1">
        <v>152.557999</v>
      </c>
      <c r="E31" s="1">
        <v>156.490005</v>
      </c>
      <c r="F31" s="1">
        <v>156.490005</v>
      </c>
      <c r="G31" s="1">
        <v>4071000</v>
      </c>
      <c r="I31">
        <f t="shared" si="0"/>
        <v>3.5844790908100235E-2</v>
      </c>
      <c r="J31">
        <f t="shared" si="1"/>
        <v>3.649496056417962E-2</v>
      </c>
      <c r="L31" t="s">
        <v>22</v>
      </c>
      <c r="M31">
        <f>SUM(AV17:AV47)/(1+M6*M13)</f>
        <v>27.332114516871478</v>
      </c>
      <c r="Z31">
        <f t="shared" si="15"/>
        <v>51.976250996017839</v>
      </c>
      <c r="AA31">
        <f t="shared" si="15"/>
        <v>55.709778180290378</v>
      </c>
      <c r="AB31">
        <f t="shared" si="15"/>
        <v>59.711489871305609</v>
      </c>
      <c r="AC31">
        <f>AB30*$M$12</f>
        <v>64.000650139232846</v>
      </c>
      <c r="AD31">
        <f t="shared" si="15"/>
        <v>68.597906819485686</v>
      </c>
      <c r="AE31">
        <f t="shared" si="15"/>
        <v>73.52539091052499</v>
      </c>
      <c r="AF31">
        <f t="shared" si="15"/>
        <v>78.80682311154581</v>
      </c>
      <c r="AG31">
        <f t="shared" si="16"/>
        <v>84.467628012916151</v>
      </c>
      <c r="AH31">
        <f t="shared" si="17"/>
        <v>90.535056489075458</v>
      </c>
      <c r="AI31">
        <f t="shared" si="18"/>
        <v>97.03831688308712</v>
      </c>
      <c r="AJ31">
        <f t="shared" si="19"/>
        <v>104.0087156143618</v>
      </c>
      <c r="AK31">
        <f t="shared" si="20"/>
        <v>111.47980788643125</v>
      </c>
      <c r="AL31">
        <f t="shared" si="21"/>
        <v>119.48755922027327</v>
      </c>
      <c r="AM31">
        <f t="shared" si="22"/>
        <v>128.07051859080275</v>
      </c>
      <c r="AN31">
        <f t="shared" si="23"/>
        <v>137.27000400000003</v>
      </c>
      <c r="AO31">
        <f t="shared" si="24"/>
        <v>147.13030138001815</v>
      </c>
      <c r="AP31">
        <f t="shared" si="25"/>
        <v>157.69887778377981</v>
      </c>
      <c r="AR31">
        <f>MAX(0,AP31-$L$17)</f>
        <v>20.428873783779807</v>
      </c>
      <c r="AT31">
        <v>14</v>
      </c>
      <c r="AV31">
        <f t="shared" si="26"/>
        <v>2.9097168219402749</v>
      </c>
    </row>
    <row r="32" spans="1:48">
      <c r="A32" s="2">
        <v>44587</v>
      </c>
      <c r="B32" s="1">
        <v>163.529999</v>
      </c>
      <c r="C32" s="1">
        <v>167.679993</v>
      </c>
      <c r="D32" s="1">
        <v>159.10000600000001</v>
      </c>
      <c r="E32" s="1">
        <v>160.699997</v>
      </c>
      <c r="F32" s="1">
        <v>160.699997</v>
      </c>
      <c r="G32" s="1">
        <v>2688100</v>
      </c>
      <c r="I32">
        <f t="shared" si="0"/>
        <v>2.6547111949137229E-2</v>
      </c>
      <c r="J32">
        <f t="shared" si="1"/>
        <v>2.6902625506338249E-2</v>
      </c>
      <c r="AA32">
        <f t="shared" si="15"/>
        <v>48.492935277147154</v>
      </c>
      <c r="AB32">
        <f t="shared" si="15"/>
        <v>51.976250996017853</v>
      </c>
      <c r="AC32">
        <f>AB31*$M$12</f>
        <v>55.709778180290378</v>
      </c>
      <c r="AD32">
        <f t="shared" si="15"/>
        <v>59.711489871305609</v>
      </c>
      <c r="AE32">
        <f t="shared" si="15"/>
        <v>64.000650139232846</v>
      </c>
      <c r="AF32">
        <f t="shared" si="15"/>
        <v>68.597906819485686</v>
      </c>
      <c r="AG32">
        <f t="shared" si="16"/>
        <v>73.52539091052499</v>
      </c>
      <c r="AH32">
        <f t="shared" si="17"/>
        <v>78.80682311154581</v>
      </c>
      <c r="AI32">
        <f t="shared" si="18"/>
        <v>84.467628012916151</v>
      </c>
      <c r="AJ32">
        <f t="shared" si="19"/>
        <v>90.535056489075458</v>
      </c>
      <c r="AK32">
        <f t="shared" si="20"/>
        <v>97.03831688308712</v>
      </c>
      <c r="AL32">
        <f t="shared" si="21"/>
        <v>104.0087156143618</v>
      </c>
      <c r="AM32">
        <f t="shared" si="22"/>
        <v>111.47980788643125</v>
      </c>
      <c r="AN32">
        <f t="shared" si="23"/>
        <v>119.48755922027327</v>
      </c>
      <c r="AO32">
        <f t="shared" si="24"/>
        <v>128.07051859080275</v>
      </c>
      <c r="AP32">
        <f t="shared" si="25"/>
        <v>137.27000400000003</v>
      </c>
      <c r="AR32">
        <f>MAX(0,AP32-$L$17)</f>
        <v>2.8421709430404007E-14</v>
      </c>
      <c r="AT32">
        <v>15</v>
      </c>
      <c r="AV32">
        <f t="shared" si="26"/>
        <v>4.03659035357647E-15</v>
      </c>
    </row>
    <row r="33" spans="1:48">
      <c r="A33" s="2">
        <v>44588</v>
      </c>
      <c r="B33" s="1">
        <v>161.929993</v>
      </c>
      <c r="C33" s="1">
        <v>164.470001</v>
      </c>
      <c r="D33" s="1">
        <v>152.779999</v>
      </c>
      <c r="E33" s="1">
        <v>154.53999300000001</v>
      </c>
      <c r="F33" s="1">
        <v>154.53999300000001</v>
      </c>
      <c r="G33" s="1">
        <v>2477500</v>
      </c>
      <c r="I33">
        <f t="shared" si="0"/>
        <v>-3.9086336865420131E-2</v>
      </c>
      <c r="J33">
        <f t="shared" si="1"/>
        <v>-3.8332321810808666E-2</v>
      </c>
      <c r="AB33">
        <f t="shared" si="15"/>
        <v>45.243062489708002</v>
      </c>
      <c r="AC33">
        <f>AB32*$M$12</f>
        <v>48.492935277147168</v>
      </c>
      <c r="AD33">
        <f t="shared" si="15"/>
        <v>51.976250996017853</v>
      </c>
      <c r="AE33">
        <f t="shared" si="15"/>
        <v>55.709778180290378</v>
      </c>
      <c r="AF33">
        <f t="shared" si="15"/>
        <v>59.711489871305609</v>
      </c>
      <c r="AG33">
        <f t="shared" si="16"/>
        <v>64.000650139232846</v>
      </c>
      <c r="AH33">
        <f t="shared" si="17"/>
        <v>68.597906819485686</v>
      </c>
      <c r="AI33">
        <f t="shared" si="18"/>
        <v>73.52539091052499</v>
      </c>
      <c r="AJ33">
        <f t="shared" si="19"/>
        <v>78.80682311154581</v>
      </c>
      <c r="AK33">
        <f t="shared" si="20"/>
        <v>84.467628012916151</v>
      </c>
      <c r="AL33">
        <f t="shared" si="21"/>
        <v>90.535056489075458</v>
      </c>
      <c r="AM33">
        <f t="shared" si="22"/>
        <v>97.03831688308712</v>
      </c>
      <c r="AN33">
        <f t="shared" si="23"/>
        <v>104.0087156143618</v>
      </c>
      <c r="AO33">
        <f t="shared" si="24"/>
        <v>111.47980788643125</v>
      </c>
      <c r="AP33">
        <f t="shared" si="25"/>
        <v>119.48755922027327</v>
      </c>
      <c r="AR33">
        <f>MAX(0,AP33-$L$17)</f>
        <v>0</v>
      </c>
      <c r="AT33">
        <v>16</v>
      </c>
      <c r="AV33">
        <f t="shared" si="26"/>
        <v>0</v>
      </c>
    </row>
    <row r="34" spans="1:48">
      <c r="A34" s="2">
        <v>44589</v>
      </c>
      <c r="B34" s="1">
        <v>154</v>
      </c>
      <c r="C34" s="1">
        <v>162.229996</v>
      </c>
      <c r="D34" s="1">
        <v>150.58999600000001</v>
      </c>
      <c r="E34" s="1">
        <v>162.220001</v>
      </c>
      <c r="F34" s="1">
        <v>162.220001</v>
      </c>
      <c r="G34" s="1">
        <v>1432400</v>
      </c>
      <c r="I34">
        <f t="shared" si="0"/>
        <v>4.8500527596946057E-2</v>
      </c>
      <c r="J34">
        <f t="shared" si="1"/>
        <v>4.9695925636543715E-2</v>
      </c>
      <c r="AC34">
        <f>AB33*$M$12</f>
        <v>42.210987884090088</v>
      </c>
      <c r="AD34">
        <f t="shared" si="15"/>
        <v>45.243062489708016</v>
      </c>
      <c r="AE34">
        <f t="shared" si="15"/>
        <v>48.492935277147168</v>
      </c>
      <c r="AF34">
        <f t="shared" si="15"/>
        <v>51.976250996017853</v>
      </c>
      <c r="AG34">
        <f t="shared" si="16"/>
        <v>55.709778180290378</v>
      </c>
      <c r="AH34">
        <f t="shared" si="17"/>
        <v>59.711489871305609</v>
      </c>
      <c r="AI34">
        <f t="shared" si="18"/>
        <v>64.000650139232846</v>
      </c>
      <c r="AJ34">
        <f t="shared" si="19"/>
        <v>68.597906819485686</v>
      </c>
      <c r="AK34">
        <f t="shared" si="20"/>
        <v>73.52539091052499</v>
      </c>
      <c r="AL34">
        <f t="shared" si="21"/>
        <v>78.80682311154581</v>
      </c>
      <c r="AM34">
        <f t="shared" si="22"/>
        <v>84.467628012916151</v>
      </c>
      <c r="AN34">
        <f t="shared" si="23"/>
        <v>90.535056489075458</v>
      </c>
      <c r="AO34">
        <f t="shared" si="24"/>
        <v>97.03831688308712</v>
      </c>
      <c r="AP34">
        <f t="shared" si="25"/>
        <v>104.0087156143618</v>
      </c>
      <c r="AR34">
        <f>MAX(0,AP34-$L$17)</f>
        <v>0</v>
      </c>
      <c r="AT34">
        <v>17</v>
      </c>
      <c r="AV34">
        <f t="shared" si="26"/>
        <v>0</v>
      </c>
    </row>
    <row r="35" spans="1:48">
      <c r="A35" s="2">
        <v>44592</v>
      </c>
      <c r="B35" s="1">
        <v>166</v>
      </c>
      <c r="C35" s="1">
        <v>172.69000199999999</v>
      </c>
      <c r="D35" s="1">
        <v>162.509995</v>
      </c>
      <c r="E35" s="1">
        <v>172.08000200000001</v>
      </c>
      <c r="F35" s="1">
        <v>172.08000200000001</v>
      </c>
      <c r="G35" s="1">
        <v>1860200</v>
      </c>
      <c r="I35">
        <f t="shared" si="0"/>
        <v>5.9006051775309203E-2</v>
      </c>
      <c r="J35">
        <f t="shared" si="1"/>
        <v>6.0781660332994397E-2</v>
      </c>
      <c r="AD35">
        <f t="shared" si="15"/>
        <v>39.382115181882767</v>
      </c>
      <c r="AE35">
        <f t="shared" si="15"/>
        <v>42.210987884090102</v>
      </c>
      <c r="AF35">
        <f t="shared" si="15"/>
        <v>45.243062489708016</v>
      </c>
      <c r="AG35">
        <f t="shared" si="16"/>
        <v>48.492935277147168</v>
      </c>
      <c r="AH35">
        <f t="shared" si="17"/>
        <v>51.976250996017853</v>
      </c>
      <c r="AI35">
        <f t="shared" si="18"/>
        <v>55.709778180290378</v>
      </c>
      <c r="AJ35">
        <f t="shared" si="19"/>
        <v>59.711489871305609</v>
      </c>
      <c r="AK35">
        <f t="shared" si="20"/>
        <v>64.000650139232846</v>
      </c>
      <c r="AL35">
        <f t="shared" si="21"/>
        <v>68.597906819485686</v>
      </c>
      <c r="AM35">
        <f t="shared" si="22"/>
        <v>73.52539091052499</v>
      </c>
      <c r="AN35">
        <f t="shared" si="23"/>
        <v>78.80682311154581</v>
      </c>
      <c r="AO35">
        <f t="shared" si="24"/>
        <v>84.467628012916151</v>
      </c>
      <c r="AP35">
        <f t="shared" si="25"/>
        <v>90.535056489075458</v>
      </c>
      <c r="AR35">
        <f>MAX(0,AP35-$L$17)</f>
        <v>0</v>
      </c>
      <c r="AT35">
        <v>18</v>
      </c>
      <c r="AV35">
        <f t="shared" si="26"/>
        <v>0</v>
      </c>
    </row>
    <row r="36" spans="1:48">
      <c r="A36" s="2">
        <v>44593</v>
      </c>
      <c r="B36" s="1">
        <v>182.179993</v>
      </c>
      <c r="C36" s="1">
        <v>183.61000100000001</v>
      </c>
      <c r="D36" s="1">
        <v>174.16000399999999</v>
      </c>
      <c r="E36" s="1">
        <v>179.60000600000001</v>
      </c>
      <c r="F36" s="1">
        <v>179.60000600000001</v>
      </c>
      <c r="G36" s="1">
        <v>1933300</v>
      </c>
      <c r="I36">
        <f t="shared" si="0"/>
        <v>4.2772692693695449E-2</v>
      </c>
      <c r="J36">
        <f t="shared" si="1"/>
        <v>4.3700627107152168E-2</v>
      </c>
      <c r="AE36">
        <f t="shared" si="15"/>
        <v>36.742826310010528</v>
      </c>
      <c r="AF36">
        <f t="shared" si="15"/>
        <v>39.382115181882781</v>
      </c>
      <c r="AG36">
        <f t="shared" si="16"/>
        <v>42.210987884090102</v>
      </c>
      <c r="AH36">
        <f t="shared" si="17"/>
        <v>45.243062489708016</v>
      </c>
      <c r="AI36">
        <f t="shared" si="18"/>
        <v>48.492935277147168</v>
      </c>
      <c r="AJ36">
        <f t="shared" si="19"/>
        <v>51.976250996017853</v>
      </c>
      <c r="AK36">
        <f t="shared" si="20"/>
        <v>55.709778180290378</v>
      </c>
      <c r="AL36">
        <f t="shared" si="21"/>
        <v>59.711489871305609</v>
      </c>
      <c r="AM36">
        <f t="shared" si="22"/>
        <v>64.000650139232846</v>
      </c>
      <c r="AN36">
        <f t="shared" si="23"/>
        <v>68.597906819485686</v>
      </c>
      <c r="AO36">
        <f t="shared" si="24"/>
        <v>73.52539091052499</v>
      </c>
      <c r="AP36">
        <f t="shared" si="25"/>
        <v>78.80682311154581</v>
      </c>
      <c r="AR36">
        <f>MAX(0,AP36-$L$17)</f>
        <v>0</v>
      </c>
      <c r="AT36">
        <v>19</v>
      </c>
      <c r="AV36">
        <f t="shared" si="26"/>
        <v>0</v>
      </c>
    </row>
    <row r="37" spans="1:48">
      <c r="A37" s="2">
        <v>44594</v>
      </c>
      <c r="B37" s="1">
        <v>181</v>
      </c>
      <c r="C37" s="1">
        <v>184.13000500000001</v>
      </c>
      <c r="D37" s="1">
        <v>175.220001</v>
      </c>
      <c r="E37" s="1">
        <v>180.14999399999999</v>
      </c>
      <c r="F37" s="1">
        <v>180.14999399999999</v>
      </c>
      <c r="G37" s="1">
        <v>1823300</v>
      </c>
      <c r="I37">
        <f t="shared" si="0"/>
        <v>3.0576146128517704E-3</v>
      </c>
      <c r="J37">
        <f t="shared" si="1"/>
        <v>3.0622938843330818E-3</v>
      </c>
      <c r="AF37">
        <f t="shared" si="15"/>
        <v>34.280415843907448</v>
      </c>
      <c r="AG37">
        <f t="shared" si="16"/>
        <v>36.742826310010543</v>
      </c>
      <c r="AH37">
        <f t="shared" si="17"/>
        <v>39.382115181882781</v>
      </c>
      <c r="AI37">
        <f t="shared" si="18"/>
        <v>42.210987884090102</v>
      </c>
      <c r="AJ37">
        <f t="shared" si="19"/>
        <v>45.243062489708016</v>
      </c>
      <c r="AK37">
        <f t="shared" si="20"/>
        <v>48.492935277147168</v>
      </c>
      <c r="AL37">
        <f t="shared" si="21"/>
        <v>51.976250996017853</v>
      </c>
      <c r="AM37">
        <f t="shared" si="22"/>
        <v>55.709778180290378</v>
      </c>
      <c r="AN37">
        <f t="shared" si="23"/>
        <v>59.711489871305609</v>
      </c>
      <c r="AO37">
        <f t="shared" si="24"/>
        <v>64.000650139232846</v>
      </c>
      <c r="AP37">
        <f t="shared" si="25"/>
        <v>68.597906819485686</v>
      </c>
      <c r="AR37">
        <f>MAX(0,AP37-$L$17)</f>
        <v>0</v>
      </c>
      <c r="AT37">
        <v>20</v>
      </c>
      <c r="AV37">
        <f t="shared" si="26"/>
        <v>0</v>
      </c>
    </row>
    <row r="38" spans="1:48">
      <c r="A38" s="2">
        <v>44595</v>
      </c>
      <c r="B38" s="1">
        <v>172.34899899999999</v>
      </c>
      <c r="C38" s="1">
        <v>179.12699900000001</v>
      </c>
      <c r="D38" s="1">
        <v>171.25700399999999</v>
      </c>
      <c r="E38" s="1">
        <v>175.020004</v>
      </c>
      <c r="F38" s="1">
        <v>175.020004</v>
      </c>
      <c r="G38" s="1">
        <v>1405300</v>
      </c>
      <c r="I38">
        <f t="shared" si="0"/>
        <v>-2.8889527926307255E-2</v>
      </c>
      <c r="J38">
        <f t="shared" si="1"/>
        <v>-2.8476215214306322E-2</v>
      </c>
      <c r="AG38">
        <f t="shared" ref="AG38" si="27">AF37*$M$12</f>
        <v>31.983029844142767</v>
      </c>
      <c r="AH38">
        <f t="shared" ref="AH38:AH39" si="28">AG37*$M$12</f>
        <v>34.280415843907463</v>
      </c>
      <c r="AI38">
        <f t="shared" ref="AI38:AI40" si="29">AH37*$M$12</f>
        <v>36.742826310010543</v>
      </c>
      <c r="AJ38">
        <f t="shared" ref="AJ38:AJ41" si="30">AI37*$M$12</f>
        <v>39.382115181882781</v>
      </c>
      <c r="AK38">
        <f t="shared" ref="AK38:AK42" si="31">AJ37*$M$12</f>
        <v>42.210987884090102</v>
      </c>
      <c r="AL38">
        <f t="shared" ref="AL38:AL43" si="32">AK37*$M$12</f>
        <v>45.243062489708016</v>
      </c>
      <c r="AM38">
        <f t="shared" ref="AM38:AM44" si="33">AL37*$M$12</f>
        <v>48.492935277147168</v>
      </c>
      <c r="AN38">
        <f t="shared" ref="AN38:AN45" si="34">AM37*$M$12</f>
        <v>51.976250996017853</v>
      </c>
      <c r="AO38">
        <f t="shared" ref="AO38:AO46" si="35">AN37*$M$12</f>
        <v>55.709778180290378</v>
      </c>
      <c r="AP38">
        <f t="shared" ref="AP38:AP47" si="36">AO37*$M$12</f>
        <v>59.711489871305609</v>
      </c>
      <c r="AR38">
        <f>MAX(0,AP38-$L$17)</f>
        <v>0</v>
      </c>
      <c r="AT38">
        <v>21</v>
      </c>
      <c r="AV38">
        <f t="shared" si="26"/>
        <v>0</v>
      </c>
    </row>
    <row r="39" spans="1:48">
      <c r="A39" s="2">
        <v>44596</v>
      </c>
      <c r="B39" s="1">
        <v>175.770004</v>
      </c>
      <c r="C39" s="1">
        <v>177.36000100000001</v>
      </c>
      <c r="D39" s="1">
        <v>172.291</v>
      </c>
      <c r="E39" s="1">
        <v>176.570007</v>
      </c>
      <c r="F39" s="1">
        <v>176.570007</v>
      </c>
      <c r="G39" s="1">
        <v>880300</v>
      </c>
      <c r="I39">
        <f t="shared" si="0"/>
        <v>8.8171619968241185E-3</v>
      </c>
      <c r="J39">
        <f t="shared" si="1"/>
        <v>8.8561476664119135E-3</v>
      </c>
      <c r="AH39">
        <f t="shared" si="28"/>
        <v>29.839608792059803</v>
      </c>
      <c r="AI39">
        <f t="shared" si="29"/>
        <v>31.983029844142781</v>
      </c>
      <c r="AJ39">
        <f t="shared" si="30"/>
        <v>34.280415843907463</v>
      </c>
      <c r="AK39">
        <f t="shared" si="31"/>
        <v>36.742826310010543</v>
      </c>
      <c r="AL39">
        <f t="shared" si="32"/>
        <v>39.382115181882781</v>
      </c>
      <c r="AM39">
        <f t="shared" si="33"/>
        <v>42.210987884090102</v>
      </c>
      <c r="AN39">
        <f t="shared" si="34"/>
        <v>45.243062489708016</v>
      </c>
      <c r="AO39">
        <f t="shared" si="35"/>
        <v>48.492935277147168</v>
      </c>
      <c r="AP39">
        <f t="shared" si="36"/>
        <v>51.976250996017853</v>
      </c>
      <c r="AR39">
        <f>MAX(0,AP39-$L$17)</f>
        <v>0</v>
      </c>
      <c r="AT39">
        <v>22</v>
      </c>
      <c r="AV39">
        <f t="shared" si="26"/>
        <v>0</v>
      </c>
    </row>
    <row r="40" spans="1:48">
      <c r="A40" s="2">
        <v>44599</v>
      </c>
      <c r="B40" s="1">
        <v>175.58999600000001</v>
      </c>
      <c r="C40" s="1">
        <v>176.875</v>
      </c>
      <c r="D40" s="1">
        <v>171.10000600000001</v>
      </c>
      <c r="E40" s="1">
        <v>172.80999800000001</v>
      </c>
      <c r="F40" s="1">
        <v>172.80999800000001</v>
      </c>
      <c r="G40" s="1">
        <v>1494100</v>
      </c>
      <c r="I40">
        <f t="shared" si="0"/>
        <v>-2.1524724466543743E-2</v>
      </c>
      <c r="J40">
        <f t="shared" si="1"/>
        <v>-2.1294720795927684E-2</v>
      </c>
      <c r="AI40">
        <f t="shared" si="29"/>
        <v>27.839834349722722</v>
      </c>
      <c r="AJ40">
        <f t="shared" si="30"/>
        <v>29.839608792059817</v>
      </c>
      <c r="AK40">
        <f t="shared" si="31"/>
        <v>31.983029844142781</v>
      </c>
      <c r="AL40">
        <f t="shared" si="32"/>
        <v>34.280415843907463</v>
      </c>
      <c r="AM40">
        <f t="shared" si="33"/>
        <v>36.742826310010543</v>
      </c>
      <c r="AN40">
        <f t="shared" si="34"/>
        <v>39.382115181882781</v>
      </c>
      <c r="AO40">
        <f t="shared" si="35"/>
        <v>42.210987884090102</v>
      </c>
      <c r="AP40">
        <f t="shared" si="36"/>
        <v>45.243062489708016</v>
      </c>
      <c r="AR40">
        <f>MAX(0,AP40-$L$17)</f>
        <v>0</v>
      </c>
      <c r="AT40">
        <v>23</v>
      </c>
      <c r="AV40">
        <f t="shared" si="26"/>
        <v>0</v>
      </c>
    </row>
    <row r="41" spans="1:48">
      <c r="A41" s="2">
        <v>44600</v>
      </c>
      <c r="B41" s="1">
        <v>162.35000600000001</v>
      </c>
      <c r="C41" s="1">
        <v>165.80900600000001</v>
      </c>
      <c r="D41" s="1">
        <v>156.240005</v>
      </c>
      <c r="E41" s="1">
        <v>159.60000600000001</v>
      </c>
      <c r="F41" s="1">
        <v>159.60000600000001</v>
      </c>
      <c r="G41" s="1">
        <v>3091900</v>
      </c>
      <c r="I41">
        <f t="shared" si="0"/>
        <v>-7.9521990882803331E-2</v>
      </c>
      <c r="J41">
        <f t="shared" si="1"/>
        <v>-7.64422901040714E-2</v>
      </c>
      <c r="AJ41">
        <f t="shared" si="30"/>
        <v>25.974079687875815</v>
      </c>
      <c r="AK41">
        <f t="shared" si="31"/>
        <v>27.839834349722732</v>
      </c>
      <c r="AL41">
        <f t="shared" si="32"/>
        <v>29.839608792059817</v>
      </c>
      <c r="AM41">
        <f t="shared" si="33"/>
        <v>31.983029844142781</v>
      </c>
      <c r="AN41">
        <f t="shared" si="34"/>
        <v>34.280415843907463</v>
      </c>
      <c r="AO41">
        <f t="shared" si="35"/>
        <v>36.742826310010543</v>
      </c>
      <c r="AP41">
        <f t="shared" si="36"/>
        <v>39.382115181882781</v>
      </c>
      <c r="AR41">
        <f>MAX(0,AP41-$L$17)</f>
        <v>0</v>
      </c>
      <c r="AT41">
        <v>24</v>
      </c>
      <c r="AV41">
        <f t="shared" si="26"/>
        <v>0</v>
      </c>
    </row>
    <row r="42" spans="1:48">
      <c r="A42" s="2">
        <v>44601</v>
      </c>
      <c r="B42" s="1">
        <v>162.89999399999999</v>
      </c>
      <c r="C42" s="1">
        <v>173.86999499999999</v>
      </c>
      <c r="D42" s="1">
        <v>160.91000399999999</v>
      </c>
      <c r="E42" s="1">
        <v>173.33000200000001</v>
      </c>
      <c r="F42" s="1">
        <v>173.33000200000001</v>
      </c>
      <c r="G42" s="1">
        <v>1874500</v>
      </c>
      <c r="I42">
        <f t="shared" si="0"/>
        <v>8.252658088220971E-2</v>
      </c>
      <c r="J42">
        <f t="shared" si="1"/>
        <v>8.6027540625531043E-2</v>
      </c>
      <c r="AK42">
        <f t="shared" si="31"/>
        <v>24.233363142796229</v>
      </c>
      <c r="AL42">
        <f t="shared" si="32"/>
        <v>25.974079687875825</v>
      </c>
      <c r="AM42">
        <f t="shared" si="33"/>
        <v>27.839834349722732</v>
      </c>
      <c r="AN42">
        <f t="shared" si="34"/>
        <v>29.839608792059817</v>
      </c>
      <c r="AO42">
        <f t="shared" si="35"/>
        <v>31.983029844142781</v>
      </c>
      <c r="AP42">
        <f t="shared" si="36"/>
        <v>34.280415843907463</v>
      </c>
      <c r="AR42">
        <f>MAX(0,AP42-$L$17)</f>
        <v>0</v>
      </c>
      <c r="AT42">
        <v>25</v>
      </c>
      <c r="AV42">
        <f t="shared" si="26"/>
        <v>0</v>
      </c>
    </row>
    <row r="43" spans="1:48">
      <c r="A43" s="2">
        <v>44602</v>
      </c>
      <c r="B43" s="1">
        <v>165.03999300000001</v>
      </c>
      <c r="C43" s="1">
        <v>175.86999499999999</v>
      </c>
      <c r="D43" s="1">
        <v>163.88000500000001</v>
      </c>
      <c r="E43" s="1">
        <v>167.53999300000001</v>
      </c>
      <c r="F43" s="1">
        <v>167.53999300000001</v>
      </c>
      <c r="G43" s="1">
        <v>1205500</v>
      </c>
      <c r="I43">
        <f t="shared" si="0"/>
        <v>-3.397521654730698E-2</v>
      </c>
      <c r="J43">
        <f t="shared" si="1"/>
        <v>-3.3404540086487723E-2</v>
      </c>
      <c r="AL43">
        <f t="shared" si="32"/>
        <v>22.609304978946149</v>
      </c>
      <c r="AM43">
        <f t="shared" si="33"/>
        <v>24.233363142796239</v>
      </c>
      <c r="AN43">
        <f t="shared" si="34"/>
        <v>25.974079687875825</v>
      </c>
      <c r="AO43">
        <f t="shared" si="35"/>
        <v>27.839834349722732</v>
      </c>
      <c r="AP43">
        <f t="shared" si="36"/>
        <v>29.839608792059817</v>
      </c>
      <c r="AR43">
        <f>MAX(0,AP43-$L$17)</f>
        <v>0</v>
      </c>
      <c r="AT43">
        <v>26</v>
      </c>
      <c r="AV43">
        <f t="shared" si="26"/>
        <v>0</v>
      </c>
    </row>
    <row r="44" spans="1:48">
      <c r="A44" s="2">
        <v>44603</v>
      </c>
      <c r="B44" s="1">
        <v>167.929993</v>
      </c>
      <c r="C44" s="1">
        <v>174.199997</v>
      </c>
      <c r="D44" s="1">
        <v>167.779999</v>
      </c>
      <c r="E44" s="1">
        <v>170.949997</v>
      </c>
      <c r="F44" s="1">
        <v>170.949997</v>
      </c>
      <c r="G44" s="1">
        <v>1439200</v>
      </c>
      <c r="I44">
        <f t="shared" si="0"/>
        <v>2.0149011591723817E-2</v>
      </c>
      <c r="J44">
        <f t="shared" si="1"/>
        <v>2.0353373179381632E-2</v>
      </c>
      <c r="AM44">
        <f t="shared" si="33"/>
        <v>21.094087049281729</v>
      </c>
      <c r="AN44">
        <f t="shared" si="34"/>
        <v>22.60930497894616</v>
      </c>
      <c r="AO44">
        <f t="shared" si="35"/>
        <v>24.233363142796239</v>
      </c>
      <c r="AP44">
        <f t="shared" si="36"/>
        <v>25.974079687875825</v>
      </c>
      <c r="AR44">
        <f>MAX(0,AP44-$L$17)</f>
        <v>0</v>
      </c>
      <c r="AT44">
        <v>27</v>
      </c>
      <c r="AV44">
        <f t="shared" si="26"/>
        <v>0</v>
      </c>
    </row>
    <row r="45" spans="1:48">
      <c r="A45" s="2">
        <v>44606</v>
      </c>
      <c r="B45" s="1">
        <v>163.66999799999999</v>
      </c>
      <c r="C45" s="1">
        <v>165.820007</v>
      </c>
      <c r="D45" s="1">
        <v>153.759995</v>
      </c>
      <c r="E45" s="1">
        <v>154.529999</v>
      </c>
      <c r="F45" s="1">
        <v>154.529999</v>
      </c>
      <c r="G45" s="1">
        <v>3229500</v>
      </c>
      <c r="I45">
        <f t="shared" si="0"/>
        <v>-0.10098285276195094</v>
      </c>
      <c r="J45">
        <f t="shared" si="1"/>
        <v>-9.6051467026349188E-2</v>
      </c>
      <c r="AN45">
        <f t="shared" si="34"/>
        <v>19.680415159025177</v>
      </c>
      <c r="AO45">
        <f t="shared" si="35"/>
        <v>21.09408704928174</v>
      </c>
      <c r="AP45">
        <f t="shared" si="36"/>
        <v>22.60930497894616</v>
      </c>
      <c r="AR45">
        <f>MAX(0,AP45-$L$17)</f>
        <v>0</v>
      </c>
      <c r="AT45">
        <v>28</v>
      </c>
      <c r="AV45">
        <f t="shared" si="26"/>
        <v>0</v>
      </c>
    </row>
    <row r="46" spans="1:48">
      <c r="A46" s="2">
        <v>44607</v>
      </c>
      <c r="B46" s="1">
        <v>155.85000600000001</v>
      </c>
      <c r="C46" s="1">
        <v>164.770004</v>
      </c>
      <c r="D46" s="1">
        <v>155.699997</v>
      </c>
      <c r="E46" s="1">
        <v>163.44000199999999</v>
      </c>
      <c r="F46" s="1">
        <v>163.44000199999999</v>
      </c>
      <c r="G46" s="1">
        <v>1214500</v>
      </c>
      <c r="I46">
        <f t="shared" si="0"/>
        <v>5.6057716971904842E-2</v>
      </c>
      <c r="J46">
        <f t="shared" si="1"/>
        <v>5.7658726834004505E-2</v>
      </c>
      <c r="AO46">
        <f t="shared" si="35"/>
        <v>18.361483951720796</v>
      </c>
      <c r="AP46">
        <f t="shared" si="36"/>
        <v>19.680415159025184</v>
      </c>
      <c r="AR46">
        <f>MAX(0,AP46-$L$17)</f>
        <v>0</v>
      </c>
      <c r="AT46">
        <v>29</v>
      </c>
      <c r="AV46">
        <f t="shared" si="26"/>
        <v>0</v>
      </c>
    </row>
    <row r="47" spans="1:48">
      <c r="A47" s="2">
        <v>44608</v>
      </c>
      <c r="B47" s="1">
        <v>161.929993</v>
      </c>
      <c r="C47" s="1">
        <v>168.279999</v>
      </c>
      <c r="D47" s="1">
        <v>158.10000600000001</v>
      </c>
      <c r="E47" s="1">
        <v>165.490005</v>
      </c>
      <c r="F47" s="1">
        <v>165.490005</v>
      </c>
      <c r="G47" s="1">
        <v>1101600</v>
      </c>
      <c r="I47">
        <f t="shared" si="0"/>
        <v>1.2464837497884245E-2</v>
      </c>
      <c r="J47">
        <f t="shared" si="1"/>
        <v>1.2542847374659258E-2</v>
      </c>
      <c r="AP47">
        <f t="shared" si="36"/>
        <v>17.130944148537971</v>
      </c>
      <c r="AR47">
        <f>MAX(0,AP47-$L$17)</f>
        <v>0</v>
      </c>
      <c r="AT47">
        <v>30</v>
      </c>
      <c r="AV47">
        <f t="shared" si="26"/>
        <v>0</v>
      </c>
    </row>
    <row r="48" spans="1:48">
      <c r="A48" s="2">
        <v>44609</v>
      </c>
      <c r="B48" s="1">
        <v>163.425995</v>
      </c>
      <c r="C48" s="1">
        <v>167</v>
      </c>
      <c r="D48" s="1">
        <v>157.08999600000001</v>
      </c>
      <c r="E48" s="1">
        <v>157.36000100000001</v>
      </c>
      <c r="F48" s="1">
        <v>157.36000100000001</v>
      </c>
      <c r="G48" s="1">
        <v>886700</v>
      </c>
      <c r="I48">
        <f t="shared" si="0"/>
        <v>-5.037461980849859E-2</v>
      </c>
      <c r="J48">
        <f t="shared" si="1"/>
        <v>-4.9126858144695723E-2</v>
      </c>
    </row>
    <row r="49" spans="1:17">
      <c r="A49" s="2">
        <v>44610</v>
      </c>
      <c r="B49" s="1">
        <v>156.949997</v>
      </c>
      <c r="C49" s="1">
        <v>159.33999600000001</v>
      </c>
      <c r="D49" s="1">
        <v>151.60000600000001</v>
      </c>
      <c r="E49" s="1">
        <v>156.94000199999999</v>
      </c>
      <c r="F49" s="1">
        <v>156.94000199999999</v>
      </c>
      <c r="G49" s="1">
        <v>1016300</v>
      </c>
      <c r="I49">
        <f t="shared" si="0"/>
        <v>-2.6726009926080203E-3</v>
      </c>
      <c r="J49">
        <f t="shared" si="1"/>
        <v>-2.6690327740911644E-3</v>
      </c>
    </row>
    <row r="50" spans="1:17">
      <c r="A50" s="2">
        <v>44614</v>
      </c>
      <c r="B50" s="1">
        <v>149.490005</v>
      </c>
      <c r="C50" s="1">
        <v>153.970001</v>
      </c>
      <c r="D50" s="1">
        <v>146.85000600000001</v>
      </c>
      <c r="E50" s="1">
        <v>149.88999899999999</v>
      </c>
      <c r="F50" s="1">
        <v>149.88999899999999</v>
      </c>
      <c r="G50" s="1">
        <v>1492000</v>
      </c>
      <c r="I50">
        <f t="shared" si="0"/>
        <v>-4.5961894372105634E-2</v>
      </c>
      <c r="J50">
        <f t="shared" si="1"/>
        <v>-4.492164464226274E-2</v>
      </c>
    </row>
    <row r="51" spans="1:17">
      <c r="A51" s="2">
        <v>44615</v>
      </c>
      <c r="B51" s="1">
        <v>152.33000200000001</v>
      </c>
      <c r="C51" s="1">
        <v>152.44000199999999</v>
      </c>
      <c r="D51" s="1">
        <v>140.970001</v>
      </c>
      <c r="E51" s="1">
        <v>141.16000399999999</v>
      </c>
      <c r="F51" s="1">
        <v>141.16000399999999</v>
      </c>
      <c r="G51" s="1">
        <v>1512400</v>
      </c>
      <c r="I51">
        <f t="shared" si="0"/>
        <v>-6.0007657927237008E-2</v>
      </c>
      <c r="J51">
        <f t="shared" si="1"/>
        <v>-5.8242678352409642E-2</v>
      </c>
    </row>
    <row r="52" spans="1:17">
      <c r="A52" s="2">
        <v>44616</v>
      </c>
      <c r="B52" s="1">
        <v>140.14999399999999</v>
      </c>
      <c r="C52" s="1">
        <v>154.429993</v>
      </c>
      <c r="D52" s="1">
        <v>138.56599399999999</v>
      </c>
      <c r="E52" s="1">
        <v>154.05999800000001</v>
      </c>
      <c r="F52" s="1">
        <v>154.05999800000001</v>
      </c>
      <c r="G52" s="1">
        <v>2106200</v>
      </c>
      <c r="I52">
        <f t="shared" si="0"/>
        <v>8.7448096799156452E-2</v>
      </c>
      <c r="J52">
        <f t="shared" si="1"/>
        <v>9.138561656600705E-2</v>
      </c>
    </row>
    <row r="53" spans="1:17">
      <c r="A53" s="2">
        <v>44617</v>
      </c>
      <c r="B53" s="1">
        <v>157.11000100000001</v>
      </c>
      <c r="C53" s="1">
        <v>158.69000199999999</v>
      </c>
      <c r="D53" s="1">
        <v>149.63000500000001</v>
      </c>
      <c r="E53" s="1">
        <v>150.61999499999999</v>
      </c>
      <c r="F53" s="1">
        <v>150.61999499999999</v>
      </c>
      <c r="G53" s="1">
        <v>1232800</v>
      </c>
      <c r="I53">
        <f t="shared" si="0"/>
        <v>-2.258204846578225E-2</v>
      </c>
      <c r="J53">
        <f t="shared" si="1"/>
        <v>-2.2328982504595505E-2</v>
      </c>
    </row>
    <row r="54" spans="1:17">
      <c r="A54" s="2">
        <v>44620</v>
      </c>
      <c r="B54" s="1">
        <v>147.050003</v>
      </c>
      <c r="C54" s="1">
        <v>152.449997</v>
      </c>
      <c r="D54" s="1">
        <v>146.58000200000001</v>
      </c>
      <c r="E54" s="1">
        <v>150.80999800000001</v>
      </c>
      <c r="F54" s="1">
        <v>150.80999800000001</v>
      </c>
      <c r="G54" s="1">
        <v>1388600</v>
      </c>
      <c r="I54">
        <f t="shared" si="0"/>
        <v>1.260677633791063E-3</v>
      </c>
      <c r="J54">
        <f t="shared" si="1"/>
        <v>1.261472621878779E-3</v>
      </c>
    </row>
    <row r="55" spans="1:17">
      <c r="A55" s="2">
        <v>44621</v>
      </c>
      <c r="B55" s="1">
        <v>150.270004</v>
      </c>
      <c r="C55" s="1">
        <v>153.96000699999999</v>
      </c>
      <c r="D55" s="1">
        <v>146.13000500000001</v>
      </c>
      <c r="E55" s="1">
        <v>146.729996</v>
      </c>
      <c r="F55" s="1">
        <v>146.729996</v>
      </c>
      <c r="G55" s="1">
        <v>969000</v>
      </c>
      <c r="I55">
        <f t="shared" si="0"/>
        <v>-2.7426617152453862E-2</v>
      </c>
      <c r="J55">
        <f t="shared" si="1"/>
        <v>-2.7053922512484931E-2</v>
      </c>
    </row>
    <row r="56" spans="1:17">
      <c r="A56" s="2">
        <v>44622</v>
      </c>
      <c r="B56" s="1">
        <v>145</v>
      </c>
      <c r="C56" s="1">
        <v>148.029999</v>
      </c>
      <c r="D56" s="1">
        <v>140.479996</v>
      </c>
      <c r="E56" s="1">
        <v>146.949997</v>
      </c>
      <c r="F56" s="1">
        <v>146.949997</v>
      </c>
      <c r="G56" s="1">
        <v>1034300</v>
      </c>
      <c r="I56">
        <f t="shared" si="0"/>
        <v>1.4982364913993565E-3</v>
      </c>
      <c r="J56">
        <f t="shared" si="1"/>
        <v>1.4993594084197776E-3</v>
      </c>
    </row>
    <row r="57" spans="1:17">
      <c r="A57" s="2">
        <v>44623</v>
      </c>
      <c r="B57" s="1">
        <v>147.55999800000001</v>
      </c>
      <c r="C57" s="1">
        <v>147.66000399999999</v>
      </c>
      <c r="D57" s="1">
        <v>139.800003</v>
      </c>
      <c r="E57" s="1">
        <v>142.259995</v>
      </c>
      <c r="F57" s="1">
        <v>142.259995</v>
      </c>
      <c r="G57" s="1">
        <v>960200</v>
      </c>
      <c r="I57">
        <f t="shared" si="0"/>
        <v>-3.2436038291364572E-2</v>
      </c>
      <c r="J57">
        <f t="shared" si="1"/>
        <v>-3.1915631818624619E-2</v>
      </c>
    </row>
    <row r="58" spans="1:17">
      <c r="A58" s="2">
        <v>44624</v>
      </c>
      <c r="B58" s="1">
        <v>137.08999600000001</v>
      </c>
      <c r="C58" s="1">
        <v>139.52499399999999</v>
      </c>
      <c r="D58" s="1">
        <v>134.520004</v>
      </c>
      <c r="E58" s="1">
        <v>136.259995</v>
      </c>
      <c r="F58" s="1">
        <v>136.259995</v>
      </c>
      <c r="G58" s="1">
        <v>1653800</v>
      </c>
      <c r="I58">
        <f t="shared" si="0"/>
        <v>-4.3091545507487443E-2</v>
      </c>
      <c r="J58">
        <f t="shared" si="1"/>
        <v>-4.2176298403497063E-2</v>
      </c>
    </row>
    <row r="59" spans="1:17">
      <c r="A59" s="2">
        <v>44627</v>
      </c>
      <c r="B59" s="1">
        <v>133.179993</v>
      </c>
      <c r="C59" s="1">
        <v>136.61000100000001</v>
      </c>
      <c r="D59" s="1">
        <v>124.470001</v>
      </c>
      <c r="E59" s="1">
        <v>126.25</v>
      </c>
      <c r="F59" s="1">
        <v>126.25</v>
      </c>
      <c r="G59" s="1">
        <v>1674900</v>
      </c>
      <c r="I59">
        <f t="shared" si="0"/>
        <v>-7.6300720495497673E-2</v>
      </c>
      <c r="J59">
        <f t="shared" si="1"/>
        <v>-7.3462464166390171E-2</v>
      </c>
    </row>
    <row r="60" spans="1:17">
      <c r="A60" s="2">
        <v>44628</v>
      </c>
      <c r="B60" s="1">
        <v>123.900002</v>
      </c>
      <c r="C60" s="1">
        <v>133.66999799999999</v>
      </c>
      <c r="D60" s="1">
        <v>121.32</v>
      </c>
      <c r="E60" s="1">
        <v>128.16000399999999</v>
      </c>
      <c r="F60" s="1">
        <v>128.16000399999999</v>
      </c>
      <c r="G60" s="1">
        <v>1617100</v>
      </c>
      <c r="I60">
        <f t="shared" si="0"/>
        <v>1.5015446375565454E-2</v>
      </c>
      <c r="J60">
        <f t="shared" si="1"/>
        <v>1.5128744554455339E-2</v>
      </c>
      <c r="N60">
        <v>2</v>
      </c>
      <c r="P60">
        <f>N60-M61+1</f>
        <v>1</v>
      </c>
      <c r="Q60">
        <v>1</v>
      </c>
    </row>
    <row r="61" spans="1:17">
      <c r="A61" s="2">
        <v>44629</v>
      </c>
      <c r="B61" s="1">
        <v>135.320007</v>
      </c>
      <c r="C61" s="1">
        <v>144.128006</v>
      </c>
      <c r="D61" s="1">
        <v>134.10000600000001</v>
      </c>
      <c r="E61" s="1">
        <v>140.21000699999999</v>
      </c>
      <c r="F61" s="1">
        <v>140.21000699999999</v>
      </c>
      <c r="G61" s="1">
        <v>1519600</v>
      </c>
      <c r="I61">
        <f t="shared" si="0"/>
        <v>8.9861834127116444E-2</v>
      </c>
      <c r="J61">
        <f t="shared" si="1"/>
        <v>9.4023116603523235E-2</v>
      </c>
      <c r="M61">
        <v>2</v>
      </c>
      <c r="N61">
        <f>M61+N60</f>
        <v>4</v>
      </c>
      <c r="P61">
        <f t="shared" ref="P61:P74" si="37">N61-M62+1</f>
        <v>2</v>
      </c>
      <c r="Q61">
        <v>2</v>
      </c>
    </row>
    <row r="62" spans="1:17">
      <c r="A62" s="2">
        <v>44630</v>
      </c>
      <c r="B62" s="1">
        <v>139.41999799999999</v>
      </c>
      <c r="C62" s="1">
        <v>139.679993</v>
      </c>
      <c r="D62" s="1">
        <v>134.550003</v>
      </c>
      <c r="E62" s="1">
        <v>137.270004</v>
      </c>
      <c r="F62" s="1">
        <v>137.270004</v>
      </c>
      <c r="G62" s="1">
        <v>799100</v>
      </c>
      <c r="I62">
        <f t="shared" si="0"/>
        <v>-2.1191530254931604E-2</v>
      </c>
      <c r="J62">
        <f t="shared" si="1"/>
        <v>-2.0968567528849708E-2</v>
      </c>
      <c r="M62">
        <v>3</v>
      </c>
      <c r="N62">
        <f t="shared" ref="N62:N74" si="38">M62+N61</f>
        <v>7</v>
      </c>
      <c r="P62">
        <f t="shared" si="37"/>
        <v>4</v>
      </c>
      <c r="Q62">
        <v>4</v>
      </c>
    </row>
    <row r="63" spans="1:17">
      <c r="M63">
        <v>4</v>
      </c>
      <c r="N63">
        <f t="shared" si="38"/>
        <v>11</v>
      </c>
      <c r="P63">
        <f t="shared" si="37"/>
        <v>7</v>
      </c>
      <c r="Q63">
        <v>7</v>
      </c>
    </row>
    <row r="64" spans="1:17">
      <c r="M64">
        <v>5</v>
      </c>
      <c r="N64">
        <f t="shared" si="38"/>
        <v>16</v>
      </c>
      <c r="P64">
        <f t="shared" si="37"/>
        <v>11</v>
      </c>
    </row>
    <row r="65" spans="13:16">
      <c r="M65">
        <v>6</v>
      </c>
      <c r="N65">
        <f t="shared" si="38"/>
        <v>22</v>
      </c>
      <c r="P65">
        <f t="shared" si="37"/>
        <v>16</v>
      </c>
    </row>
    <row r="66" spans="13:16">
      <c r="M66">
        <v>7</v>
      </c>
      <c r="N66">
        <f t="shared" si="38"/>
        <v>29</v>
      </c>
      <c r="P66">
        <f t="shared" si="37"/>
        <v>22</v>
      </c>
    </row>
    <row r="67" spans="13:16">
      <c r="M67">
        <v>8</v>
      </c>
      <c r="N67">
        <f t="shared" si="38"/>
        <v>37</v>
      </c>
      <c r="P67">
        <f t="shared" si="37"/>
        <v>29</v>
      </c>
    </row>
    <row r="68" spans="13:16">
      <c r="M68">
        <v>9</v>
      </c>
      <c r="N68">
        <f t="shared" si="38"/>
        <v>46</v>
      </c>
      <c r="P68">
        <f t="shared" si="37"/>
        <v>37</v>
      </c>
    </row>
    <row r="69" spans="13:16">
      <c r="M69">
        <v>10</v>
      </c>
      <c r="N69">
        <f t="shared" si="38"/>
        <v>56</v>
      </c>
      <c r="P69">
        <f t="shared" si="37"/>
        <v>46</v>
      </c>
    </row>
    <row r="70" spans="13:16">
      <c r="M70">
        <v>11</v>
      </c>
      <c r="N70">
        <f t="shared" si="38"/>
        <v>67</v>
      </c>
      <c r="P70">
        <f t="shared" si="37"/>
        <v>56</v>
      </c>
    </row>
    <row r="71" spans="13:16">
      <c r="M71">
        <v>12</v>
      </c>
      <c r="N71">
        <f t="shared" si="38"/>
        <v>79</v>
      </c>
      <c r="P71">
        <f t="shared" si="37"/>
        <v>67</v>
      </c>
    </row>
    <row r="72" spans="13:16">
      <c r="M72">
        <v>13</v>
      </c>
      <c r="N72">
        <f t="shared" si="38"/>
        <v>92</v>
      </c>
      <c r="P72">
        <f t="shared" si="37"/>
        <v>79</v>
      </c>
    </row>
    <row r="73" spans="13:16">
      <c r="M73">
        <v>14</v>
      </c>
      <c r="N73">
        <f t="shared" si="38"/>
        <v>106</v>
      </c>
      <c r="P73">
        <f t="shared" si="37"/>
        <v>92</v>
      </c>
    </row>
    <row r="74" spans="13:16">
      <c r="M74">
        <v>15</v>
      </c>
      <c r="N74">
        <f t="shared" si="38"/>
        <v>121</v>
      </c>
      <c r="P74">
        <f t="shared" si="37"/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2022-03-11T15:37:43Z</dcterms:created>
  <dcterms:modified xsi:type="dcterms:W3CDTF">2022-03-12T17:59:52Z</dcterms:modified>
  <cp:category/>
  <cp:contentStatus/>
</cp:coreProperties>
</file>