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laser_tunnel\parts\"/>
    </mc:Choice>
  </mc:AlternateContent>
  <xr:revisionPtr revIDLastSave="0" documentId="13_ncr:1_{3D939F89-716B-4704-99BF-CCEAEF3EB788}" xr6:coauthVersionLast="47" xr6:coauthVersionMax="47" xr10:uidLastSave="{00000000-0000-0000-0000-000000000000}"/>
  <bookViews>
    <workbookView xWindow="-103" yWindow="-103" windowWidth="33120" windowHeight="18120" xr2:uid="{C7A15FB5-B248-4CA2-8E4B-B85C1BCDD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M23" i="1"/>
  <c r="O23" i="1" s="1"/>
  <c r="P23" i="1" s="1"/>
  <c r="Q23" i="1" s="1"/>
  <c r="M22" i="1"/>
  <c r="O22" i="1" s="1"/>
  <c r="P22" i="1" s="1"/>
  <c r="Q22" i="1" s="1"/>
  <c r="M21" i="1"/>
  <c r="O21" i="1" s="1"/>
  <c r="P21" i="1" s="1"/>
  <c r="Q21" i="1" s="1"/>
  <c r="M20" i="1"/>
  <c r="O20" i="1" s="1"/>
  <c r="N24" i="1"/>
  <c r="M24" i="1"/>
  <c r="K24" i="1"/>
  <c r="J24" i="1"/>
  <c r="H24" i="1"/>
  <c r="C24" i="1"/>
  <c r="G23" i="1"/>
  <c r="H23" i="1" s="1"/>
  <c r="I23" i="1" s="1"/>
  <c r="K23" i="1" s="1"/>
  <c r="G22" i="1"/>
  <c r="H22" i="1" s="1"/>
  <c r="I22" i="1" s="1"/>
  <c r="K22" i="1" s="1"/>
  <c r="N49" i="1"/>
  <c r="N45" i="1"/>
  <c r="N17" i="1"/>
  <c r="N13" i="1"/>
  <c r="B51" i="1"/>
  <c r="J17" i="1"/>
  <c r="C17" i="1"/>
  <c r="M16" i="1"/>
  <c r="O16" i="1" s="1"/>
  <c r="P16" i="1" s="1"/>
  <c r="P17" i="1" s="1"/>
  <c r="G16" i="1"/>
  <c r="H16" i="1" s="1"/>
  <c r="I16" i="1" s="1"/>
  <c r="K16" i="1" s="1"/>
  <c r="K17" i="1" s="1"/>
  <c r="M43" i="1"/>
  <c r="G43" i="1"/>
  <c r="H43" i="1" s="1"/>
  <c r="I43" i="1" s="1"/>
  <c r="K43" i="1" s="1"/>
  <c r="M42" i="1"/>
  <c r="O42" i="1" s="1"/>
  <c r="G42" i="1"/>
  <c r="H42" i="1" s="1"/>
  <c r="I42" i="1" s="1"/>
  <c r="K42" i="1" s="1"/>
  <c r="M40" i="1"/>
  <c r="O40" i="1" s="1"/>
  <c r="G40" i="1"/>
  <c r="H40" i="1" s="1"/>
  <c r="I40" i="1" s="1"/>
  <c r="K40" i="1" s="1"/>
  <c r="M36" i="1"/>
  <c r="O36" i="1" s="1"/>
  <c r="G36" i="1"/>
  <c r="H36" i="1" s="1"/>
  <c r="I36" i="1" s="1"/>
  <c r="K36" i="1" s="1"/>
  <c r="M35" i="1"/>
  <c r="O35" i="1" s="1"/>
  <c r="G35" i="1"/>
  <c r="H35" i="1" s="1"/>
  <c r="I35" i="1" s="1"/>
  <c r="K35" i="1" s="1"/>
  <c r="M48" i="1"/>
  <c r="O48" i="1" s="1"/>
  <c r="O49" i="1" s="1"/>
  <c r="D48" i="1"/>
  <c r="M41" i="1"/>
  <c r="M39" i="1"/>
  <c r="M38" i="1"/>
  <c r="O38" i="1" s="1"/>
  <c r="M37" i="1"/>
  <c r="M44" i="1"/>
  <c r="M34" i="1"/>
  <c r="M33" i="1"/>
  <c r="O33" i="1" s="1"/>
  <c r="M32" i="1"/>
  <c r="O32" i="1" s="1"/>
  <c r="M31" i="1"/>
  <c r="M30" i="1"/>
  <c r="O30" i="1" s="1"/>
  <c r="M29" i="1"/>
  <c r="M28" i="1"/>
  <c r="M27" i="1"/>
  <c r="O27" i="1" s="1"/>
  <c r="M12" i="1"/>
  <c r="M11" i="1"/>
  <c r="M10" i="1"/>
  <c r="M9" i="1"/>
  <c r="O9" i="1" s="1"/>
  <c r="M8" i="1"/>
  <c r="M7" i="1"/>
  <c r="O7" i="1" s="1"/>
  <c r="M6" i="1"/>
  <c r="M5" i="1"/>
  <c r="O5" i="1" s="1"/>
  <c r="M4" i="1"/>
  <c r="O4" i="1" s="1"/>
  <c r="J45" i="1"/>
  <c r="C45" i="1"/>
  <c r="G41" i="1"/>
  <c r="H41" i="1" s="1"/>
  <c r="I41" i="1" s="1"/>
  <c r="K41" i="1" s="1"/>
  <c r="G39" i="1"/>
  <c r="H39" i="1" s="1"/>
  <c r="I39" i="1" s="1"/>
  <c r="K39" i="1" s="1"/>
  <c r="J49" i="1"/>
  <c r="C49" i="1"/>
  <c r="G9" i="1"/>
  <c r="H9" i="1" s="1"/>
  <c r="I9" i="1" s="1"/>
  <c r="K9" i="1" s="1"/>
  <c r="J13" i="1"/>
  <c r="C13" i="1"/>
  <c r="F37" i="1"/>
  <c r="G37" i="1" s="1"/>
  <c r="H37" i="1" s="1"/>
  <c r="I37" i="1" s="1"/>
  <c r="K37" i="1" s="1"/>
  <c r="F28" i="1"/>
  <c r="G28" i="1" s="1"/>
  <c r="H28" i="1" s="1"/>
  <c r="I28" i="1" s="1"/>
  <c r="K28" i="1" s="1"/>
  <c r="G34" i="1"/>
  <c r="H34" i="1" s="1"/>
  <c r="I34" i="1" s="1"/>
  <c r="K34" i="1" s="1"/>
  <c r="F27" i="1"/>
  <c r="G27" i="1" s="1"/>
  <c r="H27" i="1" s="1"/>
  <c r="I27" i="1" s="1"/>
  <c r="K27" i="1" s="1"/>
  <c r="G29" i="1"/>
  <c r="H29" i="1" s="1"/>
  <c r="I29" i="1" s="1"/>
  <c r="K29" i="1" s="1"/>
  <c r="F30" i="1"/>
  <c r="G30" i="1" s="1"/>
  <c r="H30" i="1" s="1"/>
  <c r="I30" i="1" s="1"/>
  <c r="K30" i="1" s="1"/>
  <c r="G33" i="1"/>
  <c r="H33" i="1" s="1"/>
  <c r="I33" i="1" s="1"/>
  <c r="K33" i="1" s="1"/>
  <c r="G32" i="1"/>
  <c r="H32" i="1" s="1"/>
  <c r="I32" i="1" s="1"/>
  <c r="K32" i="1" s="1"/>
  <c r="G31" i="1"/>
  <c r="H31" i="1" s="1"/>
  <c r="I31" i="1" s="1"/>
  <c r="K31" i="1" s="1"/>
  <c r="G12" i="1"/>
  <c r="H12" i="1" s="1"/>
  <c r="I12" i="1" s="1"/>
  <c r="K12" i="1" s="1"/>
  <c r="G11" i="1"/>
  <c r="H11" i="1" s="1"/>
  <c r="I11" i="1" s="1"/>
  <c r="K11" i="1" s="1"/>
  <c r="G10" i="1"/>
  <c r="H10" i="1" s="1"/>
  <c r="I10" i="1" s="1"/>
  <c r="K10" i="1" s="1"/>
  <c r="G38" i="1"/>
  <c r="H38" i="1" s="1"/>
  <c r="I38" i="1" s="1"/>
  <c r="K38" i="1" s="1"/>
  <c r="G8" i="1"/>
  <c r="H8" i="1" s="1"/>
  <c r="I8" i="1" s="1"/>
  <c r="K8" i="1" s="1"/>
  <c r="G7" i="1"/>
  <c r="H7" i="1" s="1"/>
  <c r="I7" i="1" s="1"/>
  <c r="K7" i="1" s="1"/>
  <c r="G21" i="1"/>
  <c r="H21" i="1" s="1"/>
  <c r="I21" i="1" s="1"/>
  <c r="K21" i="1" s="1"/>
  <c r="G6" i="1"/>
  <c r="H6" i="1" s="1"/>
  <c r="I6" i="1" s="1"/>
  <c r="K6" i="1" s="1"/>
  <c r="G20" i="1"/>
  <c r="H20" i="1" s="1"/>
  <c r="I20" i="1" s="1"/>
  <c r="K20" i="1" s="1"/>
  <c r="G5" i="1"/>
  <c r="H5" i="1" s="1"/>
  <c r="I5" i="1" s="1"/>
  <c r="K5" i="1" s="1"/>
  <c r="G4" i="1"/>
  <c r="H4" i="1" s="1"/>
  <c r="F44" i="1"/>
  <c r="G44" i="1" s="1"/>
  <c r="O24" i="1" l="1"/>
  <c r="P20" i="1"/>
  <c r="M13" i="1"/>
  <c r="N51" i="1"/>
  <c r="M17" i="1"/>
  <c r="O17" i="1"/>
  <c r="M45" i="1"/>
  <c r="M51" i="1" s="1"/>
  <c r="M49" i="1"/>
  <c r="J51" i="1"/>
  <c r="P30" i="1"/>
  <c r="O34" i="1"/>
  <c r="P34" i="1" s="1"/>
  <c r="Q34" i="1" s="1"/>
  <c r="P32" i="1"/>
  <c r="O37" i="1"/>
  <c r="P37" i="1" s="1"/>
  <c r="Q37" i="1" s="1"/>
  <c r="O28" i="1"/>
  <c r="P28" i="1" s="1"/>
  <c r="Q28" i="1" s="1"/>
  <c r="O39" i="1"/>
  <c r="P39" i="1" s="1"/>
  <c r="Q39" i="1" s="1"/>
  <c r="P38" i="1"/>
  <c r="Q38" i="1" s="1"/>
  <c r="P33" i="1"/>
  <c r="Q33" i="1" s="1"/>
  <c r="O41" i="1"/>
  <c r="P41" i="1" s="1"/>
  <c r="Q41" i="1" s="1"/>
  <c r="O43" i="1"/>
  <c r="P43" i="1" s="1"/>
  <c r="Q43" i="1" s="1"/>
  <c r="O29" i="1"/>
  <c r="P29" i="1" s="1"/>
  <c r="Q29" i="1" s="1"/>
  <c r="O44" i="1"/>
  <c r="P44" i="1" s="1"/>
  <c r="O31" i="1"/>
  <c r="P31" i="1" s="1"/>
  <c r="Q31" i="1" s="1"/>
  <c r="P27" i="1"/>
  <c r="P35" i="1"/>
  <c r="Q35" i="1" s="1"/>
  <c r="P40" i="1"/>
  <c r="Q40" i="1" s="1"/>
  <c r="P36" i="1"/>
  <c r="Q36" i="1" s="1"/>
  <c r="P42" i="1"/>
  <c r="Q42" i="1" s="1"/>
  <c r="C51" i="1"/>
  <c r="H17" i="1"/>
  <c r="Q16" i="1"/>
  <c r="Q17" i="1" s="1"/>
  <c r="O6" i="1"/>
  <c r="O8" i="1"/>
  <c r="P8" i="1" s="1"/>
  <c r="Q8" i="1" s="1"/>
  <c r="P5" i="1"/>
  <c r="Q5" i="1" s="1"/>
  <c r="P7" i="1"/>
  <c r="Q7" i="1" s="1"/>
  <c r="O10" i="1"/>
  <c r="P10" i="1" s="1"/>
  <c r="Q10" i="1" s="1"/>
  <c r="O11" i="1"/>
  <c r="P11" i="1" s="1"/>
  <c r="Q11" i="1" s="1"/>
  <c r="O12" i="1"/>
  <c r="P12" i="1" s="1"/>
  <c r="Q12" i="1" s="1"/>
  <c r="P9" i="1"/>
  <c r="Q9" i="1" s="1"/>
  <c r="P4" i="1"/>
  <c r="Q30" i="1"/>
  <c r="P48" i="1"/>
  <c r="P49" i="1" s="1"/>
  <c r="Q32" i="1"/>
  <c r="H48" i="1"/>
  <c r="H13" i="1"/>
  <c r="H44" i="1"/>
  <c r="I44" i="1" s="1"/>
  <c r="K44" i="1" s="1"/>
  <c r="K45" i="1" s="1"/>
  <c r="I4" i="1"/>
  <c r="K4" i="1" s="1"/>
  <c r="K13" i="1" s="1"/>
  <c r="P24" i="1" l="1"/>
  <c r="Q20" i="1"/>
  <c r="Q4" i="1"/>
  <c r="Q27" i="1"/>
  <c r="P45" i="1"/>
  <c r="P6" i="1"/>
  <c r="Q6" i="1" s="1"/>
  <c r="O13" i="1"/>
  <c r="O45" i="1"/>
  <c r="Q44" i="1"/>
  <c r="Q45" i="1"/>
  <c r="Q13" i="1"/>
  <c r="H45" i="1"/>
  <c r="Q48" i="1"/>
  <c r="Q49" i="1" s="1"/>
  <c r="I48" i="1"/>
  <c r="K48" i="1" s="1"/>
  <c r="K49" i="1" s="1"/>
  <c r="K51" i="1" s="1"/>
  <c r="H49" i="1"/>
  <c r="O51" i="1" l="1"/>
  <c r="P13" i="1"/>
  <c r="P51" i="1" s="1"/>
  <c r="H51" i="1"/>
  <c r="Q51" i="1"/>
</calcChain>
</file>

<file path=xl/sharedStrings.xml><?xml version="1.0" encoding="utf-8"?>
<sst xmlns="http://schemas.openxmlformats.org/spreadsheetml/2006/main" count="75" uniqueCount="75">
  <si>
    <t>Laser Tunnel</t>
  </si>
  <si>
    <t>Part</t>
  </si>
  <si>
    <t>Shipping</t>
  </si>
  <si>
    <t>Sales Tax</t>
  </si>
  <si>
    <t>Source</t>
  </si>
  <si>
    <t>5V 5mW 650nm (red) dot laser diode</t>
  </si>
  <si>
    <t>Noctua NF-R8 redux-1800 PWM fan</t>
  </si>
  <si>
    <t>https://www.amazon.com/gp/product/B00KF7MVI2</t>
  </si>
  <si>
    <t>https://www.amazon.com/gp/product/B071FT9HSV</t>
  </si>
  <si>
    <t>https://www.amazon.com/gp/product/B014Q7AVKG</t>
  </si>
  <si>
    <t>https://www.amazon.com/gp/product/B07X2JGS69</t>
  </si>
  <si>
    <t>5V 16MHz Arduino Pro Mini</t>
  </si>
  <si>
    <t>https://www.amazon.com/gp/product/B07M6RVJMM</t>
  </si>
  <si>
    <t>https://www.amazon.com/gp/product/B07H3VF3BF</t>
  </si>
  <si>
    <t>screw terminal block (2-pin)</t>
  </si>
  <si>
    <t>M4 hex nut</t>
  </si>
  <si>
    <t>M4x35mm machine screw</t>
  </si>
  <si>
    <t>12V power adapter</t>
  </si>
  <si>
    <t>https://www.amazon.com/gp/dp/B00FEOB4EI</t>
  </si>
  <si>
    <t>6-quart Sterilite container</t>
  </si>
  <si>
    <t>https://www.homedepot.com/p/Sterilite-6-Qt-Storage-Box-16426A60/308820126</t>
  </si>
  <si>
    <t>2.1mmx5.5mm DC barrel jack</t>
  </si>
  <si>
    <t>https://www.amazon.com/Adhesive-0-78inch-Diameter-Fastener-organizing/dp/B08CL1Y348</t>
  </si>
  <si>
    <t>pair of hook-and-loop dots</t>
  </si>
  <si>
    <t>10 kOhm trimpot</t>
  </si>
  <si>
    <t>Purchase Price</t>
  </si>
  <si>
    <t>Purchase Qty</t>
  </si>
  <si>
    <t>Cost</t>
  </si>
  <si>
    <t>Unit Cost</t>
  </si>
  <si>
    <t>Kit Cost</t>
  </si>
  <si>
    <t>Kit Qty</t>
  </si>
  <si>
    <t>Tariff</t>
  </si>
  <si>
    <t>2N3904 transistor</t>
  </si>
  <si>
    <t>1 kOhm resistor</t>
  </si>
  <si>
    <t>10 kOhm resistor</t>
  </si>
  <si>
    <t>DigiKey</t>
  </si>
  <si>
    <t>audio jack</t>
  </si>
  <si>
    <t>Amazon</t>
  </si>
  <si>
    <t>3D Printed Parts</t>
  </si>
  <si>
    <t>bracket</t>
  </si>
  <si>
    <t>4-pin fan header</t>
  </si>
  <si>
    <t>push button switch</t>
  </si>
  <si>
    <t>Amazon Total:</t>
  </si>
  <si>
    <t>3D Printed Total:</t>
  </si>
  <si>
    <t>DigiKey Total:</t>
  </si>
  <si>
    <t>Grand Totals:</t>
  </si>
  <si>
    <t>PCBway</t>
  </si>
  <si>
    <t>PCBway Total:</t>
  </si>
  <si>
    <t>DFPlayer Mini</t>
  </si>
  <si>
    <t>https://www.amazon.com/dp/B07BDD8BF3</t>
  </si>
  <si>
    <t>PCB fabrication</t>
  </si>
  <si>
    <t>8-pin header socket for DFPlayer</t>
  </si>
  <si>
    <t>12-pin header socket for Pro Mini</t>
  </si>
  <si>
    <t>shunt jumper</t>
  </si>
  <si>
    <t>See Laser-Tunnel list on DigiKey</t>
  </si>
  <si>
    <t>Kits Needed:</t>
  </si>
  <si>
    <t>Extended Qty</t>
  </si>
  <si>
    <t>On Hand</t>
  </si>
  <si>
    <t>Qty Needed</t>
  </si>
  <si>
    <t>Purchase Units</t>
  </si>
  <si>
    <t>Purchase Cost</t>
  </si>
  <si>
    <t>10 Ohm resistor</t>
  </si>
  <si>
    <t>1.2kOhm resistor</t>
  </si>
  <si>
    <t>2.2kOhm resistor</t>
  </si>
  <si>
    <t>5-pin header socket for optional outputs</t>
  </si>
  <si>
    <t>Schottky diode</t>
  </si>
  <si>
    <t>0.01uF capacitor</t>
  </si>
  <si>
    <t>Vendor</t>
  </si>
  <si>
    <t>Home Depot</t>
  </si>
  <si>
    <t>Home Depot Total:</t>
  </si>
  <si>
    <t>1" round mirror</t>
  </si>
  <si>
    <t>5 degree mirror holder</t>
  </si>
  <si>
    <t>10 degree mirror holder</t>
  </si>
  <si>
    <t>15 degree mirror holder</t>
  </si>
  <si>
    <t>Note that the DigiKey price for many parts drops significantly when ordered in modest quantities, so total cost may be several dollars lower per kit.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</si>
</sst>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F11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2" fillId="0" borderId="0" xfId="0" applyFont="1" applyAlignment="1">
      <alignment vertical="center" wrapText="1"/>
    </xf>
    <xf numFmtId="0" fontId="3" fillId="0" borderId="0" xfId="2"/>
    <xf numFmtId="44" fontId="0" fillId="0" borderId="0" xfId="0" applyNumberFormat="1"/>
    <xf numFmtId="0" fontId="4" fillId="0" borderId="0" xfId="0" applyFont="1"/>
    <xf numFmtId="0" fontId="0" fillId="0" borderId="0" xfId="0" applyFont="1"/>
    <xf numFmtId="44" fontId="4" fillId="0" borderId="0" xfId="1" applyFont="1"/>
    <xf numFmtId="44" fontId="0" fillId="0" borderId="0" xfId="0" applyNumberFormat="1" applyFont="1"/>
    <xf numFmtId="0" fontId="3" fillId="0" borderId="0" xfId="2" applyFont="1"/>
    <xf numFmtId="44" fontId="4" fillId="0" borderId="0" xfId="0" applyNumberFormat="1" applyFont="1"/>
    <xf numFmtId="0" fontId="4" fillId="0" borderId="0" xfId="0" applyNumberFormat="1" applyFont="1"/>
    <xf numFmtId="0" fontId="4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Sterilite-6-Qt-Storage-Box-16426A60/308820126" TargetMode="External"/><Relationship Id="rId2" Type="http://schemas.openxmlformats.org/officeDocument/2006/relationships/hyperlink" Target="https://www.amazon.com/dp/B07BDD8BF3" TargetMode="External"/><Relationship Id="rId1" Type="http://schemas.openxmlformats.org/officeDocument/2006/relationships/hyperlink" Target="https://www.amazon.com/gp/product/B071FT9HS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784A-A2E2-4F2C-B0D4-276F819350E1}">
  <dimension ref="A1:S53"/>
  <sheetViews>
    <sheetView tabSelected="1" topLeftCell="A13" workbookViewId="0">
      <selection activeCell="A54" sqref="A54"/>
    </sheetView>
  </sheetViews>
  <sheetFormatPr defaultRowHeight="14.6" x14ac:dyDescent="0.4"/>
  <cols>
    <col min="1" max="1" width="13.07421875" customWidth="1"/>
    <col min="2" max="2" width="30.84375" customWidth="1"/>
    <col min="3" max="3" width="12.53515625" customWidth="1"/>
    <col min="4" max="4" width="12.23046875" customWidth="1"/>
    <col min="5" max="6" width="8.69140625" customWidth="1"/>
    <col min="7" max="7" width="9.3046875" customWidth="1"/>
    <col min="8" max="8" width="9.23046875" customWidth="1"/>
    <col min="10" max="10" width="8.3046875" customWidth="1"/>
    <col min="11" max="11" width="10.53515625" customWidth="1"/>
    <col min="13" max="13" width="12.23046875" customWidth="1"/>
    <col min="15" max="15" width="11" customWidth="1"/>
    <col min="16" max="16" width="12.84375" customWidth="1"/>
    <col min="17" max="17" width="11.765625" customWidth="1"/>
  </cols>
  <sheetData>
    <row r="1" spans="1:17" x14ac:dyDescent="0.4">
      <c r="A1" s="5" t="s">
        <v>0</v>
      </c>
      <c r="C1" t="s">
        <v>55</v>
      </c>
      <c r="D1">
        <v>20</v>
      </c>
    </row>
    <row r="2" spans="1:17" x14ac:dyDescent="0.4">
      <c r="A2" t="s">
        <v>67</v>
      </c>
      <c r="B2" t="s">
        <v>1</v>
      </c>
      <c r="C2" t="s">
        <v>25</v>
      </c>
      <c r="D2" t="s">
        <v>26</v>
      </c>
      <c r="E2" t="s">
        <v>2</v>
      </c>
      <c r="F2" t="s">
        <v>31</v>
      </c>
      <c r="G2" t="s">
        <v>3</v>
      </c>
      <c r="H2" t="s">
        <v>27</v>
      </c>
      <c r="I2" t="s">
        <v>28</v>
      </c>
      <c r="J2" t="s">
        <v>30</v>
      </c>
      <c r="K2" t="s">
        <v>29</v>
      </c>
      <c r="L2" t="s">
        <v>4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</row>
    <row r="3" spans="1:17" x14ac:dyDescent="0.4">
      <c r="A3" s="5" t="s">
        <v>37</v>
      </c>
    </row>
    <row r="4" spans="1:17" x14ac:dyDescent="0.4">
      <c r="B4" s="2" t="s">
        <v>6</v>
      </c>
      <c r="C4" s="1">
        <v>9.9499999999999993</v>
      </c>
      <c r="D4">
        <v>1</v>
      </c>
      <c r="E4" s="1">
        <v>0</v>
      </c>
      <c r="G4" s="4">
        <f>(C4+E4+F4)*0.1075</f>
        <v>1.0696249999999998</v>
      </c>
      <c r="H4" s="4">
        <f t="shared" ref="H4:H12" si="0">C4+E4+G4</f>
        <v>11.019625</v>
      </c>
      <c r="I4" s="4">
        <f t="shared" ref="I4:I12" si="1">H4/D4</f>
        <v>11.019625</v>
      </c>
      <c r="J4">
        <v>1</v>
      </c>
      <c r="K4" s="4">
        <f t="shared" ref="K4:K12" si="2">I4*J4</f>
        <v>11.019625</v>
      </c>
      <c r="L4" t="s">
        <v>7</v>
      </c>
      <c r="M4">
        <f>$D$1*J4</f>
        <v>20</v>
      </c>
      <c r="N4">
        <v>1</v>
      </c>
      <c r="O4">
        <f>MAX(0, M4-N4)</f>
        <v>19</v>
      </c>
      <c r="P4">
        <f>_xlfn.CEILING.MATH(O4/D4)</f>
        <v>19</v>
      </c>
      <c r="Q4" s="4">
        <f>P4*H4</f>
        <v>209.37287499999999</v>
      </c>
    </row>
    <row r="5" spans="1:17" x14ac:dyDescent="0.4">
      <c r="B5" t="s">
        <v>5</v>
      </c>
      <c r="C5" s="1">
        <v>5.99</v>
      </c>
      <c r="D5">
        <v>10</v>
      </c>
      <c r="E5" s="1">
        <v>0</v>
      </c>
      <c r="G5" s="4">
        <f t="shared" ref="G5:G12" si="3">(C5+E5+F5)*0.1075</f>
        <v>0.64392499999999997</v>
      </c>
      <c r="H5" s="4">
        <f t="shared" si="0"/>
        <v>6.6339250000000005</v>
      </c>
      <c r="I5" s="4">
        <f t="shared" si="1"/>
        <v>0.66339250000000005</v>
      </c>
      <c r="J5">
        <v>1</v>
      </c>
      <c r="K5" s="4">
        <f t="shared" si="2"/>
        <v>0.66339250000000005</v>
      </c>
      <c r="L5" s="3" t="s">
        <v>8</v>
      </c>
      <c r="M5">
        <f>$D$1*J5</f>
        <v>20</v>
      </c>
      <c r="N5">
        <v>8</v>
      </c>
      <c r="O5">
        <f t="shared" ref="O5:O12" si="4">MAX(0, M5-N5)</f>
        <v>12</v>
      </c>
      <c r="P5">
        <f>_xlfn.CEILING.MATH(O5/D5)</f>
        <v>2</v>
      </c>
      <c r="Q5" s="4">
        <f>P5*H5</f>
        <v>13.267850000000001</v>
      </c>
    </row>
    <row r="6" spans="1:17" x14ac:dyDescent="0.4">
      <c r="B6" t="s">
        <v>70</v>
      </c>
      <c r="C6" s="1">
        <v>7.99</v>
      </c>
      <c r="D6">
        <v>50</v>
      </c>
      <c r="E6" s="1">
        <v>0</v>
      </c>
      <c r="G6" s="4">
        <f t="shared" si="3"/>
        <v>0.85892500000000005</v>
      </c>
      <c r="H6" s="4">
        <f t="shared" si="0"/>
        <v>8.8489249999999995</v>
      </c>
      <c r="I6" s="4">
        <f t="shared" si="1"/>
        <v>0.17697849999999998</v>
      </c>
      <c r="J6">
        <v>3</v>
      </c>
      <c r="K6" s="4">
        <f t="shared" si="2"/>
        <v>0.5309355</v>
      </c>
      <c r="L6" t="s">
        <v>9</v>
      </c>
      <c r="M6">
        <f>$D$1*J6</f>
        <v>60</v>
      </c>
      <c r="N6">
        <v>50</v>
      </c>
      <c r="O6">
        <f t="shared" si="4"/>
        <v>10</v>
      </c>
      <c r="P6">
        <f>_xlfn.CEILING.MATH(O6/D6)</f>
        <v>1</v>
      </c>
      <c r="Q6" s="4">
        <f>P6*H6</f>
        <v>8.8489249999999995</v>
      </c>
    </row>
    <row r="7" spans="1:17" x14ac:dyDescent="0.4">
      <c r="B7" t="s">
        <v>23</v>
      </c>
      <c r="C7" s="1">
        <v>5.99</v>
      </c>
      <c r="D7">
        <v>150</v>
      </c>
      <c r="E7" s="1">
        <v>0</v>
      </c>
      <c r="G7" s="4">
        <f t="shared" si="3"/>
        <v>0.64392499999999997</v>
      </c>
      <c r="H7" s="4">
        <f t="shared" si="0"/>
        <v>6.6339250000000005</v>
      </c>
      <c r="I7" s="4">
        <f t="shared" si="1"/>
        <v>4.4226166666666671E-2</v>
      </c>
      <c r="J7">
        <v>3</v>
      </c>
      <c r="K7" s="4">
        <f t="shared" si="2"/>
        <v>0.1326785</v>
      </c>
      <c r="L7" t="s">
        <v>22</v>
      </c>
      <c r="M7">
        <f>$D$1*J7</f>
        <v>60</v>
      </c>
      <c r="N7">
        <v>0</v>
      </c>
      <c r="O7">
        <f t="shared" si="4"/>
        <v>60</v>
      </c>
      <c r="P7">
        <f>_xlfn.CEILING.MATH(O7/D7)</f>
        <v>1</v>
      </c>
      <c r="Q7" s="4">
        <f>P7*H7</f>
        <v>6.6339250000000005</v>
      </c>
    </row>
    <row r="8" spans="1:17" x14ac:dyDescent="0.4">
      <c r="B8" t="s">
        <v>11</v>
      </c>
      <c r="C8" s="1">
        <v>18.989999999999998</v>
      </c>
      <c r="D8">
        <v>3</v>
      </c>
      <c r="E8" s="1">
        <v>0</v>
      </c>
      <c r="G8" s="4">
        <f t="shared" si="3"/>
        <v>2.0414249999999998</v>
      </c>
      <c r="H8" s="4">
        <f t="shared" si="0"/>
        <v>21.031424999999999</v>
      </c>
      <c r="I8" s="4">
        <f t="shared" si="1"/>
        <v>7.0104749999999996</v>
      </c>
      <c r="J8">
        <v>1</v>
      </c>
      <c r="K8" s="4">
        <f t="shared" si="2"/>
        <v>7.0104749999999996</v>
      </c>
      <c r="L8" t="s">
        <v>10</v>
      </c>
      <c r="M8">
        <f>$D$1*J8</f>
        <v>20</v>
      </c>
      <c r="N8">
        <v>3</v>
      </c>
      <c r="O8">
        <f t="shared" si="4"/>
        <v>17</v>
      </c>
      <c r="P8">
        <f>_xlfn.CEILING.MATH(O8/D8)</f>
        <v>6</v>
      </c>
      <c r="Q8" s="4">
        <f>P8*H8</f>
        <v>126.18854999999999</v>
      </c>
    </row>
    <row r="9" spans="1:17" x14ac:dyDescent="0.4">
      <c r="B9" t="s">
        <v>48</v>
      </c>
      <c r="C9" s="1">
        <v>12.99</v>
      </c>
      <c r="D9">
        <v>5</v>
      </c>
      <c r="E9" s="1">
        <v>0</v>
      </c>
      <c r="G9" s="4">
        <f t="shared" si="3"/>
        <v>1.396425</v>
      </c>
      <c r="H9" s="4">
        <f t="shared" si="0"/>
        <v>14.386425000000001</v>
      </c>
      <c r="I9" s="4">
        <f t="shared" si="1"/>
        <v>2.8772850000000001</v>
      </c>
      <c r="J9">
        <v>1</v>
      </c>
      <c r="K9" s="4">
        <f t="shared" si="2"/>
        <v>2.8772850000000001</v>
      </c>
      <c r="L9" s="3" t="s">
        <v>49</v>
      </c>
      <c r="M9">
        <f>$D$1*J9</f>
        <v>20</v>
      </c>
      <c r="N9">
        <v>6</v>
      </c>
      <c r="O9">
        <f t="shared" si="4"/>
        <v>14</v>
      </c>
      <c r="P9">
        <f>_xlfn.CEILING.MATH(O9/D9)</f>
        <v>3</v>
      </c>
      <c r="Q9" s="4">
        <f>P9*H9</f>
        <v>43.159275000000001</v>
      </c>
    </row>
    <row r="10" spans="1:17" x14ac:dyDescent="0.4">
      <c r="B10" t="s">
        <v>16</v>
      </c>
      <c r="C10" s="1">
        <v>14.49</v>
      </c>
      <c r="D10">
        <v>60</v>
      </c>
      <c r="E10" s="1">
        <v>0</v>
      </c>
      <c r="G10" s="4">
        <f t="shared" si="3"/>
        <v>1.5576749999999999</v>
      </c>
      <c r="H10" s="4">
        <f t="shared" si="0"/>
        <v>16.047675000000002</v>
      </c>
      <c r="I10" s="4">
        <f t="shared" si="1"/>
        <v>0.26746125000000004</v>
      </c>
      <c r="J10">
        <v>2</v>
      </c>
      <c r="K10" s="4">
        <f t="shared" si="2"/>
        <v>0.53492250000000008</v>
      </c>
      <c r="L10" t="s">
        <v>12</v>
      </c>
      <c r="M10">
        <f>$D$1*J10</f>
        <v>40</v>
      </c>
      <c r="N10">
        <v>60</v>
      </c>
      <c r="O10">
        <f t="shared" si="4"/>
        <v>0</v>
      </c>
      <c r="P10">
        <f>_xlfn.CEILING.MATH(O10/D10)</f>
        <v>0</v>
      </c>
      <c r="Q10" s="4">
        <f>P10*H10</f>
        <v>0</v>
      </c>
    </row>
    <row r="11" spans="1:17" x14ac:dyDescent="0.4">
      <c r="B11" t="s">
        <v>15</v>
      </c>
      <c r="C11" s="1">
        <v>7.49</v>
      </c>
      <c r="D11">
        <v>50</v>
      </c>
      <c r="E11" s="1">
        <v>0</v>
      </c>
      <c r="G11" s="4">
        <f t="shared" si="3"/>
        <v>0.80517499999999997</v>
      </c>
      <c r="H11" s="4">
        <f t="shared" si="0"/>
        <v>8.2951750000000004</v>
      </c>
      <c r="I11" s="4">
        <f t="shared" si="1"/>
        <v>0.16590350000000001</v>
      </c>
      <c r="J11">
        <v>2</v>
      </c>
      <c r="K11" s="4">
        <f t="shared" si="2"/>
        <v>0.33180700000000002</v>
      </c>
      <c r="L11" t="s">
        <v>13</v>
      </c>
      <c r="M11">
        <f>$D$1*J11</f>
        <v>40</v>
      </c>
      <c r="N11">
        <v>50</v>
      </c>
      <c r="O11">
        <f t="shared" si="4"/>
        <v>0</v>
      </c>
      <c r="P11">
        <f>_xlfn.CEILING.MATH(O11/D11)</f>
        <v>0</v>
      </c>
      <c r="Q11" s="4">
        <f>P11*H11</f>
        <v>0</v>
      </c>
    </row>
    <row r="12" spans="1:17" x14ac:dyDescent="0.4">
      <c r="B12" t="s">
        <v>17</v>
      </c>
      <c r="C12" s="1">
        <v>18.989999999999998</v>
      </c>
      <c r="D12">
        <v>5</v>
      </c>
      <c r="E12" s="1">
        <v>0</v>
      </c>
      <c r="G12" s="4">
        <f t="shared" si="3"/>
        <v>2.0414249999999998</v>
      </c>
      <c r="H12" s="4">
        <f t="shared" si="0"/>
        <v>21.031424999999999</v>
      </c>
      <c r="I12" s="4">
        <f t="shared" si="1"/>
        <v>4.2062849999999994</v>
      </c>
      <c r="J12">
        <v>1</v>
      </c>
      <c r="K12" s="4">
        <f t="shared" si="2"/>
        <v>4.2062849999999994</v>
      </c>
      <c r="L12" t="s">
        <v>18</v>
      </c>
      <c r="M12">
        <f>$D$1*J12</f>
        <v>20</v>
      </c>
      <c r="N12">
        <v>0</v>
      </c>
      <c r="O12">
        <f t="shared" si="4"/>
        <v>20</v>
      </c>
      <c r="P12">
        <f>_xlfn.CEILING.MATH(O12/D12)</f>
        <v>4</v>
      </c>
      <c r="Q12" s="4">
        <f>P12*H12</f>
        <v>84.125699999999995</v>
      </c>
    </row>
    <row r="13" spans="1:17" x14ac:dyDescent="0.4">
      <c r="A13" s="5" t="s">
        <v>42</v>
      </c>
      <c r="C13" s="7">
        <f>SUM(C4:C12)</f>
        <v>102.86999999999999</v>
      </c>
      <c r="G13" s="4"/>
      <c r="H13" s="7">
        <f>SUM(H4:H12)</f>
        <v>113.92852499999999</v>
      </c>
      <c r="I13" s="4"/>
      <c r="J13" s="12">
        <f>SUM(J4:J12)</f>
        <v>15</v>
      </c>
      <c r="K13" s="7">
        <f>SUM(K4:K12)</f>
        <v>27.307406</v>
      </c>
      <c r="L13" s="3"/>
      <c r="M13" s="12">
        <f t="shared" ref="M13:P13" si="5">SUM(M4:M12)</f>
        <v>300</v>
      </c>
      <c r="N13" s="12">
        <f t="shared" si="5"/>
        <v>178</v>
      </c>
      <c r="O13" s="12">
        <f t="shared" si="5"/>
        <v>152</v>
      </c>
      <c r="P13" s="12">
        <f t="shared" si="5"/>
        <v>36</v>
      </c>
      <c r="Q13" s="7">
        <f>SUM(Q4:Q12)</f>
        <v>491.59710000000001</v>
      </c>
    </row>
    <row r="14" spans="1:17" x14ac:dyDescent="0.4">
      <c r="B14" s="5"/>
      <c r="C14" s="7"/>
      <c r="G14" s="4"/>
      <c r="H14" s="7"/>
      <c r="I14" s="4"/>
      <c r="J14" s="12"/>
      <c r="K14" s="7"/>
      <c r="L14" s="3"/>
      <c r="Q14" s="7"/>
    </row>
    <row r="15" spans="1:17" x14ac:dyDescent="0.4">
      <c r="A15" s="5" t="s">
        <v>68</v>
      </c>
    </row>
    <row r="16" spans="1:17" x14ac:dyDescent="0.4">
      <c r="B16" t="s">
        <v>19</v>
      </c>
      <c r="C16" s="1">
        <v>1.78</v>
      </c>
      <c r="D16">
        <v>1</v>
      </c>
      <c r="E16" s="1">
        <v>0</v>
      </c>
      <c r="G16" s="4">
        <f t="shared" ref="G16" si="6">(C16+E16+F16)*0.1075</f>
        <v>0.19134999999999999</v>
      </c>
      <c r="H16" s="4">
        <f t="shared" ref="H16" si="7">C16+E16+G16</f>
        <v>1.9713499999999999</v>
      </c>
      <c r="I16" s="4">
        <f t="shared" ref="I16" si="8">H16/D16</f>
        <v>1.9713499999999999</v>
      </c>
      <c r="J16">
        <v>1</v>
      </c>
      <c r="K16" s="4">
        <f t="shared" ref="K16" si="9">I16*J16</f>
        <v>1.9713499999999999</v>
      </c>
      <c r="L16" s="3" t="s">
        <v>20</v>
      </c>
      <c r="M16">
        <f>$D$1*J16</f>
        <v>20</v>
      </c>
      <c r="N16">
        <v>0</v>
      </c>
      <c r="O16">
        <f t="shared" ref="O16" si="10">MAX(0, M16-N16)</f>
        <v>20</v>
      </c>
      <c r="P16">
        <f>_xlfn.CEILING.MATH(O16/D16)</f>
        <v>20</v>
      </c>
      <c r="Q16" s="4">
        <f>P16*H16</f>
        <v>39.427</v>
      </c>
    </row>
    <row r="17" spans="1:17" x14ac:dyDescent="0.4">
      <c r="A17" s="5" t="s">
        <v>69</v>
      </c>
      <c r="B17" s="5"/>
      <c r="C17" s="7">
        <f>SUM(C16:C16)</f>
        <v>1.78</v>
      </c>
      <c r="G17" s="4"/>
      <c r="H17" s="7">
        <f>SUM(H16:H16)</f>
        <v>1.9713499999999999</v>
      </c>
      <c r="I17" s="4"/>
      <c r="J17" s="12">
        <f>SUM(J16:J16)</f>
        <v>1</v>
      </c>
      <c r="K17" s="7">
        <f>SUM(K16:K16)</f>
        <v>1.9713499999999999</v>
      </c>
      <c r="L17" s="3"/>
      <c r="M17" s="12">
        <f t="shared" ref="M17:P17" si="11">SUM(M16:M16)</f>
        <v>20</v>
      </c>
      <c r="N17" s="12">
        <f t="shared" si="11"/>
        <v>0</v>
      </c>
      <c r="O17" s="12">
        <f t="shared" si="11"/>
        <v>20</v>
      </c>
      <c r="P17" s="12">
        <f t="shared" si="11"/>
        <v>20</v>
      </c>
      <c r="Q17" s="7">
        <f>SUM(Q16:Q16)</f>
        <v>39.427</v>
      </c>
    </row>
    <row r="18" spans="1:17" x14ac:dyDescent="0.4">
      <c r="C18" s="1"/>
      <c r="F18" s="4"/>
      <c r="G18" s="4"/>
      <c r="H18" s="4"/>
      <c r="I18" s="4"/>
      <c r="K18" s="4"/>
    </row>
    <row r="19" spans="1:17" x14ac:dyDescent="0.4">
      <c r="A19" s="5" t="s">
        <v>38</v>
      </c>
      <c r="C19" s="1"/>
      <c r="F19" s="4"/>
      <c r="G19" s="4"/>
      <c r="H19" s="4"/>
      <c r="I19" s="4"/>
      <c r="K19" s="4"/>
    </row>
    <row r="20" spans="1:17" x14ac:dyDescent="0.4">
      <c r="B20" t="s">
        <v>39</v>
      </c>
      <c r="C20" s="1">
        <v>0</v>
      </c>
      <c r="D20">
        <v>1</v>
      </c>
      <c r="E20" s="1">
        <v>0</v>
      </c>
      <c r="G20" s="4">
        <f>(C20+E20+F20)*0.1075</f>
        <v>0</v>
      </c>
      <c r="H20" s="4">
        <f>C20+E20+G20</f>
        <v>0</v>
      </c>
      <c r="I20" s="4">
        <f>H20/D20</f>
        <v>0</v>
      </c>
      <c r="J20">
        <v>1</v>
      </c>
      <c r="K20" s="4">
        <f>I20*J20</f>
        <v>0</v>
      </c>
      <c r="M20">
        <f t="shared" ref="M20:M23" si="12">$D$1*J20</f>
        <v>20</v>
      </c>
      <c r="N20">
        <v>0</v>
      </c>
      <c r="O20">
        <f t="shared" ref="O20:O23" si="13">MAX(0, M20-N20)</f>
        <v>20</v>
      </c>
      <c r="P20">
        <f t="shared" ref="P20:P23" si="14">_xlfn.CEILING.MATH(O20/D20)</f>
        <v>20</v>
      </c>
      <c r="Q20" s="4">
        <f t="shared" ref="Q20:Q23" si="15">P20*H20</f>
        <v>0</v>
      </c>
    </row>
    <row r="21" spans="1:17" x14ac:dyDescent="0.4">
      <c r="B21" t="s">
        <v>71</v>
      </c>
      <c r="C21" s="1">
        <v>0</v>
      </c>
      <c r="D21">
        <v>1</v>
      </c>
      <c r="E21" s="1">
        <v>0</v>
      </c>
      <c r="G21" s="4">
        <f>(C21+E21+F21)*0.1075</f>
        <v>0</v>
      </c>
      <c r="H21" s="4">
        <f>C21+E21+G21</f>
        <v>0</v>
      </c>
      <c r="I21" s="4">
        <f>H21/D21</f>
        <v>0</v>
      </c>
      <c r="J21">
        <v>1</v>
      </c>
      <c r="K21" s="4">
        <f>I21*J21</f>
        <v>0</v>
      </c>
      <c r="M21">
        <f t="shared" si="12"/>
        <v>20</v>
      </c>
      <c r="N21">
        <v>0</v>
      </c>
      <c r="O21">
        <f t="shared" si="13"/>
        <v>20</v>
      </c>
      <c r="P21">
        <f t="shared" si="14"/>
        <v>20</v>
      </c>
      <c r="Q21" s="4">
        <f t="shared" si="15"/>
        <v>0</v>
      </c>
    </row>
    <row r="22" spans="1:17" x14ac:dyDescent="0.4">
      <c r="B22" t="s">
        <v>72</v>
      </c>
      <c r="C22" s="1">
        <v>0</v>
      </c>
      <c r="D22">
        <v>1</v>
      </c>
      <c r="E22" s="1">
        <v>0</v>
      </c>
      <c r="G22" s="4">
        <f>(C22+E22+F22)*0.1075</f>
        <v>0</v>
      </c>
      <c r="H22" s="4">
        <f>C22+E22+G22</f>
        <v>0</v>
      </c>
      <c r="I22" s="4">
        <f>H22/D22</f>
        <v>0</v>
      </c>
      <c r="J22">
        <v>1</v>
      </c>
      <c r="K22" s="4">
        <f>I22*J22</f>
        <v>0</v>
      </c>
      <c r="M22">
        <f t="shared" si="12"/>
        <v>20</v>
      </c>
      <c r="N22">
        <v>0</v>
      </c>
      <c r="O22">
        <f t="shared" si="13"/>
        <v>20</v>
      </c>
      <c r="P22">
        <f t="shared" si="14"/>
        <v>20</v>
      </c>
      <c r="Q22" s="4">
        <f t="shared" si="15"/>
        <v>0</v>
      </c>
    </row>
    <row r="23" spans="1:17" x14ac:dyDescent="0.4">
      <c r="B23" t="s">
        <v>73</v>
      </c>
      <c r="C23" s="1">
        <v>0</v>
      </c>
      <c r="D23">
        <v>1</v>
      </c>
      <c r="E23" s="1">
        <v>0</v>
      </c>
      <c r="G23" s="4">
        <f>(C23+E23+F23)*0.1075</f>
        <v>0</v>
      </c>
      <c r="H23" s="4">
        <f>C23+E23+G23</f>
        <v>0</v>
      </c>
      <c r="I23" s="4">
        <f>H23/D23</f>
        <v>0</v>
      </c>
      <c r="J23">
        <v>1</v>
      </c>
      <c r="K23" s="4">
        <f>I23*J23</f>
        <v>0</v>
      </c>
      <c r="M23">
        <f t="shared" si="12"/>
        <v>20</v>
      </c>
      <c r="N23">
        <v>0</v>
      </c>
      <c r="O23">
        <f t="shared" si="13"/>
        <v>20</v>
      </c>
      <c r="P23">
        <f t="shared" si="14"/>
        <v>20</v>
      </c>
      <c r="Q23" s="4">
        <f t="shared" si="15"/>
        <v>0</v>
      </c>
    </row>
    <row r="24" spans="1:17" x14ac:dyDescent="0.4">
      <c r="A24" s="5" t="s">
        <v>43</v>
      </c>
      <c r="C24" s="7">
        <f>SUM(C20:C23)</f>
        <v>0</v>
      </c>
      <c r="G24" s="4"/>
      <c r="H24" s="7">
        <f>SUM(H20:H23)</f>
        <v>0</v>
      </c>
      <c r="I24" s="4"/>
      <c r="J24" s="12">
        <f>SUM(J20:J23)</f>
        <v>4</v>
      </c>
      <c r="K24" s="7">
        <f>SUM(K20:K23)</f>
        <v>0</v>
      </c>
      <c r="M24" s="12">
        <f t="shared" ref="M24:P24" si="16">SUM(M20:M23)</f>
        <v>80</v>
      </c>
      <c r="N24" s="12">
        <f t="shared" si="16"/>
        <v>0</v>
      </c>
      <c r="O24" s="12">
        <f t="shared" si="16"/>
        <v>80</v>
      </c>
      <c r="P24" s="12">
        <f t="shared" si="16"/>
        <v>80</v>
      </c>
      <c r="Q24" s="7">
        <f>SUM(Q20:Q23)</f>
        <v>0</v>
      </c>
    </row>
    <row r="25" spans="1:17" x14ac:dyDescent="0.4">
      <c r="C25" s="1"/>
      <c r="F25" s="4"/>
      <c r="G25" s="4"/>
      <c r="H25" s="4"/>
      <c r="I25" s="4"/>
      <c r="K25" s="4"/>
    </row>
    <row r="26" spans="1:17" x14ac:dyDescent="0.4">
      <c r="A26" s="5" t="s">
        <v>35</v>
      </c>
      <c r="C26" s="1"/>
      <c r="F26" s="4"/>
      <c r="G26" s="4"/>
      <c r="H26" s="4"/>
      <c r="I26" s="4"/>
      <c r="K26" s="4"/>
      <c r="L26" t="s">
        <v>54</v>
      </c>
    </row>
    <row r="27" spans="1:17" x14ac:dyDescent="0.4">
      <c r="B27" t="s">
        <v>40</v>
      </c>
      <c r="C27" s="1">
        <v>0.53</v>
      </c>
      <c r="D27">
        <v>1</v>
      </c>
      <c r="E27" s="1">
        <v>0</v>
      </c>
      <c r="F27" s="4">
        <f>C27*0.1</f>
        <v>5.3000000000000005E-2</v>
      </c>
      <c r="G27" s="4">
        <f t="shared" ref="G27" si="17">(C27+E27+F27)*0.1075</f>
        <v>6.2672500000000006E-2</v>
      </c>
      <c r="H27" s="4">
        <f t="shared" ref="H27" si="18">C27+E27+G27</f>
        <v>0.59267250000000005</v>
      </c>
      <c r="I27" s="4">
        <f t="shared" ref="I27" si="19">H27/D27</f>
        <v>0.59267250000000005</v>
      </c>
      <c r="J27">
        <v>1</v>
      </c>
      <c r="K27" s="4">
        <f t="shared" ref="K27" si="20">I27*J27</f>
        <v>0.59267250000000005</v>
      </c>
      <c r="M27">
        <f>$D$1*J27</f>
        <v>20</v>
      </c>
      <c r="N27">
        <v>20</v>
      </c>
      <c r="O27">
        <f t="shared" ref="O27:O44" si="21">MAX(0, M27-N27)</f>
        <v>0</v>
      </c>
      <c r="P27">
        <f>_xlfn.CEILING.MATH(O27/D27)</f>
        <v>0</v>
      </c>
      <c r="Q27" s="4">
        <f>P27*H27</f>
        <v>0</v>
      </c>
    </row>
    <row r="28" spans="1:17" x14ac:dyDescent="0.4">
      <c r="B28" t="s">
        <v>14</v>
      </c>
      <c r="C28" s="1">
        <v>1.7</v>
      </c>
      <c r="D28">
        <v>2</v>
      </c>
      <c r="E28" s="1">
        <v>0</v>
      </c>
      <c r="F28" s="4">
        <f>C28*0.1</f>
        <v>0.17</v>
      </c>
      <c r="G28" s="4">
        <f>(C28+E28+F28)*0.1075</f>
        <v>0.20102499999999998</v>
      </c>
      <c r="H28" s="4">
        <f>C28+E28+G28</f>
        <v>1.901025</v>
      </c>
      <c r="I28" s="4">
        <f>H28/D28</f>
        <v>0.95051249999999998</v>
      </c>
      <c r="J28">
        <v>2</v>
      </c>
      <c r="K28" s="4">
        <f>I28*J28</f>
        <v>1.901025</v>
      </c>
      <c r="M28">
        <f>$D$1*J28</f>
        <v>40</v>
      </c>
      <c r="N28">
        <v>0</v>
      </c>
      <c r="O28">
        <f t="shared" si="21"/>
        <v>40</v>
      </c>
      <c r="P28">
        <f>_xlfn.CEILING.MATH(O28/D28)</f>
        <v>20</v>
      </c>
      <c r="Q28" s="4">
        <f>P28*H28</f>
        <v>38.020499999999998</v>
      </c>
    </row>
    <row r="29" spans="1:17" x14ac:dyDescent="0.4">
      <c r="B29" t="s">
        <v>21</v>
      </c>
      <c r="C29" s="1">
        <v>0.81</v>
      </c>
      <c r="D29">
        <v>1</v>
      </c>
      <c r="E29" s="1">
        <v>0</v>
      </c>
      <c r="F29" s="4">
        <v>0</v>
      </c>
      <c r="G29" s="4">
        <f>(C29+E29+F29)*0.1075</f>
        <v>8.7075E-2</v>
      </c>
      <c r="H29" s="4">
        <f>C29+E29+G29</f>
        <v>0.89707500000000007</v>
      </c>
      <c r="I29" s="4">
        <f>H29/D29</f>
        <v>0.89707500000000007</v>
      </c>
      <c r="J29">
        <v>1</v>
      </c>
      <c r="K29" s="4">
        <f>I29*J29</f>
        <v>0.89707500000000007</v>
      </c>
      <c r="M29">
        <f>$D$1*J29</f>
        <v>20</v>
      </c>
      <c r="N29">
        <v>0</v>
      </c>
      <c r="O29">
        <f t="shared" si="21"/>
        <v>20</v>
      </c>
      <c r="P29">
        <f>_xlfn.CEILING.MATH(O29/D29)</f>
        <v>20</v>
      </c>
      <c r="Q29" s="4">
        <f>P29*H29</f>
        <v>17.941500000000001</v>
      </c>
    </row>
    <row r="30" spans="1:17" x14ac:dyDescent="0.4">
      <c r="B30" t="s">
        <v>36</v>
      </c>
      <c r="C30" s="1">
        <v>1.38</v>
      </c>
      <c r="D30">
        <v>1</v>
      </c>
      <c r="E30" s="1">
        <v>0</v>
      </c>
      <c r="F30" s="4">
        <f>C33*0.1</f>
        <v>0.03</v>
      </c>
      <c r="G30" s="4">
        <f t="shared" ref="G30" si="22">(C30+E30+F30)*0.1075</f>
        <v>0.15157499999999999</v>
      </c>
      <c r="H30" s="4">
        <f t="shared" ref="H30" si="23">C30+E30+G30</f>
        <v>1.5315749999999999</v>
      </c>
      <c r="I30" s="4">
        <f t="shared" ref="I30" si="24">H30/D30</f>
        <v>1.5315749999999999</v>
      </c>
      <c r="J30">
        <v>1</v>
      </c>
      <c r="K30" s="4">
        <f t="shared" ref="K30" si="25">I30*J30</f>
        <v>1.5315749999999999</v>
      </c>
      <c r="M30">
        <f>$D$1*J30</f>
        <v>20</v>
      </c>
      <c r="N30">
        <v>0</v>
      </c>
      <c r="O30">
        <f t="shared" si="21"/>
        <v>20</v>
      </c>
      <c r="P30">
        <f>_xlfn.CEILING.MATH(O30/D30)</f>
        <v>20</v>
      </c>
      <c r="Q30" s="4">
        <f>P30*H30</f>
        <v>30.631499999999999</v>
      </c>
    </row>
    <row r="31" spans="1:17" x14ac:dyDescent="0.4">
      <c r="B31" t="s">
        <v>32</v>
      </c>
      <c r="C31" s="1">
        <v>0.44</v>
      </c>
      <c r="D31">
        <v>1</v>
      </c>
      <c r="E31" s="1">
        <v>0</v>
      </c>
      <c r="F31" s="4">
        <v>0</v>
      </c>
      <c r="G31" s="4">
        <f t="shared" ref="G31:G34" si="26">(C31+E31+F31)*0.1075</f>
        <v>4.7300000000000002E-2</v>
      </c>
      <c r="H31" s="4">
        <f t="shared" ref="H31:H34" si="27">C31+E31+G31</f>
        <v>0.48730000000000001</v>
      </c>
      <c r="I31" s="4">
        <f t="shared" ref="I31:I34" si="28">H31/D31</f>
        <v>0.48730000000000001</v>
      </c>
      <c r="J31">
        <v>1</v>
      </c>
      <c r="K31" s="4">
        <f t="shared" ref="K31:K34" si="29">I31*J31</f>
        <v>0.48730000000000001</v>
      </c>
      <c r="M31">
        <f>$D$1*J31</f>
        <v>20</v>
      </c>
      <c r="N31">
        <v>0</v>
      </c>
      <c r="O31">
        <f t="shared" si="21"/>
        <v>20</v>
      </c>
      <c r="P31">
        <f>_xlfn.CEILING.MATH(O31/D31)</f>
        <v>20</v>
      </c>
      <c r="Q31" s="4">
        <f>P31*H31</f>
        <v>9.7460000000000004</v>
      </c>
    </row>
    <row r="32" spans="1:17" x14ac:dyDescent="0.4">
      <c r="B32" t="s">
        <v>33</v>
      </c>
      <c r="C32" s="1">
        <v>0.1</v>
      </c>
      <c r="D32">
        <v>1</v>
      </c>
      <c r="E32" s="1">
        <v>0</v>
      </c>
      <c r="F32" s="4">
        <v>0</v>
      </c>
      <c r="G32" s="4">
        <f t="shared" si="26"/>
        <v>1.0750000000000001E-2</v>
      </c>
      <c r="H32" s="4">
        <f t="shared" si="27"/>
        <v>0.11075</v>
      </c>
      <c r="I32" s="4">
        <f t="shared" si="28"/>
        <v>0.11075</v>
      </c>
      <c r="J32">
        <v>9</v>
      </c>
      <c r="K32" s="4">
        <f t="shared" si="29"/>
        <v>0.99675000000000002</v>
      </c>
      <c r="M32">
        <f>$D$1*J32</f>
        <v>180</v>
      </c>
      <c r="N32">
        <v>0</v>
      </c>
      <c r="O32">
        <f t="shared" si="21"/>
        <v>180</v>
      </c>
      <c r="P32">
        <f>_xlfn.CEILING.MATH(O32/D32)</f>
        <v>180</v>
      </c>
      <c r="Q32" s="4">
        <f>P32*H32</f>
        <v>19.934999999999999</v>
      </c>
    </row>
    <row r="33" spans="1:19" x14ac:dyDescent="0.4">
      <c r="B33" t="s">
        <v>34</v>
      </c>
      <c r="C33" s="1">
        <v>0.3</v>
      </c>
      <c r="D33">
        <v>3</v>
      </c>
      <c r="E33" s="1">
        <v>0</v>
      </c>
      <c r="F33" s="4">
        <v>0</v>
      </c>
      <c r="G33" s="4">
        <f t="shared" si="26"/>
        <v>3.2250000000000001E-2</v>
      </c>
      <c r="H33" s="4">
        <f t="shared" si="27"/>
        <v>0.33224999999999999</v>
      </c>
      <c r="I33" s="4">
        <f t="shared" si="28"/>
        <v>0.11075</v>
      </c>
      <c r="J33">
        <v>2</v>
      </c>
      <c r="K33" s="4">
        <f t="shared" si="29"/>
        <v>0.2215</v>
      </c>
      <c r="M33">
        <f>$D$1*J33</f>
        <v>40</v>
      </c>
      <c r="N33">
        <v>0</v>
      </c>
      <c r="O33">
        <f t="shared" si="21"/>
        <v>40</v>
      </c>
      <c r="P33">
        <f>_xlfn.CEILING.MATH(O33/D33)</f>
        <v>14</v>
      </c>
      <c r="Q33" s="4">
        <f>P33*H33</f>
        <v>4.6514999999999995</v>
      </c>
    </row>
    <row r="34" spans="1:19" x14ac:dyDescent="0.4">
      <c r="B34" t="s">
        <v>61</v>
      </c>
      <c r="C34" s="1">
        <v>0.5</v>
      </c>
      <c r="D34">
        <v>5</v>
      </c>
      <c r="E34" s="1">
        <v>0</v>
      </c>
      <c r="F34" s="4">
        <v>0</v>
      </c>
      <c r="G34" s="4">
        <f t="shared" si="26"/>
        <v>5.3749999999999999E-2</v>
      </c>
      <c r="H34" s="4">
        <f t="shared" si="27"/>
        <v>0.55374999999999996</v>
      </c>
      <c r="I34" s="4">
        <f t="shared" si="28"/>
        <v>0.11074999999999999</v>
      </c>
      <c r="J34">
        <v>5</v>
      </c>
      <c r="K34" s="4">
        <f t="shared" si="29"/>
        <v>0.55374999999999996</v>
      </c>
      <c r="M34">
        <f>$D$1*J34</f>
        <v>100</v>
      </c>
      <c r="N34">
        <v>0</v>
      </c>
      <c r="O34">
        <f t="shared" si="21"/>
        <v>100</v>
      </c>
      <c r="P34">
        <f>_xlfn.CEILING.MATH(O34/D34)</f>
        <v>20</v>
      </c>
      <c r="Q34" s="4">
        <f>P34*H34</f>
        <v>11.074999999999999</v>
      </c>
    </row>
    <row r="35" spans="1:19" x14ac:dyDescent="0.4">
      <c r="B35" t="s">
        <v>62</v>
      </c>
      <c r="C35" s="1">
        <v>0.1</v>
      </c>
      <c r="D35">
        <v>1</v>
      </c>
      <c r="E35" s="1">
        <v>0</v>
      </c>
      <c r="F35" s="4">
        <v>0</v>
      </c>
      <c r="G35" s="4">
        <f t="shared" ref="G35" si="30">(C35+E35+F35)*0.1075</f>
        <v>1.0750000000000001E-2</v>
      </c>
      <c r="H35" s="4">
        <f t="shared" ref="H35" si="31">C35+E35+G35</f>
        <v>0.11075</v>
      </c>
      <c r="I35" s="4">
        <f t="shared" ref="I35" si="32">H35/D35</f>
        <v>0.11075</v>
      </c>
      <c r="J35">
        <v>5</v>
      </c>
      <c r="K35" s="4">
        <f t="shared" ref="K35" si="33">I35*J35</f>
        <v>0.55374999999999996</v>
      </c>
      <c r="M35">
        <f>$D$1*J35</f>
        <v>100</v>
      </c>
      <c r="N35">
        <v>0</v>
      </c>
      <c r="O35">
        <f t="shared" si="21"/>
        <v>100</v>
      </c>
      <c r="P35">
        <f>_xlfn.CEILING.MATH(O35/D35)</f>
        <v>100</v>
      </c>
      <c r="Q35" s="4">
        <f>P35*H35</f>
        <v>11.074999999999999</v>
      </c>
    </row>
    <row r="36" spans="1:19" x14ac:dyDescent="0.4">
      <c r="B36" t="s">
        <v>63</v>
      </c>
      <c r="C36" s="1">
        <v>0.1</v>
      </c>
      <c r="D36">
        <v>1</v>
      </c>
      <c r="E36" s="1">
        <v>0</v>
      </c>
      <c r="F36" s="4">
        <v>0</v>
      </c>
      <c r="G36" s="4">
        <f t="shared" ref="G36" si="34">(C36+E36+F36)*0.1075</f>
        <v>1.0750000000000001E-2</v>
      </c>
      <c r="H36" s="4">
        <f t="shared" ref="H36" si="35">C36+E36+G36</f>
        <v>0.11075</v>
      </c>
      <c r="I36" s="4">
        <f t="shared" ref="I36" si="36">H36/D36</f>
        <v>0.11075</v>
      </c>
      <c r="J36">
        <v>5</v>
      </c>
      <c r="K36" s="4">
        <f t="shared" ref="K36" si="37">I36*J36</f>
        <v>0.55374999999999996</v>
      </c>
      <c r="M36">
        <f>$D$1*J36</f>
        <v>100</v>
      </c>
      <c r="N36">
        <v>0</v>
      </c>
      <c r="O36">
        <f t="shared" si="21"/>
        <v>100</v>
      </c>
      <c r="P36">
        <f>_xlfn.CEILING.MATH(O36/D36)</f>
        <v>100</v>
      </c>
      <c r="Q36" s="4">
        <f>P36*H36</f>
        <v>11.074999999999999</v>
      </c>
    </row>
    <row r="37" spans="1:19" x14ac:dyDescent="0.4">
      <c r="B37" t="s">
        <v>41</v>
      </c>
      <c r="C37" s="1">
        <v>0.13</v>
      </c>
      <c r="D37">
        <v>1</v>
      </c>
      <c r="E37" s="1">
        <v>0</v>
      </c>
      <c r="F37" s="4">
        <f>C37*0.1</f>
        <v>1.3000000000000001E-2</v>
      </c>
      <c r="G37" s="4">
        <f>(C37+E37+F37)*0.1075</f>
        <v>1.5372500000000001E-2</v>
      </c>
      <c r="H37" s="4">
        <f>C37+E37+G37</f>
        <v>0.14537250000000002</v>
      </c>
      <c r="I37" s="4">
        <f>H37/D37</f>
        <v>0.14537250000000002</v>
      </c>
      <c r="J37">
        <v>1</v>
      </c>
      <c r="K37" s="4">
        <f>I37*J37</f>
        <v>0.14537250000000002</v>
      </c>
      <c r="L37" s="3"/>
      <c r="M37">
        <f>$D$1*J37</f>
        <v>20</v>
      </c>
      <c r="N37">
        <v>0</v>
      </c>
      <c r="O37">
        <f t="shared" si="21"/>
        <v>20</v>
      </c>
      <c r="P37">
        <f>_xlfn.CEILING.MATH(O37/D37)</f>
        <v>20</v>
      </c>
      <c r="Q37" s="4">
        <f>P37*H37</f>
        <v>2.9074500000000003</v>
      </c>
    </row>
    <row r="38" spans="1:19" x14ac:dyDescent="0.4">
      <c r="B38" t="s">
        <v>52</v>
      </c>
      <c r="C38" s="1">
        <v>1.56</v>
      </c>
      <c r="D38">
        <v>2</v>
      </c>
      <c r="E38" s="1">
        <v>0</v>
      </c>
      <c r="F38" s="4">
        <v>0</v>
      </c>
      <c r="G38" s="4">
        <f>(C38+E38+F38)*0.1075</f>
        <v>0.16770000000000002</v>
      </c>
      <c r="H38" s="4">
        <f>C38+E38+G38</f>
        <v>1.7277</v>
      </c>
      <c r="I38" s="4">
        <f>H38/D38</f>
        <v>0.86385000000000001</v>
      </c>
      <c r="J38">
        <v>2</v>
      </c>
      <c r="K38" s="4">
        <f>I38*J38</f>
        <v>1.7277</v>
      </c>
      <c r="M38">
        <f>$D$1*J38</f>
        <v>40</v>
      </c>
      <c r="N38">
        <v>50</v>
      </c>
      <c r="O38">
        <f t="shared" si="21"/>
        <v>0</v>
      </c>
      <c r="P38">
        <f>_xlfn.CEILING.MATH(O38/D38)</f>
        <v>0</v>
      </c>
      <c r="Q38" s="4">
        <f>P38*H38</f>
        <v>0</v>
      </c>
    </row>
    <row r="39" spans="1:19" x14ac:dyDescent="0.4">
      <c r="B39" t="s">
        <v>51</v>
      </c>
      <c r="C39" s="1">
        <v>1.3</v>
      </c>
      <c r="D39">
        <v>2</v>
      </c>
      <c r="E39" s="1">
        <v>0</v>
      </c>
      <c r="F39" s="4">
        <v>0</v>
      </c>
      <c r="G39" s="4">
        <f t="shared" ref="G39" si="38">(C39+E39+F39)*0.1075</f>
        <v>0.13975000000000001</v>
      </c>
      <c r="H39" s="4">
        <f t="shared" ref="H39" si="39">C39+E39+G39</f>
        <v>1.4397500000000001</v>
      </c>
      <c r="I39" s="4">
        <f t="shared" ref="I39" si="40">H39/D39</f>
        <v>0.71987500000000004</v>
      </c>
      <c r="J39">
        <v>2</v>
      </c>
      <c r="K39" s="4">
        <f t="shared" ref="K39" si="41">I39*J39</f>
        <v>1.4397500000000001</v>
      </c>
      <c r="L39" s="3"/>
      <c r="M39">
        <f>$D$1*J39</f>
        <v>40</v>
      </c>
      <c r="N39">
        <v>0</v>
      </c>
      <c r="O39">
        <f t="shared" si="21"/>
        <v>40</v>
      </c>
      <c r="P39">
        <f>_xlfn.CEILING.MATH(O39/D39)</f>
        <v>20</v>
      </c>
      <c r="Q39" s="4">
        <f>P39*H39</f>
        <v>28.795000000000002</v>
      </c>
    </row>
    <row r="40" spans="1:19" x14ac:dyDescent="0.4">
      <c r="B40" t="s">
        <v>64</v>
      </c>
      <c r="C40" s="1">
        <v>0.47</v>
      </c>
      <c r="D40">
        <v>1</v>
      </c>
      <c r="E40" s="1">
        <v>0</v>
      </c>
      <c r="F40" s="4">
        <v>0</v>
      </c>
      <c r="G40" s="4">
        <f t="shared" ref="G40" si="42">(C40+E40+F40)*0.1075</f>
        <v>5.0524999999999994E-2</v>
      </c>
      <c r="H40" s="4">
        <f t="shared" ref="H40" si="43">C40+E40+G40</f>
        <v>0.52052500000000002</v>
      </c>
      <c r="I40" s="4">
        <f t="shared" ref="I40" si="44">H40/D40</f>
        <v>0.52052500000000002</v>
      </c>
      <c r="J40">
        <v>1</v>
      </c>
      <c r="K40" s="4">
        <f t="shared" ref="K40" si="45">I40*J40</f>
        <v>0.52052500000000002</v>
      </c>
      <c r="L40" s="3"/>
      <c r="M40">
        <f>$D$1*J40</f>
        <v>20</v>
      </c>
      <c r="N40">
        <v>0</v>
      </c>
      <c r="O40">
        <f t="shared" si="21"/>
        <v>20</v>
      </c>
      <c r="P40">
        <f>_xlfn.CEILING.MATH(O40/D40)</f>
        <v>20</v>
      </c>
      <c r="Q40" s="4">
        <f>P40*H40</f>
        <v>10.410500000000001</v>
      </c>
    </row>
    <row r="41" spans="1:19" x14ac:dyDescent="0.4">
      <c r="B41" t="s">
        <v>53</v>
      </c>
      <c r="C41" s="1">
        <v>0.1</v>
      </c>
      <c r="D41">
        <v>1</v>
      </c>
      <c r="E41" s="1">
        <v>0</v>
      </c>
      <c r="F41" s="4">
        <v>0</v>
      </c>
      <c r="G41" s="4">
        <f t="shared" ref="G41:G42" si="46">(C41+E41+F41)*0.1075</f>
        <v>1.0750000000000001E-2</v>
      </c>
      <c r="H41" s="4">
        <f t="shared" ref="H41:H42" si="47">C41+E41+G41</f>
        <v>0.11075</v>
      </c>
      <c r="I41" s="4">
        <f t="shared" ref="I41:I42" si="48">H41/D41</f>
        <v>0.11075</v>
      </c>
      <c r="J41">
        <v>1</v>
      </c>
      <c r="K41" s="4">
        <f t="shared" ref="K41:K42" si="49">I41*J41</f>
        <v>0.11075</v>
      </c>
      <c r="L41" s="3"/>
      <c r="M41">
        <f>$D$1*J41</f>
        <v>20</v>
      </c>
      <c r="N41">
        <v>0</v>
      </c>
      <c r="O41">
        <f t="shared" si="21"/>
        <v>20</v>
      </c>
      <c r="P41">
        <f>_xlfn.CEILING.MATH(O41/D41)</f>
        <v>20</v>
      </c>
      <c r="Q41" s="4">
        <f>P41*H41</f>
        <v>2.2149999999999999</v>
      </c>
    </row>
    <row r="42" spans="1:19" x14ac:dyDescent="0.4">
      <c r="B42" t="s">
        <v>65</v>
      </c>
      <c r="C42" s="1">
        <v>2.14</v>
      </c>
      <c r="D42">
        <v>10</v>
      </c>
      <c r="E42" s="1">
        <v>0</v>
      </c>
      <c r="F42" s="4">
        <v>0</v>
      </c>
      <c r="G42" s="4">
        <f t="shared" si="46"/>
        <v>0.23005</v>
      </c>
      <c r="H42" s="4">
        <f t="shared" si="47"/>
        <v>2.37005</v>
      </c>
      <c r="I42" s="4">
        <f t="shared" si="48"/>
        <v>0.23700499999999999</v>
      </c>
      <c r="J42">
        <v>10</v>
      </c>
      <c r="K42" s="4">
        <f t="shared" si="49"/>
        <v>2.37005</v>
      </c>
      <c r="M42">
        <f>$D$1*J42</f>
        <v>200</v>
      </c>
      <c r="N42">
        <v>0</v>
      </c>
      <c r="O42">
        <f t="shared" si="21"/>
        <v>200</v>
      </c>
      <c r="P42">
        <f>_xlfn.CEILING.MATH(O42/D42)</f>
        <v>20</v>
      </c>
      <c r="Q42" s="4">
        <f>P42*H42</f>
        <v>47.400999999999996</v>
      </c>
    </row>
    <row r="43" spans="1:19" x14ac:dyDescent="0.4">
      <c r="B43" t="s">
        <v>66</v>
      </c>
      <c r="C43" s="1">
        <v>1.1499999999999999</v>
      </c>
      <c r="D43">
        <v>5</v>
      </c>
      <c r="E43" s="1">
        <v>0</v>
      </c>
      <c r="F43" s="4">
        <v>0</v>
      </c>
      <c r="G43" s="4">
        <f t="shared" ref="G43" si="50">(C43+E43+F43)*0.1075</f>
        <v>0.12362499999999998</v>
      </c>
      <c r="H43" s="4">
        <f t="shared" ref="H43" si="51">C43+E43+G43</f>
        <v>1.273625</v>
      </c>
      <c r="I43" s="4">
        <f t="shared" ref="I43" si="52">H43/D43</f>
        <v>0.25472499999999998</v>
      </c>
      <c r="J43">
        <v>5</v>
      </c>
      <c r="K43" s="4">
        <f t="shared" ref="K43" si="53">I43*J43</f>
        <v>1.273625</v>
      </c>
      <c r="M43">
        <f>$D$1*J43</f>
        <v>100</v>
      </c>
      <c r="N43">
        <v>0</v>
      </c>
      <c r="O43">
        <f t="shared" si="21"/>
        <v>100</v>
      </c>
      <c r="P43">
        <f>_xlfn.CEILING.MATH(O43/D43)</f>
        <v>20</v>
      </c>
      <c r="Q43" s="4">
        <f>P43*H43</f>
        <v>25.4725</v>
      </c>
    </row>
    <row r="44" spans="1:19" x14ac:dyDescent="0.4">
      <c r="B44" t="s">
        <v>24</v>
      </c>
      <c r="C44" s="1">
        <v>1.42</v>
      </c>
      <c r="D44">
        <v>2</v>
      </c>
      <c r="E44" s="1">
        <v>0</v>
      </c>
      <c r="F44" s="4">
        <f>C44*0.1</f>
        <v>0.14199999999999999</v>
      </c>
      <c r="G44" s="4">
        <f>(C44+E44+F44)*0.1075</f>
        <v>0.16791499999999998</v>
      </c>
      <c r="H44" s="4">
        <f>C44+E44+G44</f>
        <v>1.587915</v>
      </c>
      <c r="I44" s="4">
        <f>H44/D44</f>
        <v>0.79395749999999998</v>
      </c>
      <c r="J44">
        <v>2</v>
      </c>
      <c r="K44" s="4">
        <f>I44*J44</f>
        <v>1.587915</v>
      </c>
      <c r="L44" s="3"/>
      <c r="M44">
        <f>$D$1*J44</f>
        <v>40</v>
      </c>
      <c r="N44">
        <v>0</v>
      </c>
      <c r="O44">
        <f t="shared" si="21"/>
        <v>40</v>
      </c>
      <c r="P44">
        <f>_xlfn.CEILING.MATH(O44/D44)</f>
        <v>20</v>
      </c>
      <c r="Q44" s="4">
        <f>P44*H44</f>
        <v>31.758299999999998</v>
      </c>
    </row>
    <row r="45" spans="1:19" s="6" customFormat="1" x14ac:dyDescent="0.4">
      <c r="A45" s="5" t="s">
        <v>44</v>
      </c>
      <c r="C45" s="7">
        <f>SUM(C27:C44)</f>
        <v>14.23</v>
      </c>
      <c r="F45" s="8"/>
      <c r="G45" s="8"/>
      <c r="H45" s="7">
        <f>SUM(H27:H44)</f>
        <v>15.803585</v>
      </c>
      <c r="I45" s="8"/>
      <c r="J45" s="5">
        <f>SUM(J27:J44)</f>
        <v>56</v>
      </c>
      <c r="K45" s="10">
        <f>SUM(K27:K44)</f>
        <v>17.464834999999997</v>
      </c>
      <c r="L45" s="9"/>
      <c r="M45" s="5">
        <f t="shared" ref="M45:P45" si="54">SUM(M27:M44)</f>
        <v>1120</v>
      </c>
      <c r="N45" s="5">
        <f t="shared" si="54"/>
        <v>70</v>
      </c>
      <c r="O45" s="5">
        <f t="shared" si="54"/>
        <v>1060</v>
      </c>
      <c r="P45" s="5">
        <f t="shared" si="54"/>
        <v>634</v>
      </c>
      <c r="Q45" s="10">
        <f>SUM(Q27:Q44)</f>
        <v>303.11075000000005</v>
      </c>
      <c r="S45" s="1">
        <v>218.6</v>
      </c>
    </row>
    <row r="46" spans="1:19" x14ac:dyDescent="0.4">
      <c r="B46" s="5"/>
      <c r="C46" s="1"/>
      <c r="F46" s="4"/>
      <c r="G46" s="4"/>
      <c r="H46" s="1"/>
      <c r="I46" s="4"/>
      <c r="K46" s="4"/>
      <c r="L46" s="3"/>
    </row>
    <row r="47" spans="1:19" x14ac:dyDescent="0.4">
      <c r="A47" s="5" t="s">
        <v>46</v>
      </c>
      <c r="C47" s="1"/>
      <c r="F47" s="4"/>
      <c r="G47" s="4"/>
      <c r="H47" s="1"/>
      <c r="I47" s="4"/>
      <c r="K47" s="4"/>
      <c r="L47" s="3"/>
    </row>
    <row r="48" spans="1:19" x14ac:dyDescent="0.4">
      <c r="B48" s="6" t="s">
        <v>50</v>
      </c>
      <c r="C48" s="1">
        <v>30.66</v>
      </c>
      <c r="D48">
        <f>$D$1</f>
        <v>20</v>
      </c>
      <c r="E48" s="1">
        <v>29.89</v>
      </c>
      <c r="F48" s="4">
        <v>0</v>
      </c>
      <c r="G48" s="4">
        <v>0</v>
      </c>
      <c r="H48" s="4">
        <f t="shared" ref="H48" si="55">C48+E48+G48</f>
        <v>60.55</v>
      </c>
      <c r="I48" s="4">
        <f t="shared" ref="I48" si="56">H48/D48</f>
        <v>3.0274999999999999</v>
      </c>
      <c r="J48">
        <v>1</v>
      </c>
      <c r="K48" s="4">
        <f t="shared" ref="K48" si="57">I48*J48</f>
        <v>3.0274999999999999</v>
      </c>
      <c r="L48" s="3"/>
      <c r="M48">
        <f>$D$1*J48</f>
        <v>20</v>
      </c>
      <c r="N48">
        <v>0</v>
      </c>
      <c r="O48">
        <f>MAX(0, M48-N48)</f>
        <v>20</v>
      </c>
      <c r="P48">
        <f>_xlfn.CEILING.MATH(O48/D48)</f>
        <v>1</v>
      </c>
      <c r="Q48" s="4">
        <f>P48*H48</f>
        <v>60.55</v>
      </c>
    </row>
    <row r="49" spans="1:17" x14ac:dyDescent="0.4">
      <c r="A49" s="5" t="s">
        <v>47</v>
      </c>
      <c r="C49" s="7">
        <f>SUM(C48:C48)</f>
        <v>30.66</v>
      </c>
      <c r="F49" s="4"/>
      <c r="G49" s="4"/>
      <c r="H49" s="7">
        <f>SUM(H48:H48)</f>
        <v>60.55</v>
      </c>
      <c r="I49" s="4"/>
      <c r="J49" s="5">
        <f>SUM(J48:J48)</f>
        <v>1</v>
      </c>
      <c r="K49" s="7">
        <f>SUM(K48:K48)</f>
        <v>3.0274999999999999</v>
      </c>
      <c r="M49" s="5">
        <f>SUM(M48:M48)</f>
        <v>20</v>
      </c>
      <c r="N49" s="5">
        <f>SUM(N48:N48)</f>
        <v>0</v>
      </c>
      <c r="O49" s="5">
        <f>SUM(O48:O48)</f>
        <v>20</v>
      </c>
      <c r="P49" s="5">
        <f>SUM(P48:P48)</f>
        <v>1</v>
      </c>
      <c r="Q49" s="7">
        <f>SUM(Q48:Q48)</f>
        <v>60.55</v>
      </c>
    </row>
    <row r="50" spans="1:17" x14ac:dyDescent="0.4">
      <c r="B50" s="5"/>
      <c r="C50" s="1"/>
      <c r="F50" s="4"/>
      <c r="G50" s="4"/>
      <c r="H50" s="4"/>
      <c r="I50" s="4"/>
      <c r="K50" s="4"/>
    </row>
    <row r="51" spans="1:17" x14ac:dyDescent="0.4">
      <c r="A51" s="5" t="s">
        <v>45</v>
      </c>
      <c r="B51">
        <f>COUNTA(B3:B50)</f>
        <v>33</v>
      </c>
      <c r="C51" s="10">
        <f>C13+C17+C24+C45+C49</f>
        <v>149.54</v>
      </c>
      <c r="H51" s="10">
        <f>H13+H17+H24+H45+H49</f>
        <v>192.25346000000002</v>
      </c>
      <c r="J51" s="11">
        <f>J13+J17+J24+J45+J49</f>
        <v>77</v>
      </c>
      <c r="K51" s="10">
        <f>K13+K17+K24+K45+K49</f>
        <v>49.771090999999998</v>
      </c>
      <c r="M51" s="11">
        <f t="shared" ref="M51:P51" si="58">M13+M17+M24+M45+M49</f>
        <v>1540</v>
      </c>
      <c r="N51" s="11">
        <f t="shared" si="58"/>
        <v>248</v>
      </c>
      <c r="O51" s="11">
        <f t="shared" si="58"/>
        <v>1332</v>
      </c>
      <c r="P51" s="11">
        <f t="shared" si="58"/>
        <v>771</v>
      </c>
      <c r="Q51" s="10">
        <f>Q13+Q17+Q24+Q45+Q49</f>
        <v>894.68484999999998</v>
      </c>
    </row>
    <row r="53" spans="1:17" x14ac:dyDescent="0.4">
      <c r="A53" t="s">
        <v>74</v>
      </c>
    </row>
  </sheetData>
  <hyperlinks>
    <hyperlink ref="L5" r:id="rId1" xr:uid="{ACAC5234-DDA0-4969-B5FE-D166D7000F40}"/>
    <hyperlink ref="L9" r:id="rId2" xr:uid="{AED873F4-67F0-430A-8DE3-7AABA9CDF44E}"/>
    <hyperlink ref="L16" r:id="rId3" xr:uid="{0FEF45BF-45A4-4B48-81CD-48A372ED4F1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2022-01-20T23:51:07Z</dcterms:created>
  <dcterms:modified xsi:type="dcterms:W3CDTF">2022-02-16T07:41:22Z</dcterms:modified>
</cp:coreProperties>
</file>