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laser_tunnel\parts\"/>
    </mc:Choice>
  </mc:AlternateContent>
  <xr:revisionPtr revIDLastSave="0" documentId="13_ncr:1_{382CD39D-E3FF-4507-8F06-9F473F80D266}" xr6:coauthVersionLast="47" xr6:coauthVersionMax="47" xr10:uidLastSave="{00000000-0000-0000-0000-000000000000}"/>
  <bookViews>
    <workbookView xWindow="-103" yWindow="-103" windowWidth="33120" windowHeight="18120" xr2:uid="{C7A15FB5-B248-4CA2-8E4B-B85C1BCDD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" i="1" l="1"/>
  <c r="P39" i="1" s="1"/>
  <c r="M39" i="1"/>
  <c r="F39" i="1"/>
  <c r="G39" i="1" s="1"/>
  <c r="H39" i="1" s="1"/>
  <c r="J39" i="1" s="1"/>
  <c r="M38" i="1"/>
  <c r="O38" i="1" s="1"/>
  <c r="P38" i="1" s="1"/>
  <c r="F38" i="1"/>
  <c r="G38" i="1" s="1"/>
  <c r="H38" i="1" s="1"/>
  <c r="J38" i="1" s="1"/>
  <c r="M36" i="1"/>
  <c r="O36" i="1" s="1"/>
  <c r="P36" i="1" s="1"/>
  <c r="F36" i="1"/>
  <c r="G36" i="1" s="1"/>
  <c r="H36" i="1" s="1"/>
  <c r="J36" i="1" s="1"/>
  <c r="M32" i="1"/>
  <c r="O32" i="1" s="1"/>
  <c r="P32" i="1" s="1"/>
  <c r="F32" i="1"/>
  <c r="G32" i="1" s="1"/>
  <c r="H32" i="1" s="1"/>
  <c r="J32" i="1" s="1"/>
  <c r="M31" i="1"/>
  <c r="O31" i="1" s="1"/>
  <c r="P31" i="1" s="1"/>
  <c r="F31" i="1"/>
  <c r="G31" i="1" s="1"/>
  <c r="H31" i="1" s="1"/>
  <c r="J31" i="1" s="1"/>
  <c r="M44" i="1"/>
  <c r="O44" i="1" s="1"/>
  <c r="C44" i="1"/>
  <c r="M37" i="1"/>
  <c r="O37" i="1" s="1"/>
  <c r="P37" i="1" s="1"/>
  <c r="M35" i="1"/>
  <c r="O35" i="1" s="1"/>
  <c r="P35" i="1" s="1"/>
  <c r="M34" i="1"/>
  <c r="O34" i="1" s="1"/>
  <c r="P34" i="1" s="1"/>
  <c r="M33" i="1"/>
  <c r="O33" i="1" s="1"/>
  <c r="P33" i="1" s="1"/>
  <c r="M40" i="1"/>
  <c r="O40" i="1" s="1"/>
  <c r="P40" i="1" s="1"/>
  <c r="M30" i="1"/>
  <c r="O30" i="1" s="1"/>
  <c r="P30" i="1" s="1"/>
  <c r="M29" i="1"/>
  <c r="O29" i="1" s="1"/>
  <c r="P29" i="1" s="1"/>
  <c r="M28" i="1"/>
  <c r="O28" i="1" s="1"/>
  <c r="P28" i="1" s="1"/>
  <c r="M27" i="1"/>
  <c r="O27" i="1" s="1"/>
  <c r="P27" i="1" s="1"/>
  <c r="M26" i="1"/>
  <c r="O26" i="1" s="1"/>
  <c r="P26" i="1" s="1"/>
  <c r="M25" i="1"/>
  <c r="O25" i="1" s="1"/>
  <c r="P25" i="1" s="1"/>
  <c r="M24" i="1"/>
  <c r="O24" i="1" s="1"/>
  <c r="P24" i="1" s="1"/>
  <c r="M23" i="1"/>
  <c r="O23" i="1" s="1"/>
  <c r="P23" i="1" s="1"/>
  <c r="M22" i="1"/>
  <c r="O22" i="1" s="1"/>
  <c r="P22" i="1" s="1"/>
  <c r="M13" i="1"/>
  <c r="O13" i="1" s="1"/>
  <c r="P13" i="1" s="1"/>
  <c r="M12" i="1"/>
  <c r="O12" i="1" s="1"/>
  <c r="P12" i="1" s="1"/>
  <c r="M11" i="1"/>
  <c r="O11" i="1" s="1"/>
  <c r="P11" i="1" s="1"/>
  <c r="M10" i="1"/>
  <c r="O10" i="1" s="1"/>
  <c r="P10" i="1" s="1"/>
  <c r="M9" i="1"/>
  <c r="O9" i="1" s="1"/>
  <c r="P9" i="1" s="1"/>
  <c r="M8" i="1"/>
  <c r="O8" i="1" s="1"/>
  <c r="P8" i="1" s="1"/>
  <c r="M7" i="1"/>
  <c r="O7" i="1" s="1"/>
  <c r="P7" i="1" s="1"/>
  <c r="M6" i="1"/>
  <c r="O6" i="1" s="1"/>
  <c r="P6" i="1" s="1"/>
  <c r="M5" i="1"/>
  <c r="O5" i="1" s="1"/>
  <c r="P5" i="1" s="1"/>
  <c r="M4" i="1"/>
  <c r="O4" i="1" s="1"/>
  <c r="P4" i="1" s="1"/>
  <c r="I41" i="1"/>
  <c r="B41" i="1"/>
  <c r="G22" i="1"/>
  <c r="H22" i="1" s="1"/>
  <c r="J22" i="1" s="1"/>
  <c r="F37" i="1"/>
  <c r="G37" i="1" s="1"/>
  <c r="H37" i="1" s="1"/>
  <c r="J37" i="1" s="1"/>
  <c r="F35" i="1"/>
  <c r="G35" i="1" s="1"/>
  <c r="H35" i="1" s="1"/>
  <c r="J35" i="1" s="1"/>
  <c r="I45" i="1"/>
  <c r="B45" i="1"/>
  <c r="F9" i="1"/>
  <c r="G9" i="1" s="1"/>
  <c r="H9" i="1" s="1"/>
  <c r="J9" i="1" s="1"/>
  <c r="I19" i="1"/>
  <c r="B19" i="1"/>
  <c r="I14" i="1"/>
  <c r="B14" i="1"/>
  <c r="E33" i="1"/>
  <c r="F33" i="1" s="1"/>
  <c r="G33" i="1" s="1"/>
  <c r="H33" i="1" s="1"/>
  <c r="J33" i="1" s="1"/>
  <c r="E24" i="1"/>
  <c r="F24" i="1" s="1"/>
  <c r="G24" i="1" s="1"/>
  <c r="H24" i="1" s="1"/>
  <c r="J24" i="1" s="1"/>
  <c r="F30" i="1"/>
  <c r="G30" i="1" s="1"/>
  <c r="H30" i="1" s="1"/>
  <c r="J30" i="1" s="1"/>
  <c r="E23" i="1"/>
  <c r="F23" i="1" s="1"/>
  <c r="G23" i="1" s="1"/>
  <c r="H23" i="1" s="1"/>
  <c r="J23" i="1" s="1"/>
  <c r="F25" i="1"/>
  <c r="G25" i="1" s="1"/>
  <c r="H25" i="1" s="1"/>
  <c r="J25" i="1" s="1"/>
  <c r="E26" i="1"/>
  <c r="F26" i="1" s="1"/>
  <c r="G26" i="1" s="1"/>
  <c r="H26" i="1" s="1"/>
  <c r="J26" i="1" s="1"/>
  <c r="F29" i="1"/>
  <c r="G29" i="1" s="1"/>
  <c r="H29" i="1" s="1"/>
  <c r="J29" i="1" s="1"/>
  <c r="F28" i="1"/>
  <c r="G28" i="1" s="1"/>
  <c r="H28" i="1" s="1"/>
  <c r="J28" i="1" s="1"/>
  <c r="F27" i="1"/>
  <c r="G27" i="1" s="1"/>
  <c r="H27" i="1" s="1"/>
  <c r="J27" i="1" s="1"/>
  <c r="F13" i="1"/>
  <c r="G13" i="1" s="1"/>
  <c r="H13" i="1" s="1"/>
  <c r="J13" i="1" s="1"/>
  <c r="F12" i="1"/>
  <c r="G12" i="1" s="1"/>
  <c r="H12" i="1" s="1"/>
  <c r="J12" i="1" s="1"/>
  <c r="F11" i="1"/>
  <c r="G11" i="1" s="1"/>
  <c r="H11" i="1" s="1"/>
  <c r="J11" i="1" s="1"/>
  <c r="F10" i="1"/>
  <c r="G10" i="1" s="1"/>
  <c r="H10" i="1" s="1"/>
  <c r="J10" i="1" s="1"/>
  <c r="F34" i="1"/>
  <c r="G34" i="1" s="1"/>
  <c r="H34" i="1" s="1"/>
  <c r="J34" i="1" s="1"/>
  <c r="F8" i="1"/>
  <c r="G8" i="1" s="1"/>
  <c r="H8" i="1" s="1"/>
  <c r="J8" i="1" s="1"/>
  <c r="F7" i="1"/>
  <c r="G7" i="1" s="1"/>
  <c r="H7" i="1" s="1"/>
  <c r="J7" i="1" s="1"/>
  <c r="F18" i="1"/>
  <c r="G18" i="1" s="1"/>
  <c r="H18" i="1" s="1"/>
  <c r="J18" i="1" s="1"/>
  <c r="F6" i="1"/>
  <c r="G6" i="1" s="1"/>
  <c r="H6" i="1" s="1"/>
  <c r="J6" i="1" s="1"/>
  <c r="F17" i="1"/>
  <c r="G17" i="1" s="1"/>
  <c r="H17" i="1" s="1"/>
  <c r="J17" i="1" s="1"/>
  <c r="F5" i="1"/>
  <c r="G5" i="1" s="1"/>
  <c r="H5" i="1" s="1"/>
  <c r="J5" i="1" s="1"/>
  <c r="F4" i="1"/>
  <c r="G4" i="1" s="1"/>
  <c r="E40" i="1"/>
  <c r="F40" i="1" s="1"/>
  <c r="Q39" i="1" l="1"/>
  <c r="Q38" i="1"/>
  <c r="Q32" i="1"/>
  <c r="Q36" i="1"/>
  <c r="Q25" i="1"/>
  <c r="Q26" i="1"/>
  <c r="Q10" i="1"/>
  <c r="Q23" i="1"/>
  <c r="Q31" i="1"/>
  <c r="Q4" i="1"/>
  <c r="Q11" i="1"/>
  <c r="Q12" i="1"/>
  <c r="Q13" i="1"/>
  <c r="Q22" i="1"/>
  <c r="Q24" i="1"/>
  <c r="Q27" i="1"/>
  <c r="Q29" i="1"/>
  <c r="Q30" i="1"/>
  <c r="Q40" i="1"/>
  <c r="Q33" i="1"/>
  <c r="Q34" i="1"/>
  <c r="J41" i="1"/>
  <c r="Q35" i="1"/>
  <c r="Q5" i="1"/>
  <c r="Q37" i="1"/>
  <c r="Q6" i="1"/>
  <c r="Q7" i="1"/>
  <c r="Q8" i="1"/>
  <c r="P44" i="1"/>
  <c r="Q9" i="1"/>
  <c r="Q28" i="1"/>
  <c r="G44" i="1"/>
  <c r="I47" i="1"/>
  <c r="B47" i="1"/>
  <c r="G14" i="1"/>
  <c r="J19" i="1"/>
  <c r="G19" i="1"/>
  <c r="G40" i="1"/>
  <c r="H40" i="1" s="1"/>
  <c r="J40" i="1" s="1"/>
  <c r="H4" i="1"/>
  <c r="J4" i="1" s="1"/>
  <c r="J14" i="1" s="1"/>
  <c r="Q41" i="1" l="1"/>
  <c r="Q14" i="1"/>
  <c r="G41" i="1"/>
  <c r="Q44" i="1"/>
  <c r="Q45" i="1" s="1"/>
  <c r="Q47" i="1" s="1"/>
  <c r="H44" i="1"/>
  <c r="J44" i="1" s="1"/>
  <c r="J45" i="1" s="1"/>
  <c r="J47" i="1" s="1"/>
  <c r="G45" i="1"/>
  <c r="G47" i="1" l="1"/>
</calcChain>
</file>

<file path=xl/sharedStrings.xml><?xml version="1.0" encoding="utf-8"?>
<sst xmlns="http://schemas.openxmlformats.org/spreadsheetml/2006/main" count="72" uniqueCount="72">
  <si>
    <t>Laser Tunnel</t>
  </si>
  <si>
    <t>Part</t>
  </si>
  <si>
    <t>Shipping</t>
  </si>
  <si>
    <t>Sales Tax</t>
  </si>
  <si>
    <t>Source</t>
  </si>
  <si>
    <t>5V 5mW 650nm (red) dot laser diode</t>
  </si>
  <si>
    <t>Noctua NF-R8 redux-1800 PWM fan</t>
  </si>
  <si>
    <t>https://www.amazon.com/gp/product/B00KF7MVI2</t>
  </si>
  <si>
    <t>https://www.amazon.com/gp/product/B071FT9HSV</t>
  </si>
  <si>
    <t>https://www.amazon.com/gp/product/B014Q7AVKG</t>
  </si>
  <si>
    <t>1" round mirrors</t>
  </si>
  <si>
    <t>https://www.amazon.com/gp/product/B07X2JGS69</t>
  </si>
  <si>
    <t>5V 16MHz Arduino Pro Mini</t>
  </si>
  <si>
    <t>https://www.amazon.com/gp/product/B07M6RVJMM</t>
  </si>
  <si>
    <t>https://www.amazon.com/gp/product/B07H3VF3BF</t>
  </si>
  <si>
    <t>screw terminal block (2-pin)</t>
  </si>
  <si>
    <t>M4 hex nut</t>
  </si>
  <si>
    <t>M4x35mm machine screw</t>
  </si>
  <si>
    <t>12V power adapter</t>
  </si>
  <si>
    <t>https://www.amazon.com/gp/dp/B00FEOB4EI</t>
  </si>
  <si>
    <t>6-quart Sterilite container</t>
  </si>
  <si>
    <t>https://www.amazon.com/dp/B002BDTETW</t>
  </si>
  <si>
    <t>https://www.homedepot.com/p/Sterilite-6-Qt-Storage-Box-16426A60/308820126</t>
  </si>
  <si>
    <t>2.1mmx5.5mm DC barrel jack</t>
  </si>
  <si>
    <t>https://www.digikey.com/en/products/detail/mechatronics-fan-group/G8020H12B1-6-RSR/8120048</t>
  </si>
  <si>
    <t>https://www.amazon.com/Adhesive-0-78inch-Diameter-Fastener-organizing/dp/B08CL1Y348</t>
  </si>
  <si>
    <t>pair of hook-and-loop dots</t>
  </si>
  <si>
    <t>10 kOhm trimpot</t>
  </si>
  <si>
    <t>Purchase Price</t>
  </si>
  <si>
    <t>Purchase Qty</t>
  </si>
  <si>
    <t>Cost</t>
  </si>
  <si>
    <t>Unit Cost</t>
  </si>
  <si>
    <t>Kit Cost</t>
  </si>
  <si>
    <t>Kit Qty</t>
  </si>
  <si>
    <t>Tariff</t>
  </si>
  <si>
    <t>2N3904 transistor</t>
  </si>
  <si>
    <t>1 kOhm resistor</t>
  </si>
  <si>
    <t>10 kOhm resistor</t>
  </si>
  <si>
    <t>DigiKey</t>
  </si>
  <si>
    <t>audio jack</t>
  </si>
  <si>
    <t>Amazon</t>
  </si>
  <si>
    <t>3D Printed Parts</t>
  </si>
  <si>
    <t>bracket</t>
  </si>
  <si>
    <t>mirror holders</t>
  </si>
  <si>
    <t>4-pin fan header</t>
  </si>
  <si>
    <t>push button switch</t>
  </si>
  <si>
    <t>Amazon Total:</t>
  </si>
  <si>
    <t>3D Printed Total:</t>
  </si>
  <si>
    <t>DigiKey Total:</t>
  </si>
  <si>
    <t>Grand Totals:</t>
  </si>
  <si>
    <t>PCBway</t>
  </si>
  <si>
    <t>PCBway Total:</t>
  </si>
  <si>
    <t>DFPlayer Mini</t>
  </si>
  <si>
    <t>https://www.amazon.com/dp/B07BDD8BF3</t>
  </si>
  <si>
    <t>PCB fabrication</t>
  </si>
  <si>
    <t>8-pin header socket for DFPlayer</t>
  </si>
  <si>
    <t>12-pin header socket for Pro Mini</t>
  </si>
  <si>
    <t>shunt jumper</t>
  </si>
  <si>
    <t>shipping???</t>
  </si>
  <si>
    <t>See Laser-Tunnel list on DigiKey</t>
  </si>
  <si>
    <t>Kits Needed:</t>
  </si>
  <si>
    <t>Extended Qty</t>
  </si>
  <si>
    <t>On Hand</t>
  </si>
  <si>
    <t>Qty Needed</t>
  </si>
  <si>
    <t>Purchase Units</t>
  </si>
  <si>
    <t>Purchase Cost</t>
  </si>
  <si>
    <t>10 Ohm resistor</t>
  </si>
  <si>
    <t>1.2kOhm resistor</t>
  </si>
  <si>
    <t>2.2kOhm resistor</t>
  </si>
  <si>
    <t>5-pin header socket for optional outputs</t>
  </si>
  <si>
    <t>Schottky diode</t>
  </si>
  <si>
    <t>0.01uF 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</si>
</sst>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F11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2" fillId="0" borderId="0" xfId="0" applyFont="1" applyAlignment="1">
      <alignment vertical="center" wrapText="1"/>
    </xf>
    <xf numFmtId="0" fontId="3" fillId="0" borderId="0" xfId="2"/>
    <xf numFmtId="44" fontId="0" fillId="0" borderId="0" xfId="0" applyNumberFormat="1"/>
    <xf numFmtId="0" fontId="4" fillId="0" borderId="0" xfId="0" applyFont="1"/>
    <xf numFmtId="0" fontId="0" fillId="0" borderId="0" xfId="0" applyFont="1"/>
    <xf numFmtId="44" fontId="4" fillId="0" borderId="0" xfId="1" applyFont="1"/>
    <xf numFmtId="44" fontId="0" fillId="0" borderId="0" xfId="0" applyNumberFormat="1" applyFont="1"/>
    <xf numFmtId="0" fontId="3" fillId="0" borderId="0" xfId="2" applyFont="1"/>
    <xf numFmtId="44" fontId="4" fillId="0" borderId="0" xfId="0" applyNumberFormat="1" applyFont="1"/>
    <xf numFmtId="0" fontId="4" fillId="0" borderId="0" xfId="0" applyNumberFormat="1" applyFont="1"/>
    <xf numFmtId="0" fontId="4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7BDD8BF3" TargetMode="External"/><Relationship Id="rId2" Type="http://schemas.openxmlformats.org/officeDocument/2006/relationships/hyperlink" Target="https://www.amazon.com/dp/B002BDTETW" TargetMode="External"/><Relationship Id="rId1" Type="http://schemas.openxmlformats.org/officeDocument/2006/relationships/hyperlink" Target="https://www.amazon.com/gp/product/B071FT9HSV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784A-A2E2-4F2C-B0D4-276F819350E1}">
  <dimension ref="A1:S47"/>
  <sheetViews>
    <sheetView tabSelected="1" workbookViewId="0">
      <selection activeCell="A41" sqref="A41:XFD41"/>
    </sheetView>
  </sheetViews>
  <sheetFormatPr defaultRowHeight="14.6" x14ac:dyDescent="0.4"/>
  <cols>
    <col min="1" max="1" width="30.84375" customWidth="1"/>
    <col min="2" max="2" width="12.53515625" customWidth="1"/>
    <col min="3" max="3" width="12.23046875" customWidth="1"/>
    <col min="4" max="5" width="8.69140625" customWidth="1"/>
    <col min="6" max="6" width="9.3046875" customWidth="1"/>
    <col min="7" max="7" width="9.23046875" customWidth="1"/>
    <col min="9" max="9" width="8.3046875" customWidth="1"/>
    <col min="10" max="10" width="10.53515625" customWidth="1"/>
    <col min="17" max="17" width="11.765625" customWidth="1"/>
  </cols>
  <sheetData>
    <row r="1" spans="1:17" x14ac:dyDescent="0.4">
      <c r="A1" s="5" t="s">
        <v>0</v>
      </c>
      <c r="B1" t="s">
        <v>60</v>
      </c>
      <c r="C1">
        <v>20</v>
      </c>
    </row>
    <row r="2" spans="1:17" x14ac:dyDescent="0.4">
      <c r="A2" t="s">
        <v>1</v>
      </c>
      <c r="B2" t="s">
        <v>28</v>
      </c>
      <c r="C2" t="s">
        <v>29</v>
      </c>
      <c r="D2" t="s">
        <v>2</v>
      </c>
      <c r="E2" t="s">
        <v>34</v>
      </c>
      <c r="F2" t="s">
        <v>3</v>
      </c>
      <c r="G2" t="s">
        <v>30</v>
      </c>
      <c r="H2" t="s">
        <v>31</v>
      </c>
      <c r="I2" t="s">
        <v>33</v>
      </c>
      <c r="J2" t="s">
        <v>32</v>
      </c>
      <c r="K2" t="s">
        <v>4</v>
      </c>
      <c r="M2" t="s">
        <v>61</v>
      </c>
      <c r="N2" t="s">
        <v>62</v>
      </c>
      <c r="O2" t="s">
        <v>63</v>
      </c>
      <c r="P2" t="s">
        <v>64</v>
      </c>
      <c r="Q2" t="s">
        <v>65</v>
      </c>
    </row>
    <row r="3" spans="1:17" x14ac:dyDescent="0.4">
      <c r="A3" s="5" t="s">
        <v>40</v>
      </c>
    </row>
    <row r="4" spans="1:17" x14ac:dyDescent="0.4">
      <c r="A4" s="2" t="s">
        <v>6</v>
      </c>
      <c r="B4" s="1">
        <v>9.9499999999999993</v>
      </c>
      <c r="C4">
        <v>1</v>
      </c>
      <c r="D4" s="1">
        <v>0</v>
      </c>
      <c r="F4" s="4">
        <f>(B4+D4+E4)*0.1075</f>
        <v>1.0696249999999998</v>
      </c>
      <c r="G4" s="4">
        <f t="shared" ref="G4:G13" si="0">B4+D4+F4</f>
        <v>11.019625</v>
      </c>
      <c r="H4" s="4">
        <f t="shared" ref="H4:H13" si="1">G4/C4</f>
        <v>11.019625</v>
      </c>
      <c r="I4">
        <v>1</v>
      </c>
      <c r="J4" s="4">
        <f t="shared" ref="J4:J13" si="2">H4*I4</f>
        <v>11.019625</v>
      </c>
      <c r="K4" t="s">
        <v>7</v>
      </c>
      <c r="L4" t="s">
        <v>24</v>
      </c>
      <c r="M4">
        <f>$C$1*I4</f>
        <v>20</v>
      </c>
      <c r="N4">
        <v>0</v>
      </c>
      <c r="O4">
        <f>M4-N4</f>
        <v>20</v>
      </c>
      <c r="P4">
        <f>_xlfn.CEILING.MATH(O4/C4)</f>
        <v>20</v>
      </c>
      <c r="Q4" s="4">
        <f>P4*G4</f>
        <v>220.39249999999998</v>
      </c>
    </row>
    <row r="5" spans="1:17" x14ac:dyDescent="0.4">
      <c r="A5" t="s">
        <v>5</v>
      </c>
      <c r="B5" s="1">
        <v>5.99</v>
      </c>
      <c r="C5">
        <v>10</v>
      </c>
      <c r="D5" s="1">
        <v>0</v>
      </c>
      <c r="F5" s="4">
        <f t="shared" ref="F5:F13" si="3">(B5+D5+E5)*0.1075</f>
        <v>0.64392499999999997</v>
      </c>
      <c r="G5" s="4">
        <f t="shared" si="0"/>
        <v>6.6339250000000005</v>
      </c>
      <c r="H5" s="4">
        <f t="shared" si="1"/>
        <v>0.66339250000000005</v>
      </c>
      <c r="I5">
        <v>1</v>
      </c>
      <c r="J5" s="4">
        <f t="shared" si="2"/>
        <v>0.66339250000000005</v>
      </c>
      <c r="K5" s="3" t="s">
        <v>8</v>
      </c>
      <c r="M5">
        <f t="shared" ref="M5:M13" si="4">$C$1*I5</f>
        <v>20</v>
      </c>
      <c r="N5">
        <v>0</v>
      </c>
      <c r="O5">
        <f t="shared" ref="O5:O13" si="5">M5-N5</f>
        <v>20</v>
      </c>
      <c r="P5">
        <f t="shared" ref="P5:P13" si="6">_xlfn.CEILING.MATH(O5/C5)</f>
        <v>2</v>
      </c>
      <c r="Q5" s="4">
        <f t="shared" ref="Q5:Q13" si="7">P5*G5</f>
        <v>13.267850000000001</v>
      </c>
    </row>
    <row r="6" spans="1:17" x14ac:dyDescent="0.4">
      <c r="A6" t="s">
        <v>10</v>
      </c>
      <c r="B6" s="1">
        <v>7.99</v>
      </c>
      <c r="C6">
        <v>50</v>
      </c>
      <c r="D6" s="1">
        <v>0</v>
      </c>
      <c r="F6" s="4">
        <f t="shared" si="3"/>
        <v>0.85892500000000005</v>
      </c>
      <c r="G6" s="4">
        <f t="shared" si="0"/>
        <v>8.8489249999999995</v>
      </c>
      <c r="H6" s="4">
        <f t="shared" si="1"/>
        <v>0.17697849999999998</v>
      </c>
      <c r="I6">
        <v>3</v>
      </c>
      <c r="J6" s="4">
        <f t="shared" si="2"/>
        <v>0.5309355</v>
      </c>
      <c r="K6" t="s">
        <v>9</v>
      </c>
      <c r="M6">
        <f t="shared" si="4"/>
        <v>60</v>
      </c>
      <c r="N6">
        <v>0</v>
      </c>
      <c r="O6">
        <f t="shared" si="5"/>
        <v>60</v>
      </c>
      <c r="P6">
        <f t="shared" si="6"/>
        <v>2</v>
      </c>
      <c r="Q6" s="4">
        <f t="shared" si="7"/>
        <v>17.697849999999999</v>
      </c>
    </row>
    <row r="7" spans="1:17" x14ac:dyDescent="0.4">
      <c r="A7" t="s">
        <v>26</v>
      </c>
      <c r="B7" s="1">
        <v>5.99</v>
      </c>
      <c r="C7">
        <v>150</v>
      </c>
      <c r="D7" s="1">
        <v>0</v>
      </c>
      <c r="F7" s="4">
        <f t="shared" si="3"/>
        <v>0.64392499999999997</v>
      </c>
      <c r="G7" s="4">
        <f t="shared" si="0"/>
        <v>6.6339250000000005</v>
      </c>
      <c r="H7" s="4">
        <f t="shared" si="1"/>
        <v>4.4226166666666671E-2</v>
      </c>
      <c r="I7">
        <v>3</v>
      </c>
      <c r="J7" s="4">
        <f t="shared" si="2"/>
        <v>0.1326785</v>
      </c>
      <c r="K7" t="s">
        <v>25</v>
      </c>
      <c r="M7">
        <f t="shared" si="4"/>
        <v>60</v>
      </c>
      <c r="N7">
        <v>0</v>
      </c>
      <c r="O7">
        <f t="shared" si="5"/>
        <v>60</v>
      </c>
      <c r="P7">
        <f t="shared" si="6"/>
        <v>1</v>
      </c>
      <c r="Q7" s="4">
        <f t="shared" si="7"/>
        <v>6.6339250000000005</v>
      </c>
    </row>
    <row r="8" spans="1:17" x14ac:dyDescent="0.4">
      <c r="A8" t="s">
        <v>12</v>
      </c>
      <c r="B8" s="1">
        <v>18.989999999999998</v>
      </c>
      <c r="C8">
        <v>3</v>
      </c>
      <c r="D8" s="1">
        <v>0</v>
      </c>
      <c r="F8" s="4">
        <f t="shared" si="3"/>
        <v>2.0414249999999998</v>
      </c>
      <c r="G8" s="4">
        <f t="shared" si="0"/>
        <v>21.031424999999999</v>
      </c>
      <c r="H8" s="4">
        <f t="shared" si="1"/>
        <v>7.0104749999999996</v>
      </c>
      <c r="I8">
        <v>1</v>
      </c>
      <c r="J8" s="4">
        <f t="shared" si="2"/>
        <v>7.0104749999999996</v>
      </c>
      <c r="K8" t="s">
        <v>11</v>
      </c>
      <c r="M8">
        <f t="shared" si="4"/>
        <v>20</v>
      </c>
      <c r="N8">
        <v>0</v>
      </c>
      <c r="O8">
        <f t="shared" si="5"/>
        <v>20</v>
      </c>
      <c r="P8">
        <f t="shared" si="6"/>
        <v>7</v>
      </c>
      <c r="Q8" s="4">
        <f t="shared" si="7"/>
        <v>147.21997499999998</v>
      </c>
    </row>
    <row r="9" spans="1:17" x14ac:dyDescent="0.4">
      <c r="A9" t="s">
        <v>52</v>
      </c>
      <c r="B9" s="1">
        <v>12.99</v>
      </c>
      <c r="C9">
        <v>5</v>
      </c>
      <c r="D9" s="1">
        <v>0</v>
      </c>
      <c r="F9" s="4">
        <f t="shared" si="3"/>
        <v>1.396425</v>
      </c>
      <c r="G9" s="4">
        <f t="shared" si="0"/>
        <v>14.386425000000001</v>
      </c>
      <c r="H9" s="4">
        <f t="shared" si="1"/>
        <v>2.8772850000000001</v>
      </c>
      <c r="I9">
        <v>1</v>
      </c>
      <c r="J9" s="4">
        <f t="shared" si="2"/>
        <v>2.8772850000000001</v>
      </c>
      <c r="K9" s="3" t="s">
        <v>53</v>
      </c>
      <c r="M9">
        <f t="shared" si="4"/>
        <v>20</v>
      </c>
      <c r="N9">
        <v>0</v>
      </c>
      <c r="O9">
        <f t="shared" si="5"/>
        <v>20</v>
      </c>
      <c r="P9">
        <f t="shared" si="6"/>
        <v>4</v>
      </c>
      <c r="Q9" s="4">
        <f t="shared" si="7"/>
        <v>57.545700000000004</v>
      </c>
    </row>
    <row r="10" spans="1:17" x14ac:dyDescent="0.4">
      <c r="A10" t="s">
        <v>17</v>
      </c>
      <c r="B10" s="1">
        <v>14.49</v>
      </c>
      <c r="C10">
        <v>60</v>
      </c>
      <c r="D10" s="1">
        <v>0</v>
      </c>
      <c r="F10" s="4">
        <f t="shared" si="3"/>
        <v>1.5576749999999999</v>
      </c>
      <c r="G10" s="4">
        <f t="shared" si="0"/>
        <v>16.047675000000002</v>
      </c>
      <c r="H10" s="4">
        <f t="shared" si="1"/>
        <v>0.26746125000000004</v>
      </c>
      <c r="I10">
        <v>2</v>
      </c>
      <c r="J10" s="4">
        <f t="shared" si="2"/>
        <v>0.53492250000000008</v>
      </c>
      <c r="K10" t="s">
        <v>13</v>
      </c>
      <c r="M10">
        <f t="shared" si="4"/>
        <v>40</v>
      </c>
      <c r="N10">
        <v>0</v>
      </c>
      <c r="O10">
        <f t="shared" si="5"/>
        <v>40</v>
      </c>
      <c r="P10">
        <f t="shared" si="6"/>
        <v>1</v>
      </c>
      <c r="Q10" s="4">
        <f t="shared" si="7"/>
        <v>16.047675000000002</v>
      </c>
    </row>
    <row r="11" spans="1:17" x14ac:dyDescent="0.4">
      <c r="A11" t="s">
        <v>16</v>
      </c>
      <c r="B11" s="1">
        <v>7.49</v>
      </c>
      <c r="C11">
        <v>50</v>
      </c>
      <c r="D11" s="1">
        <v>0</v>
      </c>
      <c r="F11" s="4">
        <f t="shared" si="3"/>
        <v>0.80517499999999997</v>
      </c>
      <c r="G11" s="4">
        <f t="shared" si="0"/>
        <v>8.2951750000000004</v>
      </c>
      <c r="H11" s="4">
        <f t="shared" si="1"/>
        <v>0.16590350000000001</v>
      </c>
      <c r="I11">
        <v>2</v>
      </c>
      <c r="J11" s="4">
        <f t="shared" si="2"/>
        <v>0.33180700000000002</v>
      </c>
      <c r="K11" t="s">
        <v>14</v>
      </c>
      <c r="M11">
        <f t="shared" si="4"/>
        <v>40</v>
      </c>
      <c r="N11">
        <v>0</v>
      </c>
      <c r="O11">
        <f t="shared" si="5"/>
        <v>40</v>
      </c>
      <c r="P11">
        <f t="shared" si="6"/>
        <v>1</v>
      </c>
      <c r="Q11" s="4">
        <f t="shared" si="7"/>
        <v>8.2951750000000004</v>
      </c>
    </row>
    <row r="12" spans="1:17" x14ac:dyDescent="0.4">
      <c r="A12" t="s">
        <v>18</v>
      </c>
      <c r="B12" s="1">
        <v>18.989999999999998</v>
      </c>
      <c r="C12">
        <v>5</v>
      </c>
      <c r="D12" s="1">
        <v>0</v>
      </c>
      <c r="F12" s="4">
        <f t="shared" si="3"/>
        <v>2.0414249999999998</v>
      </c>
      <c r="G12" s="4">
        <f t="shared" si="0"/>
        <v>21.031424999999999</v>
      </c>
      <c r="H12" s="4">
        <f t="shared" si="1"/>
        <v>4.2062849999999994</v>
      </c>
      <c r="I12">
        <v>1</v>
      </c>
      <c r="J12" s="4">
        <f t="shared" si="2"/>
        <v>4.2062849999999994</v>
      </c>
      <c r="K12" t="s">
        <v>19</v>
      </c>
      <c r="M12">
        <f t="shared" si="4"/>
        <v>20</v>
      </c>
      <c r="N12">
        <v>0</v>
      </c>
      <c r="O12">
        <f t="shared" si="5"/>
        <v>20</v>
      </c>
      <c r="P12">
        <f t="shared" si="6"/>
        <v>4</v>
      </c>
      <c r="Q12" s="4">
        <f t="shared" si="7"/>
        <v>84.125699999999995</v>
      </c>
    </row>
    <row r="13" spans="1:17" x14ac:dyDescent="0.4">
      <c r="A13" t="s">
        <v>20</v>
      </c>
      <c r="B13" s="1">
        <v>34.090000000000003</v>
      </c>
      <c r="C13">
        <v>12</v>
      </c>
      <c r="D13" s="1">
        <v>0</v>
      </c>
      <c r="F13" s="4">
        <f t="shared" si="3"/>
        <v>3.6646750000000003</v>
      </c>
      <c r="G13" s="4">
        <f t="shared" si="0"/>
        <v>37.754675000000006</v>
      </c>
      <c r="H13" s="4">
        <f t="shared" si="1"/>
        <v>3.1462229166666673</v>
      </c>
      <c r="I13">
        <v>1</v>
      </c>
      <c r="J13" s="4">
        <f t="shared" si="2"/>
        <v>3.1462229166666673</v>
      </c>
      <c r="K13" s="3" t="s">
        <v>21</v>
      </c>
      <c r="L13" t="s">
        <v>22</v>
      </c>
      <c r="M13">
        <f t="shared" si="4"/>
        <v>20</v>
      </c>
      <c r="N13">
        <v>0</v>
      </c>
      <c r="O13">
        <f t="shared" si="5"/>
        <v>20</v>
      </c>
      <c r="P13">
        <f t="shared" si="6"/>
        <v>2</v>
      </c>
      <c r="Q13" s="4">
        <f t="shared" si="7"/>
        <v>75.509350000000012</v>
      </c>
    </row>
    <row r="14" spans="1:17" x14ac:dyDescent="0.4">
      <c r="A14" s="5" t="s">
        <v>46</v>
      </c>
      <c r="B14" s="7">
        <f>SUM(B4:B13)</f>
        <v>136.95999999999998</v>
      </c>
      <c r="F14" s="4"/>
      <c r="G14" s="7">
        <f>SUM(G4:G13)</f>
        <v>151.6832</v>
      </c>
      <c r="H14" s="4"/>
      <c r="I14" s="12">
        <f>SUM(I4:I13)</f>
        <v>16</v>
      </c>
      <c r="J14" s="7">
        <f>SUM(J4:J13)</f>
        <v>30.453628916666666</v>
      </c>
      <c r="K14" s="3"/>
      <c r="Q14" s="7">
        <f>SUM(Q4:Q13)</f>
        <v>646.73569999999995</v>
      </c>
    </row>
    <row r="15" spans="1:17" x14ac:dyDescent="0.4">
      <c r="B15" s="1"/>
      <c r="E15" s="4"/>
      <c r="F15" s="4"/>
      <c r="G15" s="4"/>
      <c r="H15" s="4"/>
      <c r="J15" s="4"/>
    </row>
    <row r="16" spans="1:17" x14ac:dyDescent="0.4">
      <c r="A16" s="5" t="s">
        <v>41</v>
      </c>
      <c r="B16" s="1"/>
      <c r="E16" s="4"/>
      <c r="F16" s="4"/>
      <c r="G16" s="4"/>
      <c r="H16" s="4"/>
      <c r="J16" s="4"/>
    </row>
    <row r="17" spans="1:17" x14ac:dyDescent="0.4">
      <c r="A17" t="s">
        <v>42</v>
      </c>
      <c r="B17" s="1">
        <v>0</v>
      </c>
      <c r="C17">
        <v>1</v>
      </c>
      <c r="D17" s="1">
        <v>0</v>
      </c>
      <c r="F17" s="4">
        <f>(B17+D17+E17)*0.1075</f>
        <v>0</v>
      </c>
      <c r="G17" s="4">
        <f>B17+D17+F17</f>
        <v>0</v>
      </c>
      <c r="H17" s="4">
        <f>G17/C17</f>
        <v>0</v>
      </c>
      <c r="I17">
        <v>1</v>
      </c>
      <c r="J17" s="4">
        <f>H17*I17</f>
        <v>0</v>
      </c>
    </row>
    <row r="18" spans="1:17" x14ac:dyDescent="0.4">
      <c r="A18" t="s">
        <v>43</v>
      </c>
      <c r="B18" s="1">
        <v>0</v>
      </c>
      <c r="C18">
        <v>1</v>
      </c>
      <c r="D18" s="1">
        <v>0</v>
      </c>
      <c r="F18" s="4">
        <f>(B18+D18+E18)*0.1075</f>
        <v>0</v>
      </c>
      <c r="G18" s="4">
        <f>B18+D18+F18</f>
        <v>0</v>
      </c>
      <c r="H18" s="4">
        <f>G18/C18</f>
        <v>0</v>
      </c>
      <c r="I18">
        <v>3</v>
      </c>
      <c r="J18" s="4">
        <f>H18*I18</f>
        <v>0</v>
      </c>
    </row>
    <row r="19" spans="1:17" x14ac:dyDescent="0.4">
      <c r="A19" s="5" t="s">
        <v>47</v>
      </c>
      <c r="B19" s="7">
        <f>SUM(B17:B18)</f>
        <v>0</v>
      </c>
      <c r="F19" s="4"/>
      <c r="G19" s="7">
        <f>SUM(G17:G18)</f>
        <v>0</v>
      </c>
      <c r="H19" s="4"/>
      <c r="I19" s="12">
        <f>SUM(I17:I18)</f>
        <v>4</v>
      </c>
      <c r="J19" s="7">
        <f>SUM(J17:J18)</f>
        <v>0</v>
      </c>
    </row>
    <row r="20" spans="1:17" x14ac:dyDescent="0.4">
      <c r="B20" s="1"/>
      <c r="E20" s="4"/>
      <c r="F20" s="4"/>
      <c r="G20" s="4"/>
      <c r="H20" s="4"/>
      <c r="J20" s="4"/>
    </row>
    <row r="21" spans="1:17" x14ac:dyDescent="0.4">
      <c r="A21" s="5" t="s">
        <v>38</v>
      </c>
      <c r="B21" s="1"/>
      <c r="E21" s="4"/>
      <c r="F21" s="4"/>
      <c r="G21" s="4"/>
      <c r="H21" s="4"/>
      <c r="J21" s="4"/>
      <c r="K21" t="s">
        <v>59</v>
      </c>
    </row>
    <row r="22" spans="1:17" x14ac:dyDescent="0.4">
      <c r="A22" s="6" t="s">
        <v>58</v>
      </c>
      <c r="B22" s="1">
        <v>0</v>
      </c>
      <c r="C22">
        <v>1</v>
      </c>
      <c r="D22">
        <v>4.99</v>
      </c>
      <c r="E22" s="4">
        <v>0</v>
      </c>
      <c r="F22" s="4">
        <v>0</v>
      </c>
      <c r="G22" s="4">
        <f t="shared" ref="G22:G23" si="8">B22+D22+F22</f>
        <v>4.99</v>
      </c>
      <c r="H22" s="4">
        <f t="shared" ref="H22" si="9">G22/C22</f>
        <v>4.99</v>
      </c>
      <c r="I22">
        <v>1</v>
      </c>
      <c r="J22" s="4">
        <f t="shared" ref="J22" si="10">H22*I22</f>
        <v>4.99</v>
      </c>
      <c r="M22">
        <f t="shared" ref="M22:M35" si="11">$C$1*I22</f>
        <v>20</v>
      </c>
      <c r="N22">
        <v>0</v>
      </c>
      <c r="O22">
        <f t="shared" ref="O22:O35" si="12">M22-N22</f>
        <v>20</v>
      </c>
      <c r="P22">
        <f t="shared" ref="P22:P35" si="13">_xlfn.CEILING.MATH(O22/C22)</f>
        <v>20</v>
      </c>
      <c r="Q22" s="4">
        <f t="shared" ref="Q22:Q35" si="14">P22*G22</f>
        <v>99.800000000000011</v>
      </c>
    </row>
    <row r="23" spans="1:17" x14ac:dyDescent="0.4">
      <c r="A23" t="s">
        <v>44</v>
      </c>
      <c r="B23" s="1">
        <v>0.53</v>
      </c>
      <c r="C23">
        <v>1</v>
      </c>
      <c r="D23" s="1">
        <v>0</v>
      </c>
      <c r="E23" s="4">
        <f>B23*0.1</f>
        <v>5.3000000000000005E-2</v>
      </c>
      <c r="F23" s="4">
        <f t="shared" ref="F23" si="15">(B23+D23+E23)*0.1075</f>
        <v>6.2672500000000006E-2</v>
      </c>
      <c r="G23" s="4">
        <f t="shared" si="8"/>
        <v>0.59267250000000005</v>
      </c>
      <c r="H23" s="4">
        <f t="shared" ref="H23" si="16">G23/C23</f>
        <v>0.59267250000000005</v>
      </c>
      <c r="I23">
        <v>1</v>
      </c>
      <c r="J23" s="4">
        <f t="shared" ref="J23" si="17">H23*I23</f>
        <v>0.59267250000000005</v>
      </c>
      <c r="M23">
        <f t="shared" si="11"/>
        <v>20</v>
      </c>
      <c r="N23">
        <v>0</v>
      </c>
      <c r="O23">
        <f t="shared" si="12"/>
        <v>20</v>
      </c>
      <c r="P23">
        <f t="shared" si="13"/>
        <v>20</v>
      </c>
      <c r="Q23" s="4">
        <f t="shared" si="14"/>
        <v>11.85345</v>
      </c>
    </row>
    <row r="24" spans="1:17" x14ac:dyDescent="0.4">
      <c r="A24" t="s">
        <v>15</v>
      </c>
      <c r="B24" s="1">
        <v>1.7</v>
      </c>
      <c r="C24">
        <v>2</v>
      </c>
      <c r="D24" s="1">
        <v>0</v>
      </c>
      <c r="E24" s="4">
        <f>B24*0.1</f>
        <v>0.17</v>
      </c>
      <c r="F24" s="4">
        <f>(B24+D24+E24)*0.1075</f>
        <v>0.20102499999999998</v>
      </c>
      <c r="G24" s="4">
        <f>B24+D24+F24</f>
        <v>1.901025</v>
      </c>
      <c r="H24" s="4">
        <f>G24/C24</f>
        <v>0.95051249999999998</v>
      </c>
      <c r="I24">
        <v>2</v>
      </c>
      <c r="J24" s="4">
        <f>H24*I24</f>
        <v>1.901025</v>
      </c>
      <c r="M24">
        <f t="shared" si="11"/>
        <v>40</v>
      </c>
      <c r="N24">
        <v>0</v>
      </c>
      <c r="O24">
        <f t="shared" si="12"/>
        <v>40</v>
      </c>
      <c r="P24">
        <f t="shared" si="13"/>
        <v>20</v>
      </c>
      <c r="Q24" s="4">
        <f t="shared" si="14"/>
        <v>38.020499999999998</v>
      </c>
    </row>
    <row r="25" spans="1:17" x14ac:dyDescent="0.4">
      <c r="A25" t="s">
        <v>23</v>
      </c>
      <c r="B25" s="1">
        <v>0.81</v>
      </c>
      <c r="C25">
        <v>1</v>
      </c>
      <c r="D25" s="1">
        <v>0</v>
      </c>
      <c r="E25" s="4">
        <v>0</v>
      </c>
      <c r="F25" s="4">
        <f>(B25+D25+E25)*0.1075</f>
        <v>8.7075E-2</v>
      </c>
      <c r="G25" s="4">
        <f>B25+D25+F25</f>
        <v>0.89707500000000007</v>
      </c>
      <c r="H25" s="4">
        <f>G25/C25</f>
        <v>0.89707500000000007</v>
      </c>
      <c r="I25">
        <v>1</v>
      </c>
      <c r="J25" s="4">
        <f>H25*I25</f>
        <v>0.89707500000000007</v>
      </c>
      <c r="L25" s="3"/>
      <c r="M25">
        <f t="shared" si="11"/>
        <v>20</v>
      </c>
      <c r="N25">
        <v>0</v>
      </c>
      <c r="O25">
        <f t="shared" si="12"/>
        <v>20</v>
      </c>
      <c r="P25">
        <f t="shared" si="13"/>
        <v>20</v>
      </c>
      <c r="Q25" s="4">
        <f t="shared" si="14"/>
        <v>17.941500000000001</v>
      </c>
    </row>
    <row r="26" spans="1:17" x14ac:dyDescent="0.4">
      <c r="A26" t="s">
        <v>39</v>
      </c>
      <c r="B26" s="1">
        <v>1.38</v>
      </c>
      <c r="C26">
        <v>1</v>
      </c>
      <c r="D26" s="1">
        <v>0</v>
      </c>
      <c r="E26" s="4">
        <f>B29*0.1</f>
        <v>0.03</v>
      </c>
      <c r="F26" s="4">
        <f t="shared" ref="F26" si="18">(B26+D26+E26)*0.1075</f>
        <v>0.15157499999999999</v>
      </c>
      <c r="G26" s="4">
        <f t="shared" ref="G26" si="19">B26+D26+F26</f>
        <v>1.5315749999999999</v>
      </c>
      <c r="H26" s="4">
        <f t="shared" ref="H26" si="20">G26/C26</f>
        <v>1.5315749999999999</v>
      </c>
      <c r="I26">
        <v>1</v>
      </c>
      <c r="J26" s="4">
        <f t="shared" ref="J26" si="21">H26*I26</f>
        <v>1.5315749999999999</v>
      </c>
      <c r="M26">
        <f t="shared" si="11"/>
        <v>20</v>
      </c>
      <c r="N26">
        <v>0</v>
      </c>
      <c r="O26">
        <f t="shared" si="12"/>
        <v>20</v>
      </c>
      <c r="P26">
        <f t="shared" si="13"/>
        <v>20</v>
      </c>
      <c r="Q26" s="4">
        <f t="shared" si="14"/>
        <v>30.631499999999999</v>
      </c>
    </row>
    <row r="27" spans="1:17" x14ac:dyDescent="0.4">
      <c r="A27" t="s">
        <v>35</v>
      </c>
      <c r="B27" s="1">
        <v>0.44</v>
      </c>
      <c r="C27">
        <v>1</v>
      </c>
      <c r="D27" s="1">
        <v>0</v>
      </c>
      <c r="E27" s="4">
        <v>0</v>
      </c>
      <c r="F27" s="4">
        <f t="shared" ref="F27:F30" si="22">(B27+D27+E27)*0.1075</f>
        <v>4.7300000000000002E-2</v>
      </c>
      <c r="G27" s="4">
        <f t="shared" ref="G27:G30" si="23">B27+D27+F27</f>
        <v>0.48730000000000001</v>
      </c>
      <c r="H27" s="4">
        <f t="shared" ref="H27:H30" si="24">G27/C27</f>
        <v>0.48730000000000001</v>
      </c>
      <c r="I27">
        <v>1</v>
      </c>
      <c r="J27" s="4">
        <f t="shared" ref="J27:J30" si="25">H27*I27</f>
        <v>0.48730000000000001</v>
      </c>
      <c r="M27">
        <f t="shared" si="11"/>
        <v>20</v>
      </c>
      <c r="N27">
        <v>0</v>
      </c>
      <c r="O27">
        <f t="shared" si="12"/>
        <v>20</v>
      </c>
      <c r="P27">
        <f t="shared" si="13"/>
        <v>20</v>
      </c>
      <c r="Q27" s="4">
        <f t="shared" si="14"/>
        <v>9.7460000000000004</v>
      </c>
    </row>
    <row r="28" spans="1:17" x14ac:dyDescent="0.4">
      <c r="A28" t="s">
        <v>36</v>
      </c>
      <c r="B28" s="1">
        <v>0.1</v>
      </c>
      <c r="C28">
        <v>1</v>
      </c>
      <c r="D28" s="1">
        <v>0</v>
      </c>
      <c r="E28" s="4">
        <v>0</v>
      </c>
      <c r="F28" s="4">
        <f t="shared" si="22"/>
        <v>1.0750000000000001E-2</v>
      </c>
      <c r="G28" s="4">
        <f t="shared" si="23"/>
        <v>0.11075</v>
      </c>
      <c r="H28" s="4">
        <f t="shared" si="24"/>
        <v>0.11075</v>
      </c>
      <c r="I28">
        <v>9</v>
      </c>
      <c r="J28" s="4">
        <f t="shared" si="25"/>
        <v>0.99675000000000002</v>
      </c>
      <c r="M28">
        <f t="shared" si="11"/>
        <v>180</v>
      </c>
      <c r="N28">
        <v>0</v>
      </c>
      <c r="O28">
        <f t="shared" si="12"/>
        <v>180</v>
      </c>
      <c r="P28">
        <f t="shared" si="13"/>
        <v>180</v>
      </c>
      <c r="Q28" s="4">
        <f t="shared" si="14"/>
        <v>19.934999999999999</v>
      </c>
    </row>
    <row r="29" spans="1:17" x14ac:dyDescent="0.4">
      <c r="A29" t="s">
        <v>37</v>
      </c>
      <c r="B29" s="1">
        <v>0.3</v>
      </c>
      <c r="C29">
        <v>3</v>
      </c>
      <c r="D29" s="1">
        <v>0</v>
      </c>
      <c r="E29" s="4">
        <v>0</v>
      </c>
      <c r="F29" s="4">
        <f t="shared" si="22"/>
        <v>3.2250000000000001E-2</v>
      </c>
      <c r="G29" s="4">
        <f t="shared" si="23"/>
        <v>0.33224999999999999</v>
      </c>
      <c r="H29" s="4">
        <f t="shared" si="24"/>
        <v>0.11075</v>
      </c>
      <c r="I29">
        <v>2</v>
      </c>
      <c r="J29" s="4">
        <f t="shared" si="25"/>
        <v>0.2215</v>
      </c>
      <c r="M29">
        <f t="shared" si="11"/>
        <v>40</v>
      </c>
      <c r="N29">
        <v>0</v>
      </c>
      <c r="O29">
        <f t="shared" si="12"/>
        <v>40</v>
      </c>
      <c r="P29">
        <f t="shared" si="13"/>
        <v>14</v>
      </c>
      <c r="Q29" s="4">
        <f t="shared" si="14"/>
        <v>4.6514999999999995</v>
      </c>
    </row>
    <row r="30" spans="1:17" x14ac:dyDescent="0.4">
      <c r="A30" t="s">
        <v>66</v>
      </c>
      <c r="B30" s="1">
        <v>0.5</v>
      </c>
      <c r="C30">
        <v>5</v>
      </c>
      <c r="D30" s="1">
        <v>0</v>
      </c>
      <c r="E30" s="4">
        <v>0</v>
      </c>
      <c r="F30" s="4">
        <f t="shared" si="22"/>
        <v>5.3749999999999999E-2</v>
      </c>
      <c r="G30" s="4">
        <f t="shared" si="23"/>
        <v>0.55374999999999996</v>
      </c>
      <c r="H30" s="4">
        <f t="shared" si="24"/>
        <v>0.11074999999999999</v>
      </c>
      <c r="I30">
        <v>5</v>
      </c>
      <c r="J30" s="4">
        <f t="shared" si="25"/>
        <v>0.55374999999999996</v>
      </c>
      <c r="M30">
        <f t="shared" si="11"/>
        <v>100</v>
      </c>
      <c r="N30">
        <v>0</v>
      </c>
      <c r="O30">
        <f t="shared" si="12"/>
        <v>100</v>
      </c>
      <c r="P30">
        <f t="shared" si="13"/>
        <v>20</v>
      </c>
      <c r="Q30" s="4">
        <f t="shared" si="14"/>
        <v>11.074999999999999</v>
      </c>
    </row>
    <row r="31" spans="1:17" x14ac:dyDescent="0.4">
      <c r="A31" t="s">
        <v>67</v>
      </c>
      <c r="B31" s="1">
        <v>0.1</v>
      </c>
      <c r="C31">
        <v>1</v>
      </c>
      <c r="D31" s="1">
        <v>0</v>
      </c>
      <c r="E31" s="4">
        <v>0</v>
      </c>
      <c r="F31" s="4">
        <f t="shared" ref="F31" si="26">(B31+D31+E31)*0.1075</f>
        <v>1.0750000000000001E-2</v>
      </c>
      <c r="G31" s="4">
        <f t="shared" ref="G31" si="27">B31+D31+F31</f>
        <v>0.11075</v>
      </c>
      <c r="H31" s="4">
        <f t="shared" ref="H31" si="28">G31/C31</f>
        <v>0.11075</v>
      </c>
      <c r="I31">
        <v>5</v>
      </c>
      <c r="J31" s="4">
        <f t="shared" ref="J31" si="29">H31*I31</f>
        <v>0.55374999999999996</v>
      </c>
      <c r="M31">
        <f t="shared" ref="M31" si="30">$C$1*I31</f>
        <v>100</v>
      </c>
      <c r="N31">
        <v>0</v>
      </c>
      <c r="O31">
        <f t="shared" ref="O31" si="31">M31-N31</f>
        <v>100</v>
      </c>
      <c r="P31">
        <f t="shared" ref="P31" si="32">_xlfn.CEILING.MATH(O31/C31)</f>
        <v>100</v>
      </c>
      <c r="Q31" s="4">
        <f t="shared" ref="Q31" si="33">P31*G31</f>
        <v>11.074999999999999</v>
      </c>
    </row>
    <row r="32" spans="1:17" x14ac:dyDescent="0.4">
      <c r="A32" t="s">
        <v>68</v>
      </c>
      <c r="B32" s="1">
        <v>0.1</v>
      </c>
      <c r="C32">
        <v>1</v>
      </c>
      <c r="D32" s="1">
        <v>0</v>
      </c>
      <c r="E32" s="4">
        <v>0</v>
      </c>
      <c r="F32" s="4">
        <f t="shared" ref="F32" si="34">(B32+D32+E32)*0.1075</f>
        <v>1.0750000000000001E-2</v>
      </c>
      <c r="G32" s="4">
        <f t="shared" ref="G32" si="35">B32+D32+F32</f>
        <v>0.11075</v>
      </c>
      <c r="H32" s="4">
        <f t="shared" ref="H32" si="36">G32/C32</f>
        <v>0.11075</v>
      </c>
      <c r="I32">
        <v>5</v>
      </c>
      <c r="J32" s="4">
        <f t="shared" ref="J32" si="37">H32*I32</f>
        <v>0.55374999999999996</v>
      </c>
      <c r="M32">
        <f t="shared" ref="M32" si="38">$C$1*I32</f>
        <v>100</v>
      </c>
      <c r="N32">
        <v>0</v>
      </c>
      <c r="O32">
        <f t="shared" ref="O32" si="39">M32-N32</f>
        <v>100</v>
      </c>
      <c r="P32">
        <f t="shared" ref="P32" si="40">_xlfn.CEILING.MATH(O32/C32)</f>
        <v>100</v>
      </c>
      <c r="Q32" s="4">
        <f t="shared" ref="Q32" si="41">P32*G32</f>
        <v>11.074999999999999</v>
      </c>
    </row>
    <row r="33" spans="1:19" x14ac:dyDescent="0.4">
      <c r="A33" t="s">
        <v>45</v>
      </c>
      <c r="B33" s="1">
        <v>0.13</v>
      </c>
      <c r="C33">
        <v>1</v>
      </c>
      <c r="D33" s="1">
        <v>0</v>
      </c>
      <c r="E33" s="4">
        <f>B33*0.1</f>
        <v>1.3000000000000001E-2</v>
      </c>
      <c r="F33" s="4">
        <f>(B33+D33+E33)*0.1075</f>
        <v>1.5372500000000001E-2</v>
      </c>
      <c r="G33" s="4">
        <f>B33+D33+F33</f>
        <v>0.14537250000000002</v>
      </c>
      <c r="H33" s="4">
        <f>G33/C33</f>
        <v>0.14537250000000002</v>
      </c>
      <c r="I33">
        <v>1</v>
      </c>
      <c r="J33" s="4">
        <f>H33*I33</f>
        <v>0.14537250000000002</v>
      </c>
      <c r="K33" s="3"/>
      <c r="L33" s="3"/>
      <c r="M33">
        <f>$C$1*I33</f>
        <v>20</v>
      </c>
      <c r="N33">
        <v>0</v>
      </c>
      <c r="O33">
        <f>M33-N33</f>
        <v>20</v>
      </c>
      <c r="P33">
        <f>_xlfn.CEILING.MATH(O33/C33)</f>
        <v>20</v>
      </c>
      <c r="Q33" s="4">
        <f>P33*G33</f>
        <v>2.9074500000000003</v>
      </c>
    </row>
    <row r="34" spans="1:19" x14ac:dyDescent="0.4">
      <c r="A34" t="s">
        <v>56</v>
      </c>
      <c r="B34" s="1">
        <v>1.56</v>
      </c>
      <c r="C34">
        <v>2</v>
      </c>
      <c r="D34" s="1">
        <v>0</v>
      </c>
      <c r="E34" s="4">
        <v>0</v>
      </c>
      <c r="F34" s="4">
        <f>(B34+D34+E34)*0.1075</f>
        <v>0.16770000000000002</v>
      </c>
      <c r="G34" s="4">
        <f>B34+D34+F34</f>
        <v>1.7277</v>
      </c>
      <c r="H34" s="4">
        <f>G34/C34</f>
        <v>0.86385000000000001</v>
      </c>
      <c r="I34">
        <v>2</v>
      </c>
      <c r="J34" s="4">
        <f>H34*I34</f>
        <v>1.7277</v>
      </c>
      <c r="M34">
        <f t="shared" si="11"/>
        <v>40</v>
      </c>
      <c r="N34">
        <v>0</v>
      </c>
      <c r="O34">
        <f t="shared" si="12"/>
        <v>40</v>
      </c>
      <c r="P34">
        <f t="shared" si="13"/>
        <v>20</v>
      </c>
      <c r="Q34" s="4">
        <f t="shared" si="14"/>
        <v>34.554000000000002</v>
      </c>
    </row>
    <row r="35" spans="1:19" x14ac:dyDescent="0.4">
      <c r="A35" t="s">
        <v>55</v>
      </c>
      <c r="B35" s="1">
        <v>1.3</v>
      </c>
      <c r="C35">
        <v>2</v>
      </c>
      <c r="D35" s="1">
        <v>0</v>
      </c>
      <c r="E35" s="4">
        <v>0</v>
      </c>
      <c r="F35" s="4">
        <f t="shared" ref="F35" si="42">(B35+D35+E35)*0.1075</f>
        <v>0.13975000000000001</v>
      </c>
      <c r="G35" s="4">
        <f t="shared" ref="G35" si="43">B35+D35+F35</f>
        <v>1.4397500000000001</v>
      </c>
      <c r="H35" s="4">
        <f t="shared" ref="H35" si="44">G35/C35</f>
        <v>0.71987500000000004</v>
      </c>
      <c r="I35">
        <v>2</v>
      </c>
      <c r="J35" s="4">
        <f t="shared" ref="J35" si="45">H35*I35</f>
        <v>1.4397500000000001</v>
      </c>
      <c r="K35" s="3"/>
      <c r="L35" s="3"/>
      <c r="M35">
        <f t="shared" si="11"/>
        <v>40</v>
      </c>
      <c r="N35">
        <v>0</v>
      </c>
      <c r="O35">
        <f t="shared" si="12"/>
        <v>40</v>
      </c>
      <c r="P35">
        <f t="shared" si="13"/>
        <v>20</v>
      </c>
      <c r="Q35" s="4">
        <f t="shared" si="14"/>
        <v>28.795000000000002</v>
      </c>
    </row>
    <row r="36" spans="1:19" x14ac:dyDescent="0.4">
      <c r="A36" t="s">
        <v>69</v>
      </c>
      <c r="B36" s="1">
        <v>0.47</v>
      </c>
      <c r="C36">
        <v>1</v>
      </c>
      <c r="D36" s="1">
        <v>0</v>
      </c>
      <c r="E36" s="4">
        <v>0</v>
      </c>
      <c r="F36" s="4">
        <f t="shared" ref="F36" si="46">(B36+D36+E36)*0.1075</f>
        <v>5.0524999999999994E-2</v>
      </c>
      <c r="G36" s="4">
        <f t="shared" ref="G36" si="47">B36+D36+F36</f>
        <v>0.52052500000000002</v>
      </c>
      <c r="H36" s="4">
        <f t="shared" ref="H36" si="48">G36/C36</f>
        <v>0.52052500000000002</v>
      </c>
      <c r="I36">
        <v>1</v>
      </c>
      <c r="J36" s="4">
        <f t="shared" ref="J36" si="49">H36*I36</f>
        <v>0.52052500000000002</v>
      </c>
      <c r="K36" s="3"/>
      <c r="L36" s="3"/>
      <c r="M36">
        <f t="shared" ref="M36" si="50">$C$1*I36</f>
        <v>20</v>
      </c>
      <c r="N36">
        <v>0</v>
      </c>
      <c r="O36">
        <f t="shared" ref="O36" si="51">M36-N36</f>
        <v>20</v>
      </c>
      <c r="P36">
        <f t="shared" ref="P36" si="52">_xlfn.CEILING.MATH(O36/C36)</f>
        <v>20</v>
      </c>
      <c r="Q36" s="4">
        <f t="shared" ref="Q36" si="53">P36*G36</f>
        <v>10.410500000000001</v>
      </c>
    </row>
    <row r="37" spans="1:19" x14ac:dyDescent="0.4">
      <c r="A37" t="s">
        <v>57</v>
      </c>
      <c r="B37" s="1">
        <v>0.1</v>
      </c>
      <c r="C37">
        <v>1</v>
      </c>
      <c r="D37" s="1">
        <v>0</v>
      </c>
      <c r="E37" s="4">
        <v>0</v>
      </c>
      <c r="F37" s="4">
        <f t="shared" ref="F37:F38" si="54">(B37+D37+E37)*0.1075</f>
        <v>1.0750000000000001E-2</v>
      </c>
      <c r="G37" s="4">
        <f t="shared" ref="G37:G38" si="55">B37+D37+F37</f>
        <v>0.11075</v>
      </c>
      <c r="H37" s="4">
        <f t="shared" ref="H37:H38" si="56">G37/C37</f>
        <v>0.11075</v>
      </c>
      <c r="I37">
        <v>1</v>
      </c>
      <c r="J37" s="4">
        <f t="shared" ref="J37:J38" si="57">H37*I37</f>
        <v>0.11075</v>
      </c>
      <c r="K37" s="3"/>
      <c r="L37" s="3"/>
      <c r="M37">
        <f>$C$1*I37</f>
        <v>20</v>
      </c>
      <c r="N37">
        <v>0</v>
      </c>
      <c r="O37">
        <f>M37-N37</f>
        <v>20</v>
      </c>
      <c r="P37">
        <f>_xlfn.CEILING.MATH(O37/C37)</f>
        <v>20</v>
      </c>
      <c r="Q37" s="4">
        <f>P37*G37</f>
        <v>2.2149999999999999</v>
      </c>
    </row>
    <row r="38" spans="1:19" x14ac:dyDescent="0.4">
      <c r="A38" t="s">
        <v>70</v>
      </c>
      <c r="B38" s="1">
        <v>2.14</v>
      </c>
      <c r="C38">
        <v>10</v>
      </c>
      <c r="D38" s="1">
        <v>0</v>
      </c>
      <c r="E38" s="4">
        <v>0</v>
      </c>
      <c r="F38" s="4">
        <f t="shared" si="54"/>
        <v>0.23005</v>
      </c>
      <c r="G38" s="4">
        <f t="shared" si="55"/>
        <v>2.37005</v>
      </c>
      <c r="H38" s="4">
        <f t="shared" si="56"/>
        <v>0.23700499999999999</v>
      </c>
      <c r="I38">
        <v>10</v>
      </c>
      <c r="J38" s="4">
        <f t="shared" si="57"/>
        <v>2.37005</v>
      </c>
      <c r="M38">
        <f t="shared" ref="M38" si="58">$C$1*I38</f>
        <v>200</v>
      </c>
      <c r="N38">
        <v>0</v>
      </c>
      <c r="O38">
        <f t="shared" ref="O38" si="59">M38-N38</f>
        <v>200</v>
      </c>
      <c r="P38">
        <f t="shared" ref="P38" si="60">_xlfn.CEILING.MATH(O38/C38)</f>
        <v>20</v>
      </c>
      <c r="Q38" s="4">
        <f t="shared" ref="Q38" si="61">P38*G38</f>
        <v>47.400999999999996</v>
      </c>
    </row>
    <row r="39" spans="1:19" x14ac:dyDescent="0.4">
      <c r="A39" t="s">
        <v>71</v>
      </c>
      <c r="B39" s="1">
        <v>1.1499999999999999</v>
      </c>
      <c r="C39">
        <v>5</v>
      </c>
      <c r="D39" s="1">
        <v>0</v>
      </c>
      <c r="E39" s="4">
        <v>0</v>
      </c>
      <c r="F39" s="4">
        <f t="shared" ref="F39" si="62">(B39+D39+E39)*0.1075</f>
        <v>0.12362499999999998</v>
      </c>
      <c r="G39" s="4">
        <f t="shared" ref="G39" si="63">B39+D39+F39</f>
        <v>1.273625</v>
      </c>
      <c r="H39" s="4">
        <f t="shared" ref="H39" si="64">G39/C39</f>
        <v>0.25472499999999998</v>
      </c>
      <c r="I39">
        <v>5</v>
      </c>
      <c r="J39" s="4">
        <f t="shared" ref="J39" si="65">H39*I39</f>
        <v>1.273625</v>
      </c>
      <c r="M39">
        <f t="shared" ref="M39" si="66">$C$1*I39</f>
        <v>100</v>
      </c>
      <c r="N39">
        <v>0</v>
      </c>
      <c r="O39">
        <f t="shared" ref="O39" si="67">M39-N39</f>
        <v>100</v>
      </c>
      <c r="P39">
        <f t="shared" ref="P39" si="68">_xlfn.CEILING.MATH(O39/C39)</f>
        <v>20</v>
      </c>
      <c r="Q39" s="4">
        <f t="shared" ref="Q39" si="69">P39*G39</f>
        <v>25.4725</v>
      </c>
    </row>
    <row r="40" spans="1:19" x14ac:dyDescent="0.4">
      <c r="A40" t="s">
        <v>27</v>
      </c>
      <c r="B40" s="1">
        <v>1.42</v>
      </c>
      <c r="C40">
        <v>2</v>
      </c>
      <c r="D40" s="1">
        <v>0</v>
      </c>
      <c r="E40" s="4">
        <f>B40*0.1</f>
        <v>0.14199999999999999</v>
      </c>
      <c r="F40" s="4">
        <f>(B40+D40+E40)*0.1075</f>
        <v>0.16791499999999998</v>
      </c>
      <c r="G40" s="4">
        <f>B40+D40+F40</f>
        <v>1.587915</v>
      </c>
      <c r="H40" s="4">
        <f>G40/C40</f>
        <v>0.79395749999999998</v>
      </c>
      <c r="I40">
        <v>2</v>
      </c>
      <c r="J40" s="4">
        <f>H40*I40</f>
        <v>1.587915</v>
      </c>
      <c r="K40" s="3"/>
      <c r="L40" s="3"/>
      <c r="M40">
        <f>$C$1*I40</f>
        <v>40</v>
      </c>
      <c r="N40">
        <v>0</v>
      </c>
      <c r="O40">
        <f>M40-N40</f>
        <v>40</v>
      </c>
      <c r="P40">
        <f>_xlfn.CEILING.MATH(O40/C40)</f>
        <v>20</v>
      </c>
      <c r="Q40" s="4">
        <f>P40*G40</f>
        <v>31.758299999999998</v>
      </c>
    </row>
    <row r="41" spans="1:19" s="6" customFormat="1" x14ac:dyDescent="0.4">
      <c r="A41" s="5" t="s">
        <v>48</v>
      </c>
      <c r="B41" s="7">
        <f>SUM(B22:B40)</f>
        <v>14.23</v>
      </c>
      <c r="E41" s="8"/>
      <c r="F41" s="8"/>
      <c r="G41" s="7">
        <f>SUM(G22:G40)</f>
        <v>20.793584999999997</v>
      </c>
      <c r="H41" s="8"/>
      <c r="I41" s="5">
        <f>SUM(I22:I40)</f>
        <v>57</v>
      </c>
      <c r="J41" s="10">
        <f>SUM(J22:J40)</f>
        <v>22.454834999999999</v>
      </c>
      <c r="K41" s="9"/>
      <c r="L41" s="9"/>
      <c r="Q41" s="10">
        <f>SUM(Q22:Q40)</f>
        <v>449.31820000000005</v>
      </c>
      <c r="S41" s="1">
        <v>218.6</v>
      </c>
    </row>
    <row r="42" spans="1:19" x14ac:dyDescent="0.4">
      <c r="A42" s="5"/>
      <c r="B42" s="1"/>
      <c r="E42" s="4"/>
      <c r="F42" s="4"/>
      <c r="G42" s="1"/>
      <c r="H42" s="4"/>
      <c r="J42" s="4"/>
      <c r="K42" s="3"/>
      <c r="L42" s="3"/>
    </row>
    <row r="43" spans="1:19" x14ac:dyDescent="0.4">
      <c r="A43" s="5" t="s">
        <v>50</v>
      </c>
      <c r="B43" s="1"/>
      <c r="E43" s="4"/>
      <c r="F43" s="4"/>
      <c r="G43" s="1"/>
      <c r="H43" s="4"/>
      <c r="J43" s="4"/>
      <c r="K43" s="3"/>
      <c r="L43" s="3"/>
    </row>
    <row r="44" spans="1:19" x14ac:dyDescent="0.4">
      <c r="A44" s="6" t="s">
        <v>54</v>
      </c>
      <c r="B44" s="1">
        <v>30.66</v>
      </c>
      <c r="C44">
        <f>$C$1</f>
        <v>20</v>
      </c>
      <c r="D44" s="1">
        <v>29.89</v>
      </c>
      <c r="E44" s="4">
        <v>0</v>
      </c>
      <c r="F44" s="4">
        <v>0</v>
      </c>
      <c r="G44" s="4">
        <f t="shared" ref="G44" si="70">B44+D44+F44</f>
        <v>60.55</v>
      </c>
      <c r="H44" s="4">
        <f t="shared" ref="H44" si="71">G44/C44</f>
        <v>3.0274999999999999</v>
      </c>
      <c r="I44">
        <v>1</v>
      </c>
      <c r="J44" s="4">
        <f t="shared" ref="J44" si="72">H44*I44</f>
        <v>3.0274999999999999</v>
      </c>
      <c r="K44" s="3"/>
      <c r="L44" s="3"/>
      <c r="M44">
        <f t="shared" ref="M44" si="73">$C$1*I44</f>
        <v>20</v>
      </c>
      <c r="N44">
        <v>0</v>
      </c>
      <c r="O44">
        <f t="shared" ref="O44" si="74">M44-N44</f>
        <v>20</v>
      </c>
      <c r="P44">
        <f t="shared" ref="P44" si="75">_xlfn.CEILING.MATH(O44/C44)</f>
        <v>1</v>
      </c>
      <c r="Q44" s="4">
        <f t="shared" ref="Q44" si="76">P44*G44</f>
        <v>60.55</v>
      </c>
    </row>
    <row r="45" spans="1:19" x14ac:dyDescent="0.4">
      <c r="A45" s="5" t="s">
        <v>51</v>
      </c>
      <c r="B45" s="7">
        <f>SUM(B44:B44)</f>
        <v>30.66</v>
      </c>
      <c r="E45" s="4"/>
      <c r="F45" s="4"/>
      <c r="G45" s="7">
        <f>SUM(G44:G44)</f>
        <v>60.55</v>
      </c>
      <c r="H45" s="4"/>
      <c r="I45" s="5">
        <f>SUM(I44:I44)</f>
        <v>1</v>
      </c>
      <c r="J45" s="7">
        <f>SUM(J44:J44)</f>
        <v>3.0274999999999999</v>
      </c>
      <c r="Q45" s="7">
        <f>SUM(Q44:Q44)</f>
        <v>60.55</v>
      </c>
    </row>
    <row r="46" spans="1:19" x14ac:dyDescent="0.4">
      <c r="A46" s="5"/>
      <c r="B46" s="1"/>
      <c r="E46" s="4"/>
      <c r="F46" s="4"/>
      <c r="G46" s="4"/>
      <c r="H46" s="4"/>
      <c r="J46" s="4"/>
    </row>
    <row r="47" spans="1:19" x14ac:dyDescent="0.4">
      <c r="A47" s="5" t="s">
        <v>49</v>
      </c>
      <c r="B47" s="10">
        <f>B14+B19+B41+B45</f>
        <v>181.84999999999997</v>
      </c>
      <c r="G47" s="10">
        <f>G14+G19+G41+G45</f>
        <v>233.02678500000002</v>
      </c>
      <c r="I47" s="11">
        <f>I14+I19+I41+I45</f>
        <v>78</v>
      </c>
      <c r="J47" s="7">
        <f>J14+J19+J41+J45</f>
        <v>55.935963916666665</v>
      </c>
      <c r="Q47" s="7">
        <f>Q14+Q19+Q41+Q45</f>
        <v>1156.6038999999998</v>
      </c>
    </row>
  </sheetData>
  <hyperlinks>
    <hyperlink ref="K5" r:id="rId1" xr:uid="{ACAC5234-DDA0-4969-B5FE-D166D7000F40}"/>
    <hyperlink ref="K13" r:id="rId2" xr:uid="{71225EA3-939E-4F2C-8578-429F24215C0C}"/>
    <hyperlink ref="K9" r:id="rId3" xr:uid="{AED873F4-67F0-430A-8DE3-7AABA9CDF44E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2022-01-20T23:51:07Z</dcterms:created>
  <dcterms:modified xsi:type="dcterms:W3CDTF">2022-02-15T23:07:12Z</dcterms:modified>
</cp:coreProperties>
</file>