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github_projects\twitchy_cat\"/>
    </mc:Choice>
  </mc:AlternateContent>
  <xr:revisionPtr revIDLastSave="0" documentId="8_{224C9EB5-80FB-47CB-A0EC-926F48071E3A}" xr6:coauthVersionLast="47" xr6:coauthVersionMax="47" xr10:uidLastSave="{00000000-0000-0000-0000-000000000000}"/>
  <bookViews>
    <workbookView xWindow="6540" yWindow="1251" windowWidth="19680" windowHeight="15069" xr2:uid="{F21D823E-D158-4F0D-A6E0-D1333246353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22" i="1" l="1"/>
  <c r="N22" i="1" s="1"/>
  <c r="H22" i="1"/>
  <c r="I22" i="1" s="1"/>
  <c r="M20" i="1"/>
  <c r="N20" i="1" s="1"/>
  <c r="H20" i="1"/>
  <c r="I20" i="1" s="1"/>
  <c r="M21" i="1"/>
  <c r="N21" i="1" s="1"/>
  <c r="J21" i="1"/>
  <c r="L21" i="1" s="1"/>
  <c r="P21" i="1" s="1"/>
  <c r="H21" i="1"/>
  <c r="I21" i="1" s="1"/>
  <c r="M19" i="1"/>
  <c r="N19" i="1" s="1"/>
  <c r="H19" i="1"/>
  <c r="I19" i="1" s="1"/>
  <c r="J19" i="1" s="1"/>
  <c r="L19" i="1" s="1"/>
  <c r="P19" i="1" s="1"/>
  <c r="M17" i="1"/>
  <c r="N17" i="1" s="1"/>
  <c r="H17" i="1"/>
  <c r="I17" i="1" s="1"/>
  <c r="M8" i="1"/>
  <c r="N8" i="1" s="1"/>
  <c r="H8" i="1"/>
  <c r="I8" i="1" s="1"/>
  <c r="M16" i="1"/>
  <c r="N16" i="1" s="1"/>
  <c r="H16" i="1"/>
  <c r="I16" i="1" s="1"/>
  <c r="M18" i="1"/>
  <c r="N18" i="1" s="1"/>
  <c r="H18" i="1"/>
  <c r="I18" i="1" s="1"/>
  <c r="J18" i="1" s="1"/>
  <c r="M14" i="1"/>
  <c r="N14" i="1" s="1"/>
  <c r="H14" i="1"/>
  <c r="I14" i="1" s="1"/>
  <c r="M15" i="1"/>
  <c r="N15" i="1" s="1"/>
  <c r="H15" i="1"/>
  <c r="I15" i="1" s="1"/>
  <c r="M7" i="1"/>
  <c r="N7" i="1" s="1"/>
  <c r="M6" i="1"/>
  <c r="H7" i="1"/>
  <c r="I7" i="1" s="1"/>
  <c r="H6" i="1"/>
  <c r="I6" i="1" s="1"/>
  <c r="H5" i="1"/>
  <c r="I5" i="1" s="1"/>
  <c r="M5" i="1"/>
  <c r="N5" i="1" s="1"/>
  <c r="O21" i="1" l="1"/>
  <c r="O22" i="1"/>
  <c r="J22" i="1"/>
  <c r="L22" i="1" s="1"/>
  <c r="P22" i="1" s="1"/>
  <c r="O20" i="1"/>
  <c r="J20" i="1"/>
  <c r="L20" i="1" s="1"/>
  <c r="P20" i="1" s="1"/>
  <c r="O19" i="1"/>
  <c r="O14" i="1"/>
  <c r="O17" i="1"/>
  <c r="J17" i="1"/>
  <c r="L17" i="1" s="1"/>
  <c r="P17" i="1" s="1"/>
  <c r="O8" i="1"/>
  <c r="J8" i="1"/>
  <c r="L8" i="1" s="1"/>
  <c r="P8" i="1" s="1"/>
  <c r="O16" i="1"/>
  <c r="J16" i="1"/>
  <c r="L16" i="1" s="1"/>
  <c r="P16" i="1" s="1"/>
  <c r="O18" i="1"/>
  <c r="L18" i="1"/>
  <c r="P18" i="1" s="1"/>
  <c r="J14" i="1"/>
  <c r="L14" i="1" s="1"/>
  <c r="P14" i="1" s="1"/>
  <c r="O15" i="1"/>
  <c r="J15" i="1"/>
  <c r="L15" i="1" s="1"/>
  <c r="O7" i="1"/>
  <c r="J7" i="1"/>
  <c r="L7" i="1" s="1"/>
  <c r="P7" i="1" s="1"/>
  <c r="J6" i="1"/>
  <c r="L6" i="1" s="1"/>
  <c r="P6" i="1" s="1"/>
  <c r="O5" i="1"/>
  <c r="J5" i="1"/>
  <c r="L5" i="1" s="1"/>
  <c r="P5" i="1" s="1"/>
  <c r="O6" i="1"/>
  <c r="N6" i="1"/>
  <c r="P15" i="1" l="1"/>
  <c r="L26" i="1"/>
</calcChain>
</file>

<file path=xl/sharedStrings.xml><?xml version="1.0" encoding="utf-8"?>
<sst xmlns="http://schemas.openxmlformats.org/spreadsheetml/2006/main" count="45" uniqueCount="45">
  <si>
    <t>Twitchy Cat Parts and Estimate Cost</t>
  </si>
  <si>
    <t>Mechanics</t>
  </si>
  <si>
    <t>Corpsing</t>
  </si>
  <si>
    <t>Control Option 1</t>
  </si>
  <si>
    <t>Item</t>
  </si>
  <si>
    <t>Source</t>
  </si>
  <si>
    <t>Price</t>
  </si>
  <si>
    <t>Shipping</t>
  </si>
  <si>
    <t>Sales Tax</t>
  </si>
  <si>
    <t>Cost/Unit</t>
  </si>
  <si>
    <t>Norcal Web</t>
  </si>
  <si>
    <t>Cost/Order</t>
  </si>
  <si>
    <t>Orders</t>
  </si>
  <si>
    <t>Units/Order</t>
  </si>
  <si>
    <t>Cat Skeleton</t>
  </si>
  <si>
    <t>https://www.amazon.com/dp/B00OXD4S5S</t>
  </si>
  <si>
    <t>Units/Kit</t>
  </si>
  <si>
    <t>Kits Needed</t>
  </si>
  <si>
    <t>Total Cost</t>
  </si>
  <si>
    <t>Cost/Kit</t>
  </si>
  <si>
    <t>Kits Cost</t>
  </si>
  <si>
    <t>Lock Actuators</t>
  </si>
  <si>
    <t>https://www.amazon.com/dp/B00P2KANI2</t>
  </si>
  <si>
    <t>https://www.homedepot.com/p/Everbilt-1-in-Zinc-Plated-Non-Removable-Pin-Narrow-Utility-Hinges-2-Pack-29277/314150752</t>
  </si>
  <si>
    <t>Hinge</t>
  </si>
  <si>
    <t>JST XH 3-pin</t>
  </si>
  <si>
    <t>https://www.amazon.com/gp/product/B0B3MW71Q8</t>
  </si>
  <si>
    <t>Timer Relay</t>
  </si>
  <si>
    <t>https://www.amazon.com/gp/product/B09XV8KT5H</t>
  </si>
  <si>
    <t>Power Supply</t>
  </si>
  <si>
    <t>Barrel Pigtails</t>
  </si>
  <si>
    <t>https://www.amazon.com/dp/B072BXB2Y8</t>
  </si>
  <si>
    <t>Heat Seal Splices</t>
  </si>
  <si>
    <t>Spring</t>
  </si>
  <si>
    <t>https://www.amazon.com/dp/B07NS55J9N</t>
  </si>
  <si>
    <t>https://www.amazon.com/dp/B09BJ7FY8X</t>
  </si>
  <si>
    <t>Extra Units</t>
  </si>
  <si>
    <t>Rocker Switch</t>
  </si>
  <si>
    <t>Fuse Holder</t>
  </si>
  <si>
    <t>https://www.amazon.com/dp/B07MQZ9Q8L</t>
  </si>
  <si>
    <t>Fuse 5A</t>
  </si>
  <si>
    <t>https://www.amazon.com/dp/B083QHC22Q</t>
  </si>
  <si>
    <t>Push Button</t>
  </si>
  <si>
    <t>https://www.amazon.com/dp/B08R9P9DFC</t>
  </si>
  <si>
    <t>https://www.amazon.com/dp/B07S2QJKTX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</si>
</sst>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8" formatCode="&quot;$&quot;#,##0.00_);[Red]\(&quot;$&quot;#,##0.00\)"/>
    <numFmt numFmtId="44" formatCode="_(&quot;$&quot;* #,##0.00_);_(&quot;$&quot;* \(#,##0.00\);_(&quot;$&quot;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6">
    <xf numFmtId="0" fontId="0" fillId="0" borderId="0" xfId="0"/>
    <xf numFmtId="44" fontId="0" fillId="0" borderId="0" xfId="1" applyFont="1"/>
    <xf numFmtId="44" fontId="0" fillId="0" borderId="0" xfId="0" applyNumberFormat="1"/>
    <xf numFmtId="0" fontId="0" fillId="0" borderId="0" xfId="0" applyNumberFormat="1"/>
    <xf numFmtId="8" fontId="0" fillId="0" borderId="0" xfId="0" applyNumberFormat="1"/>
    <xf numFmtId="6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849931-5230-41DE-9B0C-34A5A9FA4DAC}">
  <dimension ref="A1:P26"/>
  <sheetViews>
    <sheetView tabSelected="1" workbookViewId="0">
      <selection activeCell="L18" sqref="L18"/>
    </sheetView>
  </sheetViews>
  <sheetFormatPr defaultRowHeight="14.6" x14ac:dyDescent="0.4"/>
  <cols>
    <col min="1" max="1" width="14.765625" customWidth="1"/>
    <col min="2" max="2" width="9.23046875" customWidth="1"/>
    <col min="3" max="3" width="15.69140625" customWidth="1"/>
    <col min="9" max="10" width="10.3046875" customWidth="1"/>
  </cols>
  <sheetData>
    <row r="1" spans="1:16" x14ac:dyDescent="0.4">
      <c r="A1" t="s">
        <v>0</v>
      </c>
    </row>
    <row r="2" spans="1:16" x14ac:dyDescent="0.4">
      <c r="A2" t="s">
        <v>17</v>
      </c>
      <c r="B2">
        <v>5</v>
      </c>
    </row>
    <row r="3" spans="1:16" x14ac:dyDescent="0.4">
      <c r="C3" t="s">
        <v>4</v>
      </c>
      <c r="D3" t="s">
        <v>5</v>
      </c>
      <c r="E3" t="s">
        <v>13</v>
      </c>
      <c r="F3" t="s">
        <v>6</v>
      </c>
      <c r="G3" t="s">
        <v>7</v>
      </c>
      <c r="H3" t="s">
        <v>8</v>
      </c>
      <c r="I3" t="s">
        <v>11</v>
      </c>
      <c r="J3" t="s">
        <v>9</v>
      </c>
      <c r="K3" t="s">
        <v>16</v>
      </c>
      <c r="L3" t="s">
        <v>19</v>
      </c>
      <c r="M3" t="s">
        <v>12</v>
      </c>
      <c r="N3" t="s">
        <v>36</v>
      </c>
      <c r="O3" t="s">
        <v>18</v>
      </c>
      <c r="P3" t="s">
        <v>20</v>
      </c>
    </row>
    <row r="4" spans="1:16" x14ac:dyDescent="0.4">
      <c r="A4" t="s">
        <v>1</v>
      </c>
    </row>
    <row r="5" spans="1:16" x14ac:dyDescent="0.4">
      <c r="C5" t="s">
        <v>14</v>
      </c>
      <c r="D5" t="s">
        <v>15</v>
      </c>
      <c r="E5">
        <v>1</v>
      </c>
      <c r="F5" s="1">
        <v>17.989999999999998</v>
      </c>
      <c r="G5">
        <v>0</v>
      </c>
      <c r="H5" s="1">
        <f>10.75% * (F5 + G5)</f>
        <v>1.9339249999999999</v>
      </c>
      <c r="I5" s="2">
        <f>SUM(F5:H5)</f>
        <v>19.923924999999997</v>
      </c>
      <c r="J5" s="2">
        <f>I5/E5</f>
        <v>19.923924999999997</v>
      </c>
      <c r="K5" s="3">
        <v>1</v>
      </c>
      <c r="L5" s="2">
        <f>J5*K5</f>
        <v>19.923924999999997</v>
      </c>
      <c r="M5">
        <f>$B$2 * K5 / E5</f>
        <v>5</v>
      </c>
      <c r="N5">
        <f>E5*M5 - $B$2*K5</f>
        <v>0</v>
      </c>
      <c r="O5" s="2">
        <f>I5*M5</f>
        <v>99.619624999999985</v>
      </c>
      <c r="P5" s="2">
        <f>L5*$B$2</f>
        <v>99.619624999999985</v>
      </c>
    </row>
    <row r="6" spans="1:16" x14ac:dyDescent="0.4">
      <c r="C6" t="s">
        <v>21</v>
      </c>
      <c r="D6" t="s">
        <v>22</v>
      </c>
      <c r="E6">
        <v>4</v>
      </c>
      <c r="F6" s="4">
        <v>19.989999999999998</v>
      </c>
      <c r="G6">
        <v>0</v>
      </c>
      <c r="H6" s="1">
        <f>10.75% * (F6 + G6)</f>
        <v>2.1489249999999998</v>
      </c>
      <c r="I6" s="2">
        <f>SUM(F6:H6)</f>
        <v>22.138924999999997</v>
      </c>
      <c r="J6" s="2">
        <f>I6/E6</f>
        <v>5.5347312499999992</v>
      </c>
      <c r="K6" s="3">
        <v>1</v>
      </c>
      <c r="L6" s="2">
        <f>J6*K6</f>
        <v>5.5347312499999992</v>
      </c>
      <c r="M6">
        <f>CEILING($B$2 * K6 / E6, 1)</f>
        <v>2</v>
      </c>
      <c r="N6">
        <f>E6*M6 - $B$2*K6</f>
        <v>3</v>
      </c>
      <c r="O6" s="2">
        <f>I6*M6</f>
        <v>44.277849999999994</v>
      </c>
      <c r="P6" s="2">
        <f>L6*$B$2</f>
        <v>27.673656249999997</v>
      </c>
    </row>
    <row r="7" spans="1:16" x14ac:dyDescent="0.4">
      <c r="C7" t="s">
        <v>24</v>
      </c>
      <c r="D7" t="s">
        <v>23</v>
      </c>
      <c r="E7">
        <v>2</v>
      </c>
      <c r="F7" s="4">
        <v>2.72</v>
      </c>
      <c r="G7">
        <v>0</v>
      </c>
      <c r="H7" s="1">
        <f>10.75% * (F7 + G7)</f>
        <v>0.29239999999999999</v>
      </c>
      <c r="I7" s="2">
        <f>SUM(F7:H7)</f>
        <v>3.0124000000000004</v>
      </c>
      <c r="J7" s="2">
        <f>I7/E7</f>
        <v>1.5062000000000002</v>
      </c>
      <c r="K7" s="3">
        <v>1</v>
      </c>
      <c r="L7" s="2">
        <f>J7*K7</f>
        <v>1.5062000000000002</v>
      </c>
      <c r="M7">
        <f>CEILING($B$2 * K7 / E7, 1)</f>
        <v>3</v>
      </c>
      <c r="N7">
        <f>E7*M7 - $B$2*K7</f>
        <v>1</v>
      </c>
      <c r="O7" s="2">
        <f>I7*M7</f>
        <v>9.0372000000000021</v>
      </c>
      <c r="P7" s="2">
        <f>L7*$B$2</f>
        <v>7.5310000000000006</v>
      </c>
    </row>
    <row r="8" spans="1:16" x14ac:dyDescent="0.4">
      <c r="C8" t="s">
        <v>33</v>
      </c>
      <c r="D8" t="s">
        <v>34</v>
      </c>
      <c r="E8">
        <v>5</v>
      </c>
      <c r="F8" s="4">
        <v>11.49</v>
      </c>
      <c r="G8">
        <v>0</v>
      </c>
      <c r="H8" s="1">
        <f>10.75% * (F8 + G8)</f>
        <v>1.2351749999999999</v>
      </c>
      <c r="I8" s="2">
        <f>SUM(F8:H8)</f>
        <v>12.725175</v>
      </c>
      <c r="J8" s="2">
        <f>I8/E8</f>
        <v>2.5450349999999999</v>
      </c>
      <c r="K8" s="3">
        <v>1</v>
      </c>
      <c r="L8" s="2">
        <f>J8*K8</f>
        <v>2.5450349999999999</v>
      </c>
      <c r="M8">
        <f>CEILING($B$2 * K8 / E8, 1)</f>
        <v>1</v>
      </c>
      <c r="N8">
        <f>E8*M8 - $B$2*K8</f>
        <v>0</v>
      </c>
      <c r="O8" s="2">
        <f>I8*M8</f>
        <v>12.725175</v>
      </c>
      <c r="P8" s="2">
        <f>L8*$B$2</f>
        <v>12.725175</v>
      </c>
    </row>
    <row r="9" spans="1:16" x14ac:dyDescent="0.4">
      <c r="A9" t="s">
        <v>2</v>
      </c>
    </row>
    <row r="13" spans="1:16" x14ac:dyDescent="0.4">
      <c r="A13" t="s">
        <v>3</v>
      </c>
    </row>
    <row r="14" spans="1:16" x14ac:dyDescent="0.4">
      <c r="C14" t="s">
        <v>27</v>
      </c>
      <c r="D14" t="s">
        <v>28</v>
      </c>
      <c r="E14">
        <v>2</v>
      </c>
      <c r="F14" s="1">
        <v>9.99</v>
      </c>
      <c r="G14">
        <v>0</v>
      </c>
      <c r="H14" s="1">
        <f>10.75% * (F14 + G14)</f>
        <v>1.073925</v>
      </c>
      <c r="I14" s="2">
        <f>SUM(F14:H14)</f>
        <v>11.063925000000001</v>
      </c>
      <c r="J14" s="2">
        <f>I14/E14</f>
        <v>5.5319625000000006</v>
      </c>
      <c r="K14" s="3">
        <v>1</v>
      </c>
      <c r="L14" s="2">
        <f>J14*K14</f>
        <v>5.5319625000000006</v>
      </c>
      <c r="M14">
        <f>CEILING($B$2 * K14 / E14, 1)</f>
        <v>3</v>
      </c>
      <c r="N14">
        <f>E14*M14 - $B$2*K14</f>
        <v>1</v>
      </c>
      <c r="O14" s="2">
        <f>I14*M14</f>
        <v>33.191775000000007</v>
      </c>
      <c r="P14" s="2">
        <f>L14*$B$2</f>
        <v>27.659812500000001</v>
      </c>
    </row>
    <row r="15" spans="1:16" x14ac:dyDescent="0.4">
      <c r="C15" t="s">
        <v>25</v>
      </c>
      <c r="D15" t="s">
        <v>26</v>
      </c>
      <c r="E15">
        <v>30</v>
      </c>
      <c r="F15" s="1">
        <v>8.59</v>
      </c>
      <c r="G15">
        <v>0</v>
      </c>
      <c r="H15" s="1">
        <f>10.75% * (F15 + G15)</f>
        <v>0.92342499999999994</v>
      </c>
      <c r="I15" s="2">
        <f>SUM(F15:H15)</f>
        <v>9.5134249999999998</v>
      </c>
      <c r="J15" s="2">
        <f>I15/E15</f>
        <v>0.31711416666666664</v>
      </c>
      <c r="K15" s="3">
        <v>1</v>
      </c>
      <c r="L15" s="2">
        <f>J15*K15</f>
        <v>0.31711416666666664</v>
      </c>
      <c r="M15">
        <f>CEILING($B$2 * K15 / E15, 1)</f>
        <v>1</v>
      </c>
      <c r="N15">
        <f>E15*M15 - $B$2*K15</f>
        <v>25</v>
      </c>
      <c r="O15" s="2">
        <f>I15*M15</f>
        <v>9.5134249999999998</v>
      </c>
      <c r="P15" s="2">
        <f>L15*$B$2</f>
        <v>1.5855708333333332</v>
      </c>
    </row>
    <row r="16" spans="1:16" x14ac:dyDescent="0.4">
      <c r="C16" t="s">
        <v>30</v>
      </c>
      <c r="D16" t="s">
        <v>31</v>
      </c>
      <c r="E16">
        <v>10</v>
      </c>
      <c r="F16" s="1">
        <v>9.8000000000000007</v>
      </c>
      <c r="G16">
        <v>0</v>
      </c>
      <c r="H16" s="1">
        <f>10.75% * (F16 + G16)</f>
        <v>1.0535000000000001</v>
      </c>
      <c r="I16" s="2">
        <f>SUM(F16:H16)</f>
        <v>10.8535</v>
      </c>
      <c r="J16" s="2">
        <f>IF(E16&gt;0, I16/E16, 0)</f>
        <v>1.08535</v>
      </c>
      <c r="K16" s="3">
        <v>2</v>
      </c>
      <c r="L16" s="2">
        <f>J16*K16</f>
        <v>2.1707000000000001</v>
      </c>
      <c r="M16">
        <f>CEILING($B$2 * K16 / E16, 1)</f>
        <v>1</v>
      </c>
      <c r="N16">
        <f>E16*M16 - $B$2*K16</f>
        <v>0</v>
      </c>
      <c r="O16" s="2">
        <f>I16*M16</f>
        <v>10.8535</v>
      </c>
      <c r="P16" s="2">
        <f>L16*$B$2</f>
        <v>10.8535</v>
      </c>
    </row>
    <row r="17" spans="1:16" x14ac:dyDescent="0.4">
      <c r="C17" t="s">
        <v>32</v>
      </c>
      <c r="D17" t="s">
        <v>35</v>
      </c>
      <c r="E17">
        <v>100</v>
      </c>
      <c r="F17" s="1">
        <v>9.99</v>
      </c>
      <c r="G17">
        <v>0</v>
      </c>
      <c r="H17" s="1">
        <f>10.75% * (F17 + G17)</f>
        <v>1.073925</v>
      </c>
      <c r="I17" s="2">
        <f>SUM(F17:H17)</f>
        <v>11.063925000000001</v>
      </c>
      <c r="J17" s="2">
        <f>IF(E17&gt;0, I17/E17, 0)</f>
        <v>0.11063925000000001</v>
      </c>
      <c r="K17" s="3">
        <v>10</v>
      </c>
      <c r="L17" s="2">
        <f>J17*K17</f>
        <v>1.1063925000000001</v>
      </c>
      <c r="M17">
        <f>CEILING($B$2 * K17 / E17, 1)</f>
        <v>1</v>
      </c>
      <c r="N17">
        <f>E17*M17 - $B$2*K17</f>
        <v>50</v>
      </c>
      <c r="O17" s="2">
        <f>I17*M17</f>
        <v>11.063925000000001</v>
      </c>
      <c r="P17" s="2">
        <f>L17*$B$2</f>
        <v>5.5319625000000006</v>
      </c>
    </row>
    <row r="18" spans="1:16" x14ac:dyDescent="0.4">
      <c r="C18" t="s">
        <v>37</v>
      </c>
      <c r="D18" t="s">
        <v>44</v>
      </c>
      <c r="E18">
        <v>10</v>
      </c>
      <c r="F18" s="1">
        <v>7.99</v>
      </c>
      <c r="G18">
        <v>0</v>
      </c>
      <c r="H18" s="1">
        <f>10.75% * (F18 + G18)</f>
        <v>0.85892500000000005</v>
      </c>
      <c r="I18" s="2">
        <f>SUM(F18:H18)</f>
        <v>8.8489249999999995</v>
      </c>
      <c r="J18" s="2">
        <f>IF(E18&gt;0, I18/E18, 0)</f>
        <v>0.88489249999999997</v>
      </c>
      <c r="K18" s="3">
        <v>2</v>
      </c>
      <c r="L18" s="2">
        <f>J18*K18</f>
        <v>1.7697849999999999</v>
      </c>
      <c r="M18">
        <f>CEILING($B$2 * K18 / E18, 1)</f>
        <v>1</v>
      </c>
      <c r="N18">
        <f>E18*M18 - $B$2*K18</f>
        <v>0</v>
      </c>
      <c r="O18" s="2">
        <f>I18*M18</f>
        <v>8.8489249999999995</v>
      </c>
      <c r="P18" s="2">
        <f>L18*$B$2</f>
        <v>8.8489249999999995</v>
      </c>
    </row>
    <row r="19" spans="1:16" x14ac:dyDescent="0.4">
      <c r="C19" t="s">
        <v>38</v>
      </c>
      <c r="D19" t="s">
        <v>39</v>
      </c>
      <c r="E19">
        <v>10</v>
      </c>
      <c r="F19" s="1">
        <v>9.39</v>
      </c>
      <c r="G19">
        <v>0</v>
      </c>
      <c r="H19" s="1">
        <f>10.75% * (F19 + G19)</f>
        <v>1.009425</v>
      </c>
      <c r="I19" s="2">
        <f>SUM(F19:H19)</f>
        <v>10.399425000000001</v>
      </c>
      <c r="J19" s="2">
        <f>IF(E19&gt;0, I19/E19, 0)</f>
        <v>1.0399425</v>
      </c>
      <c r="K19" s="3">
        <v>1</v>
      </c>
      <c r="L19" s="2">
        <f>J19*K19</f>
        <v>1.0399425</v>
      </c>
      <c r="M19">
        <f>CEILING($B$2 * K19 / E19, 1)</f>
        <v>1</v>
      </c>
      <c r="N19">
        <f>E19*M19 - $B$2*K19</f>
        <v>5</v>
      </c>
      <c r="O19" s="2">
        <f>I19*M19</f>
        <v>10.399425000000001</v>
      </c>
      <c r="P19" s="2">
        <f>L19*$B$2</f>
        <v>5.1997125000000004</v>
      </c>
    </row>
    <row r="20" spans="1:16" x14ac:dyDescent="0.4">
      <c r="C20" t="s">
        <v>40</v>
      </c>
      <c r="D20" t="s">
        <v>41</v>
      </c>
      <c r="E20">
        <v>10</v>
      </c>
      <c r="F20" s="1">
        <v>4.99</v>
      </c>
      <c r="G20">
        <v>0</v>
      </c>
      <c r="H20" s="1">
        <f>10.75% * (F20 + G20)</f>
        <v>0.53642500000000004</v>
      </c>
      <c r="I20" s="2">
        <f>SUM(F20:H20)</f>
        <v>5.5264250000000006</v>
      </c>
      <c r="J20" s="2">
        <f>IF(E20&gt;0, I20/E20, 0)</f>
        <v>0.55264250000000004</v>
      </c>
      <c r="K20" s="3">
        <v>1</v>
      </c>
      <c r="L20" s="2">
        <f>J20*K20</f>
        <v>0.55264250000000004</v>
      </c>
      <c r="M20">
        <f>CEILING($B$2 * K20 / E20, 1)</f>
        <v>1</v>
      </c>
      <c r="N20">
        <f>E20*M20 - $B$2*K20</f>
        <v>5</v>
      </c>
      <c r="O20" s="2">
        <f>I20*M20</f>
        <v>5.5264250000000006</v>
      </c>
      <c r="P20" s="2">
        <f>L20*$B$2</f>
        <v>2.7632125000000003</v>
      </c>
    </row>
    <row r="21" spans="1:16" x14ac:dyDescent="0.4">
      <c r="C21" t="s">
        <v>29</v>
      </c>
      <c r="F21" s="1"/>
      <c r="G21">
        <v>0</v>
      </c>
      <c r="H21" s="1">
        <f>10.75% * (F21 + G21)</f>
        <v>0</v>
      </c>
      <c r="I21" s="2">
        <f>SUM(F21:H21)</f>
        <v>0</v>
      </c>
      <c r="J21" s="2">
        <f>IF(E21&gt;0, I21/E21, 0)</f>
        <v>0</v>
      </c>
      <c r="K21" s="3">
        <v>1</v>
      </c>
      <c r="L21" s="2">
        <f>J21*K21</f>
        <v>0</v>
      </c>
      <c r="M21" t="e">
        <f>CEILING($B$2 * K21 / E21, 1)</f>
        <v>#DIV/0!</v>
      </c>
      <c r="N21" t="e">
        <f>E21*M21 - $B$2*K21</f>
        <v>#DIV/0!</v>
      </c>
      <c r="O21" s="2" t="e">
        <f>I21*M21</f>
        <v>#DIV/0!</v>
      </c>
      <c r="P21" s="2">
        <f>L21*$B$2</f>
        <v>0</v>
      </c>
    </row>
    <row r="22" spans="1:16" x14ac:dyDescent="0.4">
      <c r="C22" t="s">
        <v>42</v>
      </c>
      <c r="D22" t="s">
        <v>43</v>
      </c>
      <c r="E22">
        <v>6</v>
      </c>
      <c r="F22" s="1">
        <v>9.99</v>
      </c>
      <c r="G22">
        <v>0</v>
      </c>
      <c r="H22" s="1">
        <f>10.75% * (F22 + G22)</f>
        <v>1.073925</v>
      </c>
      <c r="I22" s="2">
        <f>SUM(F22:H22)</f>
        <v>11.063925000000001</v>
      </c>
      <c r="J22" s="2">
        <f>IF(E22&gt;0, I22/E22, 0)</f>
        <v>1.8439875000000001</v>
      </c>
      <c r="K22" s="3">
        <v>1</v>
      </c>
      <c r="L22" s="2">
        <f>J22*K22</f>
        <v>1.8439875000000001</v>
      </c>
      <c r="M22">
        <f>CEILING($B$2 * K22 / E22, 1)</f>
        <v>1</v>
      </c>
      <c r="N22">
        <f>E22*M22 - $B$2*K22</f>
        <v>1</v>
      </c>
      <c r="O22" s="2">
        <f>I22*M22</f>
        <v>11.063925000000001</v>
      </c>
      <c r="P22" s="2">
        <f>L22*$B$2</f>
        <v>9.2199375000000003</v>
      </c>
    </row>
    <row r="25" spans="1:16" x14ac:dyDescent="0.4">
      <c r="A25" t="s">
        <v>10</v>
      </c>
      <c r="L25" s="5">
        <v>2</v>
      </c>
    </row>
    <row r="26" spans="1:16" x14ac:dyDescent="0.4">
      <c r="L26" s="2">
        <f>SUM(L5:L25)</f>
        <v>45.842417916666662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McCarthy</dc:creator>
  <cp:lastModifiedBy>Adrian McCarthy</cp:lastModifiedBy>
  <dcterms:created xsi:type="dcterms:W3CDTF">2023-02-15T14:55:11Z</dcterms:created>
  <dcterms:modified xsi:type="dcterms:W3CDTF">2023-02-15T19:40:12Z</dcterms:modified>
</cp:coreProperties>
</file>