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IZLOPC-31\Documents\GitHub\promoautoecuador\gzl_reporte\report\"/>
    </mc:Choice>
  </mc:AlternateContent>
  <xr:revisionPtr revIDLastSave="0" documentId="13_ncr:1_{F1A686FB-0723-482F-BD83-74B665832C1A}" xr6:coauthVersionLast="47" xr6:coauthVersionMax="47" xr10:uidLastSave="{00000000-0000-0000-0000-000000000000}"/>
  <bookViews>
    <workbookView xWindow="1170" yWindow="600" windowWidth="19320" windowHeight="10920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</sheets>
  <externalReferences>
    <externalReference r:id="rId5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<sst xmlns="http://schemas.openxmlformats.org/spreadsheetml/2006/main" count="188" uniqueCount="142">
  <si>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</si>
  <si>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</si>
  <si>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</si>
  <si>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</si>
  <si>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</si>
  <si>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</si>
  <si>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</si>
  <si>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</si>
  <si>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</si>
  <si>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</si>
  <si>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</si>
  <si>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</si>
  <si>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</si>
  <si>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</si>
  <si>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</si>
  <si>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</si>
  <si>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</si>
  <si>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</si>
  <si>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</si>
  <si>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</si>
  <si>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</si>
  <si>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</si>
  <si>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</si>
  <si>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</si>
  <si>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</si>
  <si>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</si>
  <si>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</si>
  <si>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</si>
  <si>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</si>
  <si>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</si>
  <si>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</si>
  <si>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</si>
  <si>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</si>
  <si>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</si>
  <si>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</si>
  <si>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</si>
  <si>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</si>
  <si>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</si>
  <si>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</si>
  <si>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</si>
  <si>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</si>
  <si>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</si>
  <si>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Casa Valor:</t>
  </si>
  <si>
    <t>Dirección:</t>
  </si>
  <si>
    <t>Terreno Valor:</t>
  </si>
  <si>
    <t>Placa:</t>
  </si>
  <si>
    <t>REVISION EN PAGINAS DE CONTROL</t>
  </si>
  <si>
    <t>SRI, deudas firmes y estado Tributario: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</si>
  <si>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</si>
  <si>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</si>
  <si>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</si>
  <si>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</si>
  <si>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</si>
  <si>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</si>
  <si>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</si>
  <si>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</si>
  <si>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</si>
  <si>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</si>
  <si>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</si>
  <si>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</si>
  <si>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</si>
  <si>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</si>
  <si>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</si>
  <si>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</si>
  <si>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</si>
  <si>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</si>
  <si>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</si>
  <si>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</si>
  <si>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</si>
  <si>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</si>
  <si>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</si>
  <si>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</si>
  <si>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</si>
  <si>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</si>
  <si>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</si>
  <si>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NO</t>
  </si>
  <si>
    <t>GP-Análisis 02 Ver 02 03 20</t>
  </si>
  <si>
    <t>Cedula de Ciudadanía:</t>
  </si>
  <si>
    <t>Código</t>
  </si>
  <si>
    <t>Nombre del Cónyuge.:</t>
  </si>
  <si>
    <t>Vehículo Valor:</t>
  </si>
  <si>
    <t>Buró de Crédito:</t>
  </si>
  <si>
    <t>Policía Nacional antecedentes: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</si>
  <si>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</si>
  <si>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</si>
  <si>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</si>
  <si>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</si>
  <si>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</si>
  <si>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</si>
  <si>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</si>
  <si>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</si>
  <si>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</si>
  <si>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</si>
  <si>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</si>
  <si>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</si>
  <si>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</si>
  <si>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</si>
  <si>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</si>
  <si>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</si>
  <si>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</si>
  <si>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</si>
  <si>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</si>
  <si>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</si>
  <si>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</si>
  <si>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</si>
  <si>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</si>
  <si>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</si>
  <si>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</si>
  <si>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</si>
  <si>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</si>
  <si>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</si>
  <si>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</si>
  <si>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</si>
  <si>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</si>
  <si>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</si>
  <si>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</si>
  <si>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</si>
  <si>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</si>
  <si>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</si>
  <si>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</si>
  <si>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</si>
  <si>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</si>
  <si>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LICITACION</t>
  </si>
  <si>
    <t>AUTOMEKANO</t>
  </si>
  <si>
    <t>Función judicial</t>
  </si>
  <si>
    <t>Fiscalia General del Estado</t>
  </si>
  <si>
    <t>SI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</si>
  <si>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</si>
  <si>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</si>
  <si>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</si>
  <si>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</si>
  <si>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</si>
  <si>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</si>
  <si>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BAN ECUADOR</t>
  </si>
  <si>
    <t>SABANDO BRAVO WILSON XAVIER</t>
  </si>
  <si>
    <t>P005-1173</t>
  </si>
  <si>
    <t>VARELA BRAVO MARIA ISABEL</t>
  </si>
  <si>
    <t>Cliente adjudicado por LICITACIÓN en decima sexta asamblea del mes de noviembre.</t>
  </si>
  <si>
    <t>Cliente reside en el Cantón Pichincha provincia de Manabi. Rcto. La Balsa Via a Calceta,en vivienda familiar desde 14 años.</t>
  </si>
  <si>
    <t>Cliente trabaja de forma independiente, realizando labores agrícolas(cria y reproducción de cerdos. Cultivo de maní, criaderos de ave de corral, ganado bovino, cultivo de cacao y cultivo de maiz) desde hace 30 años cuyos ingresos son de $ 900 mensuales</t>
  </si>
  <si>
    <t>Guayaquil, 06 de enero del 2022</t>
  </si>
  <si>
    <t>Cliente entrega documentación, Rise activo desde hace 6 meses, cuenta bancaria en Ban Ecuador desde el 2020, promedio de 3 cifras medias, 24 cuotas pagadas del plan, el riesgo bajó el 33,33% en relación al saldo del plan. Se solicita declaración juramentada al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</si>
</sst>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9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167" fontId="18" fillId="0" borderId="9" xfId="1" applyFont="1" applyFill="1" applyBorder="1" applyAlignment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15" fillId="8" borderId="16" xfId="0" applyFont="1" applyFill="1" applyBorder="1" applyAlignment="1"/>
    <xf numFmtId="0" fontId="15" fillId="8" borderId="15" xfId="0" applyFont="1" applyFill="1" applyBorder="1" applyAlignment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justify" vertical="center" wrapText="1"/>
    </xf>
    <xf numFmtId="0" fontId="21" fillId="3" borderId="21" xfId="0" applyFont="1" applyFill="1" applyBorder="1" applyAlignment="1">
      <alignment horizontal="left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18" fillId="9" borderId="16" xfId="0" applyFont="1" applyFill="1" applyBorder="1" applyAlignment="1"/>
    <xf numFmtId="0" fontId="18" fillId="9" borderId="15" xfId="0" applyFont="1" applyFill="1" applyBorder="1" applyAlignment="1"/>
    <xf numFmtId="170" fontId="18" fillId="9" borderId="18" xfId="0" applyNumberFormat="1" applyFont="1" applyFill="1" applyBorder="1" applyAlignment="1"/>
    <xf numFmtId="0" fontId="15" fillId="0" borderId="7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37" fillId="0" borderId="7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4" xfId="0" applyFont="1" applyFill="1" applyBorder="1" applyAlignment="1">
      <alignment vertical="center" wrapText="1"/>
    </xf>
    <xf numFmtId="0" fontId="37" fillId="0" borderId="3" xfId="0" applyFont="1" applyFill="1" applyBorder="1" applyAlignment="1">
      <alignment vertical="center" wrapText="1"/>
    </xf>
    <xf numFmtId="0" fontId="37" fillId="0" borderId="2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vertical="center" wrapText="1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abSelected="1" topLeftCell="A17" workbookViewId="0">
      <selection activeCell="B29" sqref="B29:F33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52"/>
      <c r="B1" s="61"/>
      <c r="C1" s="253"/>
      <c r="D1" s="253"/>
      <c r="E1" s="253"/>
    </row>
    <row r="2" spans="1:8" ht="21" customHeight="1">
      <c r="A2" s="252"/>
      <c r="B2" s="254" t="s">
        <v>129</v>
      </c>
      <c r="C2" s="255"/>
      <c r="D2" s="255"/>
      <c r="E2" s="255"/>
      <c r="F2" s="255"/>
    </row>
    <row r="3" spans="1:8" ht="15.6" customHeight="1">
      <c r="A3" s="252"/>
      <c r="B3" s="255"/>
      <c r="C3" s="255"/>
      <c r="D3" s="255"/>
      <c r="E3" s="255"/>
      <c r="F3" s="255"/>
    </row>
    <row r="4" spans="1:8" ht="15.6" customHeight="1">
      <c r="A4" s="252"/>
      <c r="B4" s="255"/>
      <c r="C4" s="255"/>
      <c r="D4" s="255"/>
      <c r="E4" s="255"/>
      <c r="F4" s="255"/>
    </row>
    <row r="5" spans="1:8" ht="15.6" customHeight="1">
      <c r="A5" s="252"/>
      <c r="B5" s="255"/>
      <c r="C5" s="255"/>
      <c r="D5" s="255"/>
      <c r="E5" s="255"/>
      <c r="F5" s="255"/>
    </row>
    <row r="6" spans="1:8">
      <c r="C6" s="63"/>
      <c r="D6" s="63"/>
      <c r="E6" s="63"/>
      <c r="F6" s="63"/>
    </row>
    <row r="8" spans="1:8" ht="15.75">
      <c r="B8" s="241" t="s">
        <v>49</v>
      </c>
      <c r="C8" s="241"/>
      <c r="D8" s="241"/>
      <c r="E8" s="241"/>
      <c r="F8" s="241"/>
      <c r="H8" s="63" t="s">
        <v>28</v>
      </c>
    </row>
    <row r="9" spans="1:8">
      <c r="H9" s="63" t="s">
        <v>29</v>
      </c>
    </row>
    <row r="10" spans="1:8">
      <c r="B10" s="120" t="s">
        <v>27</v>
      </c>
      <c r="C10" s="294" t="s">
        <v>134</v>
      </c>
      <c r="D10" s="294"/>
      <c r="E10" s="294"/>
      <c r="F10" s="295"/>
      <c r="H10" s="63" t="s">
        <v>30</v>
      </c>
    </row>
    <row r="11" spans="1:8">
      <c r="B11" s="121" t="s">
        <v>77</v>
      </c>
      <c r="C11" s="296">
        <v>925029977</v>
      </c>
      <c r="D11" s="296"/>
      <c r="E11" s="124" t="s">
        <v>78</v>
      </c>
      <c r="F11" s="117" t="s">
        <v>135</v>
      </c>
      <c r="H11" s="63" t="s">
        <v>31</v>
      </c>
    </row>
    <row r="12" spans="1:8" ht="15">
      <c r="B12" s="121" t="s">
        <v>32</v>
      </c>
      <c r="C12" s="115">
        <v>28999</v>
      </c>
      <c r="D12" s="122" t="s">
        <v>33</v>
      </c>
      <c r="E12" s="116">
        <v>42</v>
      </c>
      <c r="F12" s="65"/>
      <c r="H12" s="63" t="s">
        <v>34</v>
      </c>
    </row>
    <row r="13" spans="1:8">
      <c r="B13" s="121" t="s">
        <v>35</v>
      </c>
      <c r="C13" s="118" t="s">
        <v>29</v>
      </c>
      <c r="D13" s="123" t="s">
        <v>36</v>
      </c>
      <c r="E13" s="119">
        <v>2</v>
      </c>
      <c r="F13" s="67"/>
    </row>
    <row r="14" spans="1:8">
      <c r="B14" s="68"/>
      <c r="C14" s="69"/>
      <c r="D14" s="70"/>
      <c r="E14" s="71"/>
      <c r="F14" s="72"/>
    </row>
    <row r="15" spans="1:8">
      <c r="B15" s="242" t="s">
        <v>37</v>
      </c>
      <c r="C15" s="242"/>
      <c r="D15" s="242"/>
      <c r="E15" s="242"/>
      <c r="F15" s="242"/>
    </row>
    <row r="16" spans="1:8">
      <c r="B16" s="120" t="s">
        <v>79</v>
      </c>
      <c r="C16" s="294" t="s">
        <v>136</v>
      </c>
      <c r="D16" s="294"/>
      <c r="E16" s="294"/>
      <c r="F16" s="295"/>
    </row>
    <row r="17" spans="1:6" ht="14.25" customHeight="1">
      <c r="A17" s="73"/>
      <c r="B17" s="125" t="s">
        <v>77</v>
      </c>
      <c r="C17" s="127">
        <v>926490681</v>
      </c>
      <c r="D17" s="248" t="s">
        <v>32</v>
      </c>
      <c r="E17" s="248"/>
      <c r="F17" s="128">
        <v>32193</v>
      </c>
    </row>
    <row r="18" spans="1:6" ht="12.75" customHeight="1">
      <c r="A18" s="73"/>
      <c r="B18" s="121" t="s">
        <v>35</v>
      </c>
      <c r="C18" s="118" t="s">
        <v>29</v>
      </c>
      <c r="D18" s="129" t="s">
        <v>33</v>
      </c>
      <c r="E18" s="249">
        <v>33</v>
      </c>
      <c r="F18" s="250"/>
    </row>
    <row r="19" spans="1:6">
      <c r="B19" s="68"/>
      <c r="C19" s="69"/>
      <c r="D19" s="70"/>
      <c r="E19" s="71"/>
      <c r="F19" s="72"/>
    </row>
    <row r="21" spans="1:6">
      <c r="B21" s="243" t="s">
        <v>38</v>
      </c>
      <c r="C21" s="243"/>
      <c r="D21" s="243"/>
      <c r="E21" s="243"/>
      <c r="F21" s="243"/>
    </row>
    <row r="22" spans="1:6">
      <c r="B22" s="130" t="s">
        <v>39</v>
      </c>
      <c r="C22" s="75"/>
      <c r="D22" s="75"/>
      <c r="E22" s="75"/>
      <c r="F22" s="76"/>
    </row>
    <row r="23" spans="1:6" ht="12.75" customHeight="1">
      <c r="B23" s="297" t="s">
        <v>138</v>
      </c>
      <c r="C23" s="298"/>
      <c r="D23" s="298"/>
      <c r="E23" s="298"/>
      <c r="F23" s="299"/>
    </row>
    <row r="24" spans="1:6">
      <c r="B24" s="297"/>
      <c r="C24" s="298"/>
      <c r="D24" s="298"/>
      <c r="E24" s="298"/>
      <c r="F24" s="299"/>
    </row>
    <row r="25" spans="1:6">
      <c r="B25" s="300"/>
      <c r="C25" s="301"/>
      <c r="D25" s="301"/>
      <c r="E25" s="301"/>
      <c r="F25" s="302"/>
    </row>
    <row r="27" spans="1:6">
      <c r="B27" s="243" t="s">
        <v>40</v>
      </c>
      <c r="C27" s="243"/>
      <c r="D27" s="243"/>
      <c r="E27" s="243"/>
      <c r="F27" s="243"/>
    </row>
    <row r="28" spans="1:6">
      <c r="B28" s="130" t="s">
        <v>39</v>
      </c>
      <c r="C28" s="77"/>
      <c r="D28" s="75"/>
      <c r="E28" s="75"/>
      <c r="F28" s="76"/>
    </row>
    <row r="29" spans="1:6" ht="12.75" customHeight="1">
      <c r="B29" s="303" t="s">
        <v>139</v>
      </c>
      <c r="C29" s="304"/>
      <c r="D29" s="304"/>
      <c r="E29" s="304"/>
      <c r="F29" s="305"/>
    </row>
    <row r="30" spans="1:6">
      <c r="B30" s="303"/>
      <c r="C30" s="304"/>
      <c r="D30" s="304"/>
      <c r="E30" s="304"/>
      <c r="F30" s="305"/>
    </row>
    <row r="31" spans="1:6">
      <c r="B31" s="303"/>
      <c r="C31" s="304"/>
      <c r="D31" s="304"/>
      <c r="E31" s="304"/>
      <c r="F31" s="305"/>
    </row>
    <row r="32" spans="1:6">
      <c r="B32" s="303"/>
      <c r="C32" s="304"/>
      <c r="D32" s="304"/>
      <c r="E32" s="304"/>
      <c r="F32" s="305"/>
    </row>
    <row r="33" spans="2:6">
      <c r="B33" s="306"/>
      <c r="C33" s="307"/>
      <c r="D33" s="307"/>
      <c r="E33" s="307"/>
      <c r="F33" s="308"/>
    </row>
    <row r="35" spans="2:6">
      <c r="B35" s="243" t="s">
        <v>41</v>
      </c>
      <c r="C35" s="243"/>
      <c r="D35" s="243"/>
      <c r="E35" s="243"/>
      <c r="F35" s="243"/>
    </row>
    <row r="36" spans="2:6">
      <c r="B36" s="78" t="s">
        <v>115</v>
      </c>
      <c r="C36" s="79">
        <v>1960</v>
      </c>
      <c r="D36" s="77" t="s">
        <v>116</v>
      </c>
      <c r="E36" s="80" t="s">
        <v>133</v>
      </c>
      <c r="F36" s="81"/>
    </row>
    <row r="37" spans="2:6">
      <c r="B37" s="64" t="s">
        <v>42</v>
      </c>
      <c r="C37" s="82">
        <v>0</v>
      </c>
      <c r="D37" s="66" t="s">
        <v>43</v>
      </c>
      <c r="E37" s="83"/>
      <c r="F37" s="84"/>
    </row>
    <row r="38" spans="2:6">
      <c r="B38" s="64" t="s">
        <v>44</v>
      </c>
      <c r="C38" s="85">
        <v>0</v>
      </c>
      <c r="D38" s="66" t="s">
        <v>43</v>
      </c>
      <c r="E38" s="80"/>
      <c r="F38" s="86"/>
    </row>
    <row r="39" spans="2:6">
      <c r="B39" s="64" t="s">
        <v>80</v>
      </c>
      <c r="C39" s="87">
        <v>0</v>
      </c>
      <c r="D39" s="74" t="s">
        <v>45</v>
      </c>
      <c r="E39" s="80"/>
      <c r="F39" s="88"/>
    </row>
    <row r="40" spans="2:6">
      <c r="B40" s="64" t="s">
        <v>50</v>
      </c>
      <c r="C40" s="89">
        <v>3500</v>
      </c>
      <c r="D40" s="74"/>
      <c r="E40" s="90"/>
      <c r="F40" s="91"/>
    </row>
    <row r="41" spans="2:6">
      <c r="B41" s="68" t="s">
        <v>117</v>
      </c>
      <c r="C41" s="89"/>
      <c r="D41" s="131" t="s">
        <v>118</v>
      </c>
      <c r="E41" s="92"/>
      <c r="F41" s="93">
        <f>SUM(C36:C41)</f>
        <v>5460</v>
      </c>
    </row>
    <row r="42" spans="2:6">
      <c r="B42" s="74"/>
      <c r="C42" s="94"/>
      <c r="D42" s="74"/>
      <c r="E42" s="95"/>
      <c r="F42" s="96"/>
    </row>
    <row r="43" spans="2:6">
      <c r="B43" s="243" t="s">
        <v>46</v>
      </c>
      <c r="C43" s="243"/>
      <c r="D43" s="243"/>
      <c r="E43" s="243"/>
      <c r="F43" s="243"/>
    </row>
    <row r="44" spans="2:6">
      <c r="B44" s="78" t="s">
        <v>81</v>
      </c>
      <c r="C44" s="75"/>
      <c r="D44" s="75"/>
      <c r="E44" s="77" t="s">
        <v>73</v>
      </c>
      <c r="F44" s="97">
        <v>920</v>
      </c>
    </row>
    <row r="45" spans="2:6">
      <c r="B45" s="64" t="s">
        <v>82</v>
      </c>
      <c r="C45" s="98"/>
      <c r="D45" s="74"/>
      <c r="E45" s="66" t="s">
        <v>74</v>
      </c>
      <c r="F45" s="99" t="s">
        <v>75</v>
      </c>
    </row>
    <row r="46" spans="2:6">
      <c r="B46" s="64" t="s">
        <v>47</v>
      </c>
      <c r="C46" s="100"/>
      <c r="D46" s="74"/>
      <c r="E46" s="66" t="s">
        <v>74</v>
      </c>
      <c r="F46" s="101" t="s">
        <v>75</v>
      </c>
    </row>
    <row r="47" spans="2:6">
      <c r="B47" s="64" t="s">
        <v>124</v>
      </c>
      <c r="C47" s="100"/>
      <c r="D47" s="74"/>
      <c r="E47" s="66" t="s">
        <v>74</v>
      </c>
      <c r="F47" s="101" t="s">
        <v>75</v>
      </c>
    </row>
    <row r="48" spans="2:6">
      <c r="B48" s="68" t="s">
        <v>125</v>
      </c>
      <c r="C48" s="69"/>
      <c r="D48" s="70"/>
      <c r="E48" s="102" t="s">
        <v>74</v>
      </c>
      <c r="F48" s="91" t="s">
        <v>75</v>
      </c>
    </row>
    <row r="50" spans="2:11">
      <c r="B50" s="243" t="s">
        <v>48</v>
      </c>
      <c r="C50" s="243"/>
      <c r="D50" s="243"/>
      <c r="E50" s="243"/>
      <c r="F50" s="243"/>
    </row>
    <row r="51" spans="2:11">
      <c r="B51" s="256" t="s">
        <v>141</v>
      </c>
      <c r="C51" s="257"/>
      <c r="D51" s="257"/>
      <c r="E51" s="257"/>
      <c r="F51" s="258"/>
    </row>
    <row r="52" spans="2:11">
      <c r="B52" s="247"/>
      <c r="C52" s="259"/>
      <c r="D52" s="259"/>
      <c r="E52" s="259"/>
      <c r="F52" s="260"/>
    </row>
    <row r="53" spans="2:11">
      <c r="B53" s="247"/>
      <c r="C53" s="259"/>
      <c r="D53" s="259"/>
      <c r="E53" s="259"/>
      <c r="F53" s="260"/>
    </row>
    <row r="54" spans="2:11">
      <c r="B54" s="247"/>
      <c r="C54" s="259"/>
      <c r="D54" s="259"/>
      <c r="E54" s="259"/>
      <c r="F54" s="260"/>
      <c r="K54" s="103"/>
    </row>
    <row r="55" spans="2:11">
      <c r="B55" s="247"/>
      <c r="C55" s="259"/>
      <c r="D55" s="259"/>
      <c r="E55" s="259"/>
      <c r="F55" s="260"/>
    </row>
    <row r="56" spans="2:11">
      <c r="B56" s="261"/>
      <c r="C56" s="259"/>
      <c r="D56" s="259"/>
      <c r="E56" s="259"/>
      <c r="F56" s="260"/>
    </row>
    <row r="57" spans="2:11">
      <c r="B57" s="261"/>
      <c r="C57" s="259"/>
      <c r="D57" s="259"/>
      <c r="E57" s="259"/>
      <c r="F57" s="260"/>
    </row>
    <row r="58" spans="2:11">
      <c r="B58" s="262"/>
      <c r="C58" s="263"/>
      <c r="D58" s="263"/>
      <c r="E58" s="263"/>
      <c r="F58" s="264"/>
    </row>
    <row r="59" spans="2:11">
      <c r="E59" s="251" t="s">
        <v>76</v>
      </c>
      <c r="F59" s="251"/>
    </row>
    <row r="61" spans="2:11">
      <c r="B61" s="244" t="s">
        <v>3</v>
      </c>
      <c r="C61" s="245"/>
      <c r="D61" s="245"/>
      <c r="E61" s="245"/>
      <c r="F61" s="246"/>
    </row>
    <row r="62" spans="2:11" ht="15">
      <c r="B62" s="104"/>
      <c r="C62" s="104"/>
      <c r="D62" s="105"/>
      <c r="E62" s="106"/>
      <c r="F62" s="107"/>
    </row>
    <row r="63" spans="2:11" ht="15">
      <c r="B63" s="108"/>
      <c r="C63" s="108"/>
      <c r="D63" s="73"/>
      <c r="E63" s="109"/>
      <c r="F63" s="110"/>
    </row>
    <row r="64" spans="2:11" ht="15">
      <c r="B64" s="111"/>
      <c r="C64" s="111"/>
      <c r="D64" s="112"/>
      <c r="E64" s="113"/>
      <c r="F64" s="114"/>
    </row>
    <row r="65" spans="2:6">
      <c r="B65" s="133" t="s">
        <v>1</v>
      </c>
      <c r="C65" s="239" t="s">
        <v>121</v>
      </c>
      <c r="D65" s="240"/>
      <c r="E65" s="239" t="s">
        <v>127</v>
      </c>
      <c r="F65" s="240"/>
    </row>
    <row r="66" spans="2:6">
      <c r="B66" s="134" t="s">
        <v>140</v>
      </c>
      <c r="C66" s="134"/>
    </row>
  </sheetData>
  <mergeCells count="17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31" workbookViewId="0">
      <selection activeCell="B51" sqref="B51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2" customWidth="1"/>
    <col min="6" max="6" width="14.140625" style="183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4"/>
      <c r="B2" s="135" t="s">
        <v>130</v>
      </c>
      <c r="C2" s="135"/>
      <c r="D2" s="135"/>
      <c r="E2" s="135"/>
      <c r="F2" s="135"/>
      <c r="G2" s="135"/>
    </row>
    <row r="3" spans="1:12" ht="21.75" customHeight="1">
      <c r="A3" s="108"/>
      <c r="B3" s="135"/>
      <c r="C3" s="254" t="s">
        <v>128</v>
      </c>
      <c r="D3" s="254"/>
      <c r="E3" s="254"/>
      <c r="F3" s="254"/>
      <c r="G3" s="135"/>
      <c r="I3" s="266"/>
      <c r="J3" s="266"/>
      <c r="K3" s="266"/>
      <c r="L3" s="266"/>
    </row>
    <row r="4" spans="1:12" ht="19.5" customHeight="1">
      <c r="A4" s="108"/>
      <c r="B4" s="184"/>
      <c r="C4" s="185" t="s">
        <v>131</v>
      </c>
      <c r="D4" s="185"/>
      <c r="E4" s="185"/>
      <c r="F4" s="185"/>
      <c r="G4" s="184"/>
      <c r="I4" s="266"/>
      <c r="J4" s="266"/>
      <c r="K4" s="266"/>
      <c r="L4" s="266"/>
    </row>
    <row r="5" spans="1:12" ht="12.6" customHeight="1">
      <c r="A5" s="108"/>
      <c r="B5" s="135"/>
      <c r="C5" s="135"/>
      <c r="D5" s="135"/>
      <c r="E5" s="135"/>
      <c r="F5" s="135"/>
      <c r="G5" s="135"/>
    </row>
    <row r="6" spans="1:12" ht="12.6" customHeight="1">
      <c r="A6" s="108"/>
      <c r="B6" s="136"/>
      <c r="C6" s="136"/>
      <c r="D6" s="136"/>
      <c r="E6" s="136"/>
      <c r="F6" s="136"/>
      <c r="G6" s="136"/>
    </row>
    <row r="7" spans="1:12" s="139" customFormat="1" ht="15.75">
      <c r="A7" s="64"/>
      <c r="B7" s="74"/>
      <c r="C7" s="74"/>
      <c r="D7" s="74"/>
      <c r="E7" s="95"/>
      <c r="F7" s="137"/>
      <c r="G7" s="138"/>
    </row>
    <row r="8" spans="1:12" s="139" customFormat="1" ht="15.75" customHeight="1">
      <c r="A8" s="64"/>
      <c r="B8" s="120" t="s">
        <v>27</v>
      </c>
      <c r="C8" s="237" t="s">
        <v>134</v>
      </c>
      <c r="D8" s="237"/>
      <c r="E8" s="237"/>
      <c r="F8" s="238"/>
      <c r="G8" s="138"/>
    </row>
    <row r="9" spans="1:12" s="139" customFormat="1" ht="12.75">
      <c r="A9" s="64"/>
      <c r="B9" s="121" t="s">
        <v>26</v>
      </c>
      <c r="C9" s="267">
        <v>925029977</v>
      </c>
      <c r="D9" s="267"/>
      <c r="E9" s="193" t="s">
        <v>78</v>
      </c>
      <c r="F9" s="186" t="s">
        <v>135</v>
      </c>
      <c r="G9" s="138"/>
    </row>
    <row r="10" spans="1:12" s="139" customFormat="1" ht="15.75">
      <c r="A10" s="64"/>
      <c r="B10" s="64"/>
      <c r="C10" s="74"/>
      <c r="D10" s="74"/>
      <c r="E10" s="95"/>
      <c r="F10" s="140"/>
      <c r="G10" s="138"/>
    </row>
    <row r="11" spans="1:12" s="139" customFormat="1" ht="12.75">
      <c r="A11" s="64"/>
      <c r="B11" s="121" t="s">
        <v>25</v>
      </c>
      <c r="C11" s="126">
        <v>10000</v>
      </c>
      <c r="D11" s="191" t="s">
        <v>24</v>
      </c>
      <c r="E11" s="191" t="s">
        <v>23</v>
      </c>
      <c r="F11" s="192" t="s">
        <v>22</v>
      </c>
      <c r="G11" s="138"/>
    </row>
    <row r="12" spans="1:12" s="139" customFormat="1" ht="12.75">
      <c r="A12" s="64"/>
      <c r="B12" s="121" t="s">
        <v>21</v>
      </c>
      <c r="C12" s="187">
        <v>176.22</v>
      </c>
      <c r="D12" s="188">
        <v>72</v>
      </c>
      <c r="E12" s="189" t="s">
        <v>122</v>
      </c>
      <c r="F12" s="190">
        <v>44536</v>
      </c>
      <c r="G12" s="138"/>
    </row>
    <row r="13" spans="1:12" s="139" customFormat="1" ht="12.75">
      <c r="A13" s="64"/>
      <c r="B13" s="68"/>
      <c r="C13" s="69"/>
      <c r="D13" s="70"/>
      <c r="E13" s="71"/>
      <c r="F13" s="72"/>
      <c r="G13" s="138"/>
    </row>
    <row r="14" spans="1:12">
      <c r="A14" s="108"/>
      <c r="B14" s="141"/>
      <c r="C14" s="141"/>
      <c r="D14" s="141"/>
      <c r="E14" s="109"/>
      <c r="F14" s="142"/>
      <c r="G14" s="73"/>
      <c r="I14" s="143" t="s">
        <v>69</v>
      </c>
      <c r="J14" s="143" t="s">
        <v>60</v>
      </c>
    </row>
    <row r="15" spans="1:12">
      <c r="A15" s="108"/>
      <c r="B15" s="194" t="s">
        <v>20</v>
      </c>
      <c r="C15" s="144">
        <f>C12*D12</f>
        <v>12687.84</v>
      </c>
      <c r="D15" s="145">
        <f>+D12</f>
        <v>72</v>
      </c>
      <c r="E15" s="146">
        <f>SUM(E16:E17)</f>
        <v>1</v>
      </c>
      <c r="F15" s="142"/>
      <c r="G15" s="73"/>
      <c r="I15" s="132" t="s">
        <v>59</v>
      </c>
      <c r="J15" s="143">
        <v>0</v>
      </c>
    </row>
    <row r="16" spans="1:12" ht="15.75">
      <c r="A16" s="108"/>
      <c r="B16" s="195" t="s">
        <v>19</v>
      </c>
      <c r="C16" s="147">
        <f>C12*D16</f>
        <v>4229.28</v>
      </c>
      <c r="D16" s="148">
        <v>24</v>
      </c>
      <c r="E16" s="149">
        <f>+C16/C15</f>
        <v>0.33333333333333331</v>
      </c>
      <c r="F16" s="150">
        <v>200</v>
      </c>
      <c r="G16" s="73"/>
      <c r="I16" s="132" t="s">
        <v>61</v>
      </c>
      <c r="J16" s="143">
        <v>100</v>
      </c>
    </row>
    <row r="17" spans="1:10">
      <c r="A17" s="108"/>
      <c r="B17" s="196" t="s">
        <v>18</v>
      </c>
      <c r="C17" s="151">
        <f>+C15-C16</f>
        <v>8458.5600000000013</v>
      </c>
      <c r="D17" s="152">
        <f>+D15-D16</f>
        <v>48</v>
      </c>
      <c r="E17" s="153">
        <f>+C17/C15</f>
        <v>0.66666666666666674</v>
      </c>
      <c r="F17" s="142"/>
      <c r="G17" s="73"/>
      <c r="I17" s="132" t="s">
        <v>62</v>
      </c>
      <c r="J17" s="143">
        <v>200</v>
      </c>
    </row>
    <row r="18" spans="1:10">
      <c r="A18" s="108"/>
      <c r="B18" s="141"/>
      <c r="C18" s="154"/>
      <c r="D18" s="141"/>
      <c r="E18" s="109"/>
      <c r="F18" s="142"/>
      <c r="G18" s="73"/>
      <c r="I18" s="132"/>
      <c r="J18" s="143"/>
    </row>
    <row r="19" spans="1:10">
      <c r="A19" s="108"/>
      <c r="B19" s="194" t="s">
        <v>17</v>
      </c>
      <c r="C19" s="155">
        <v>10000</v>
      </c>
      <c r="D19" s="156"/>
      <c r="E19" s="157"/>
      <c r="F19" s="142"/>
      <c r="G19" s="73"/>
      <c r="I19" s="132" t="s">
        <v>63</v>
      </c>
      <c r="J19" s="143">
        <v>0</v>
      </c>
    </row>
    <row r="20" spans="1:10" ht="15.75">
      <c r="A20" s="108"/>
      <c r="B20" s="197" t="s">
        <v>16</v>
      </c>
      <c r="C20" s="147">
        <f>+C17</f>
        <v>8458.5600000000013</v>
      </c>
      <c r="D20" s="158"/>
      <c r="E20" s="159">
        <f>+C19/C20</f>
        <v>1.1822343283017438</v>
      </c>
      <c r="F20" s="150">
        <v>100</v>
      </c>
      <c r="G20" s="73"/>
      <c r="I20" s="132" t="s">
        <v>65</v>
      </c>
      <c r="J20" s="143">
        <v>100</v>
      </c>
    </row>
    <row r="21" spans="1:10">
      <c r="A21" s="108"/>
      <c r="B21" s="111"/>
      <c r="C21" s="151"/>
      <c r="D21" s="160"/>
      <c r="E21" s="161"/>
      <c r="F21" s="142"/>
      <c r="G21" s="73"/>
      <c r="I21" s="132" t="s">
        <v>64</v>
      </c>
      <c r="J21" s="143">
        <v>200</v>
      </c>
    </row>
    <row r="22" spans="1:10">
      <c r="A22" s="108"/>
      <c r="B22" s="141"/>
      <c r="C22" s="154"/>
      <c r="D22" s="141"/>
      <c r="E22" s="109"/>
      <c r="F22" s="142"/>
      <c r="G22" s="73"/>
      <c r="I22" s="132"/>
      <c r="J22" s="143"/>
    </row>
    <row r="23" spans="1:10">
      <c r="A23" s="108"/>
      <c r="B23" s="194" t="s">
        <v>52</v>
      </c>
      <c r="C23" s="162">
        <v>900</v>
      </c>
      <c r="D23" s="163">
        <v>1</v>
      </c>
      <c r="E23" s="157" t="s">
        <v>55</v>
      </c>
      <c r="F23" s="142"/>
      <c r="G23" s="73"/>
      <c r="I23" s="132" t="s">
        <v>66</v>
      </c>
      <c r="J23" s="143">
        <v>200</v>
      </c>
    </row>
    <row r="24" spans="1:10" ht="15.75">
      <c r="A24" s="108"/>
      <c r="B24" s="198" t="s">
        <v>53</v>
      </c>
      <c r="C24" s="164">
        <f>+C23*0.7</f>
        <v>630</v>
      </c>
      <c r="D24" s="165">
        <f>+C24/C23</f>
        <v>0.7</v>
      </c>
      <c r="E24" s="132" t="s">
        <v>58</v>
      </c>
      <c r="F24" s="150">
        <v>200</v>
      </c>
      <c r="G24" s="73"/>
      <c r="I24" s="132" t="s">
        <v>67</v>
      </c>
      <c r="J24" s="143">
        <v>100</v>
      </c>
    </row>
    <row r="25" spans="1:10">
      <c r="A25" s="108"/>
      <c r="B25" s="199" t="s">
        <v>54</v>
      </c>
      <c r="C25" s="166">
        <f>+C23-C24</f>
        <v>270</v>
      </c>
      <c r="D25" s="167">
        <f>+D23-D24</f>
        <v>0.30000000000000004</v>
      </c>
      <c r="E25" s="168">
        <f>+C12/C23</f>
        <v>0.1958</v>
      </c>
      <c r="F25" s="142"/>
      <c r="G25" s="73"/>
      <c r="I25" s="132" t="s">
        <v>68</v>
      </c>
      <c r="J25" s="143">
        <v>0</v>
      </c>
    </row>
    <row r="26" spans="1:10">
      <c r="A26" s="108"/>
      <c r="B26" s="141"/>
      <c r="C26" s="154"/>
      <c r="D26" s="141"/>
      <c r="E26" s="109"/>
      <c r="F26" s="142"/>
      <c r="G26" s="73"/>
      <c r="I26" s="132"/>
      <c r="J26" s="143"/>
    </row>
    <row r="27" spans="1:10" ht="15.75">
      <c r="A27" s="108"/>
      <c r="B27" s="202" t="s">
        <v>15</v>
      </c>
      <c r="C27" s="204"/>
      <c r="D27" s="205"/>
      <c r="E27" s="169">
        <v>915</v>
      </c>
      <c r="F27" s="170">
        <f>IF(E27&gt;=800,200,IF(E27&gt;=500,100,0))</f>
        <v>200</v>
      </c>
      <c r="G27" s="73"/>
      <c r="I27" s="132"/>
      <c r="J27" s="143"/>
    </row>
    <row r="28" spans="1:10">
      <c r="A28" s="108"/>
      <c r="B28" s="141"/>
      <c r="C28" s="154"/>
      <c r="D28" s="141"/>
      <c r="E28" s="109"/>
      <c r="F28" s="142"/>
      <c r="G28" s="73"/>
      <c r="I28" s="132"/>
      <c r="J28" s="143"/>
    </row>
    <row r="29" spans="1:10" ht="15.75">
      <c r="A29" s="108"/>
      <c r="B29" s="202" t="s">
        <v>14</v>
      </c>
      <c r="C29" s="204"/>
      <c r="D29" s="205"/>
      <c r="E29" s="171">
        <v>30</v>
      </c>
      <c r="F29" s="170">
        <f>IF(E29&gt;=2,200,IF(E29&gt;=29,1,0))</f>
        <v>200</v>
      </c>
      <c r="G29" s="73"/>
      <c r="I29" s="132" t="s">
        <v>70</v>
      </c>
      <c r="J29" s="143">
        <v>100</v>
      </c>
    </row>
    <row r="30" spans="1:10">
      <c r="A30" s="108"/>
      <c r="B30" s="141"/>
      <c r="C30" s="154"/>
      <c r="D30" s="141"/>
      <c r="E30" s="109"/>
      <c r="F30" s="142"/>
      <c r="G30" s="73"/>
      <c r="I30" s="132" t="s">
        <v>71</v>
      </c>
      <c r="J30" s="143">
        <v>200</v>
      </c>
    </row>
    <row r="31" spans="1:10" ht="15.75">
      <c r="A31" s="108"/>
      <c r="B31" s="202" t="s">
        <v>13</v>
      </c>
      <c r="C31" s="203" t="s">
        <v>12</v>
      </c>
      <c r="D31" s="203" t="s">
        <v>72</v>
      </c>
      <c r="E31" s="203"/>
      <c r="F31" s="170">
        <f>+D32+D33+D34+D35+D36</f>
        <v>25</v>
      </c>
      <c r="G31" s="73"/>
      <c r="I31" s="132"/>
      <c r="J31" s="172"/>
    </row>
    <row r="32" spans="1:10">
      <c r="A32" s="108"/>
      <c r="B32" s="200" t="s">
        <v>11</v>
      </c>
      <c r="C32" s="173" t="s">
        <v>75</v>
      </c>
      <c r="D32" s="174">
        <f>IF(C32="Si",200,0)</f>
        <v>0</v>
      </c>
      <c r="E32" s="109"/>
      <c r="F32" s="142"/>
      <c r="G32" s="73"/>
      <c r="I32" s="132"/>
      <c r="J32" s="172"/>
    </row>
    <row r="33" spans="1:7">
      <c r="A33" s="108"/>
      <c r="B33" s="201" t="s">
        <v>10</v>
      </c>
      <c r="C33" s="173" t="s">
        <v>75</v>
      </c>
      <c r="D33" s="174">
        <f>IF(C33="Si",150,0)</f>
        <v>0</v>
      </c>
      <c r="E33" s="109"/>
      <c r="F33" s="142"/>
      <c r="G33" s="73"/>
    </row>
    <row r="34" spans="1:7">
      <c r="A34" s="108"/>
      <c r="B34" s="200" t="s">
        <v>9</v>
      </c>
      <c r="C34" s="173" t="s">
        <v>75</v>
      </c>
      <c r="D34" s="174">
        <f>IF(C34="Si",100,0)</f>
        <v>0</v>
      </c>
      <c r="E34" s="109"/>
      <c r="F34" s="142"/>
      <c r="G34" s="73"/>
    </row>
    <row r="35" spans="1:7">
      <c r="A35" s="108"/>
      <c r="B35" s="200" t="s">
        <v>8</v>
      </c>
      <c r="C35" s="173" t="s">
        <v>75</v>
      </c>
      <c r="D35" s="174">
        <f>IF(C35="Si",50,0)</f>
        <v>0</v>
      </c>
      <c r="E35" s="109"/>
      <c r="F35" s="142"/>
      <c r="G35" s="73"/>
    </row>
    <row r="36" spans="1:7">
      <c r="A36" s="108"/>
      <c r="B36" s="201" t="s">
        <v>50</v>
      </c>
      <c r="C36" s="173" t="s">
        <v>126</v>
      </c>
      <c r="D36" s="174">
        <f>IF(C36="Si",25,0)</f>
        <v>25</v>
      </c>
      <c r="E36" s="109"/>
      <c r="F36" s="142"/>
      <c r="G36" s="73"/>
    </row>
    <row r="37" spans="1:7">
      <c r="A37" s="108"/>
      <c r="B37" s="158"/>
      <c r="C37" s="175"/>
      <c r="D37" s="174"/>
      <c r="E37" s="109"/>
      <c r="F37" s="142"/>
      <c r="G37" s="73"/>
    </row>
    <row r="38" spans="1:7" ht="15.75">
      <c r="A38" s="108"/>
      <c r="B38" s="268" t="s">
        <v>7</v>
      </c>
      <c r="C38" s="268"/>
      <c r="D38" s="268"/>
      <c r="E38" s="268"/>
      <c r="F38" s="176">
        <f>+F16+F20+F24+F27+F29+F31</f>
        <v>925</v>
      </c>
      <c r="G38" s="73"/>
    </row>
    <row r="39" spans="1:7">
      <c r="A39" s="108"/>
      <c r="B39" s="141" t="s">
        <v>6</v>
      </c>
      <c r="C39" s="141"/>
      <c r="D39" s="141"/>
      <c r="E39" s="177" t="s">
        <v>56</v>
      </c>
      <c r="F39" s="142"/>
      <c r="G39" s="73"/>
    </row>
    <row r="40" spans="1:7">
      <c r="A40" s="108"/>
      <c r="B40" s="141" t="s">
        <v>5</v>
      </c>
      <c r="C40" s="141"/>
      <c r="D40" s="141"/>
      <c r="E40" s="177" t="s">
        <v>57</v>
      </c>
      <c r="F40" s="142"/>
      <c r="G40" s="73"/>
    </row>
    <row r="41" spans="1:7">
      <c r="A41" s="108"/>
      <c r="B41" s="141"/>
      <c r="C41" s="141"/>
      <c r="D41" s="141"/>
      <c r="E41" s="109"/>
      <c r="F41" s="142"/>
      <c r="G41" s="73"/>
    </row>
    <row r="42" spans="1:7">
      <c r="A42" s="108"/>
      <c r="B42" s="141"/>
      <c r="C42" s="141"/>
      <c r="D42" s="141"/>
      <c r="E42" s="109"/>
      <c r="F42" s="142"/>
      <c r="G42" s="73"/>
    </row>
    <row r="43" spans="1:7">
      <c r="A43" s="108"/>
      <c r="B43" s="178" t="s">
        <v>4</v>
      </c>
      <c r="C43" s="160"/>
      <c r="D43" s="160"/>
      <c r="E43" s="113"/>
      <c r="F43" s="179"/>
      <c r="G43" s="73"/>
    </row>
    <row r="44" spans="1:7">
      <c r="A44" s="108"/>
      <c r="B44" s="180" t="s">
        <v>137</v>
      </c>
      <c r="C44" s="180"/>
      <c r="D44" s="180"/>
      <c r="E44" s="181"/>
      <c r="F44" s="182"/>
      <c r="G44" s="73"/>
    </row>
    <row r="45" spans="1:7" ht="15.75" customHeight="1">
      <c r="A45" s="108"/>
      <c r="G45" s="73"/>
    </row>
    <row r="46" spans="1:7" ht="14.25" customHeight="1">
      <c r="A46" s="108"/>
      <c r="B46" s="244" t="s">
        <v>3</v>
      </c>
      <c r="C46" s="245"/>
      <c r="D46" s="245"/>
      <c r="E46" s="245"/>
      <c r="F46" s="246"/>
      <c r="G46" s="73"/>
    </row>
    <row r="47" spans="1:7">
      <c r="A47" s="108"/>
      <c r="B47" s="104"/>
      <c r="C47" s="104"/>
      <c r="D47" s="105"/>
      <c r="E47" s="106"/>
      <c r="F47" s="107"/>
      <c r="G47" s="73"/>
    </row>
    <row r="48" spans="1:7">
      <c r="A48" s="108"/>
      <c r="B48" s="108"/>
      <c r="C48" s="108"/>
      <c r="D48" s="73"/>
      <c r="E48" s="109"/>
      <c r="F48" s="110"/>
      <c r="G48" s="73"/>
    </row>
    <row r="49" spans="1:7" ht="15.75" customHeight="1">
      <c r="A49" s="108"/>
      <c r="B49" s="111"/>
      <c r="C49" s="111"/>
      <c r="D49" s="112"/>
      <c r="E49" s="113"/>
      <c r="F49" s="114"/>
      <c r="G49" s="73"/>
    </row>
    <row r="50" spans="1:7" ht="15.75" customHeight="1">
      <c r="A50" s="108"/>
      <c r="B50" s="133" t="s">
        <v>1</v>
      </c>
      <c r="C50" s="239" t="s">
        <v>2</v>
      </c>
      <c r="D50" s="240"/>
      <c r="E50" s="239" t="s">
        <v>127</v>
      </c>
      <c r="F50" s="240"/>
      <c r="G50" s="73"/>
    </row>
    <row r="51" spans="1:7" ht="12.75">
      <c r="A51" s="111"/>
      <c r="B51" s="160"/>
      <c r="C51" s="160"/>
      <c r="D51" s="160"/>
      <c r="E51" s="265" t="s">
        <v>0</v>
      </c>
      <c r="F51" s="265"/>
      <c r="G51" s="112"/>
    </row>
  </sheetData>
  <mergeCells count="8">
    <mergeCell ref="E51:F51"/>
    <mergeCell ref="C3:F3"/>
    <mergeCell ref="I3:L4"/>
    <mergeCell ref="C50:D50"/>
    <mergeCell ref="E50:F50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workbookViewId="0">
      <selection activeCell="L36" sqref="L36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15.4257812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8" t="s">
        <v>130</v>
      </c>
      <c r="C2" s="254" t="s">
        <v>128</v>
      </c>
      <c r="D2" s="254"/>
      <c r="E2" s="254"/>
      <c r="F2" s="254"/>
      <c r="G2" s="206"/>
    </row>
    <row r="3" spans="1:14" ht="21.75" customHeight="1">
      <c r="A3" s="7"/>
      <c r="B3" s="208"/>
      <c r="C3" s="254"/>
      <c r="D3" s="254"/>
      <c r="E3" s="254"/>
      <c r="F3" s="254"/>
      <c r="G3" s="206"/>
    </row>
    <row r="4" spans="1:14" ht="21.75" customHeight="1">
      <c r="A4" s="7"/>
      <c r="B4" s="184"/>
      <c r="C4" s="185" t="s">
        <v>131</v>
      </c>
      <c r="D4" s="185"/>
      <c r="E4" s="185"/>
      <c r="F4" s="185"/>
      <c r="G4" s="207"/>
    </row>
    <row r="5" spans="1:14" ht="19.5" customHeight="1">
      <c r="A5" s="7"/>
      <c r="B5" s="135"/>
      <c r="C5" s="135"/>
      <c r="D5" s="135"/>
      <c r="E5" s="135"/>
      <c r="F5" s="135"/>
      <c r="G5" s="206"/>
    </row>
    <row r="6" spans="1:14" ht="20.25">
      <c r="A6" s="7"/>
      <c r="B6" s="206"/>
      <c r="C6" s="206"/>
      <c r="D6" s="206"/>
      <c r="E6" s="206"/>
      <c r="F6" s="206"/>
      <c r="G6" s="206"/>
      <c r="N6" s="45"/>
    </row>
    <row r="7" spans="1:14" s="30" customFormat="1" ht="38.25">
      <c r="A7" s="37"/>
      <c r="B7" s="209" t="s">
        <v>132</v>
      </c>
      <c r="C7" s="270"/>
      <c r="D7" s="271"/>
      <c r="E7" s="271"/>
      <c r="F7" s="272"/>
      <c r="G7" s="31"/>
    </row>
    <row r="8" spans="1:14" s="30" customFormat="1" ht="25.5">
      <c r="A8" s="37"/>
      <c r="B8" s="211" t="s">
        <v>26</v>
      </c>
      <c r="C8" s="273"/>
      <c r="D8" s="273"/>
      <c r="E8" s="221" t="s">
        <v>78</v>
      </c>
      <c r="F8" s="212" t="str">
        <f>+Aprobacion!F9</f>
        <v>P005-1173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10" t="s">
        <v>25</v>
      </c>
      <c r="C10" s="213">
        <f>+Aprobacion!C11</f>
        <v>10000</v>
      </c>
      <c r="D10" s="215" t="s">
        <v>24</v>
      </c>
      <c r="E10" s="216" t="s">
        <v>23</v>
      </c>
      <c r="F10" s="217" t="s">
        <v>22</v>
      </c>
      <c r="G10" s="31"/>
    </row>
    <row r="11" spans="1:14" s="30" customFormat="1" ht="12.75">
      <c r="A11" s="37"/>
      <c r="B11" s="210" t="s">
        <v>21</v>
      </c>
      <c r="C11" s="214">
        <f>+Aprobacion!C12</f>
        <v>176.22</v>
      </c>
      <c r="D11" s="218">
        <f>+Aprobacion!D12</f>
        <v>72</v>
      </c>
      <c r="E11" s="219" t="str">
        <f>+Aprobacion!E12</f>
        <v>LICITACION</v>
      </c>
      <c r="F11" s="220">
        <f>+Aprobacion!F12</f>
        <v>44536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2" t="s">
        <v>20</v>
      </c>
      <c r="C14" s="29">
        <f>+C11*D11</f>
        <v>12687.84</v>
      </c>
      <c r="D14" s="28">
        <f>+D11</f>
        <v>72</v>
      </c>
      <c r="E14" s="27">
        <f>SUM(E15:E16)</f>
        <v>1</v>
      </c>
      <c r="F14" s="17"/>
      <c r="G14" s="6"/>
      <c r="I14" s="41"/>
      <c r="J14" s="42"/>
      <c r="N14" s="30"/>
    </row>
    <row r="15" spans="1:14">
      <c r="A15" s="7"/>
      <c r="B15" s="223" t="s">
        <v>19</v>
      </c>
      <c r="C15" s="20">
        <f>C11*D15</f>
        <v>5286.6</v>
      </c>
      <c r="D15" s="49">
        <v>30</v>
      </c>
      <c r="E15" s="26">
        <f>+C15/C14</f>
        <v>0.41666666666666669</v>
      </c>
      <c r="F15" s="21"/>
      <c r="G15" s="6"/>
      <c r="I15" s="41"/>
      <c r="J15" s="42"/>
      <c r="N15" s="30"/>
    </row>
    <row r="16" spans="1:14">
      <c r="A16" s="7"/>
      <c r="B16" s="224" t="s">
        <v>18</v>
      </c>
      <c r="C16" s="23">
        <f>+C14-C15</f>
        <v>7401.24</v>
      </c>
      <c r="D16" s="25">
        <f>+D14-D15</f>
        <v>42</v>
      </c>
      <c r="E16" s="24">
        <f>+C16/C14</f>
        <v>0.58333333333333326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6" t="s">
        <v>87</v>
      </c>
      <c r="C19" s="226"/>
      <c r="D19" s="226"/>
      <c r="E19" s="19"/>
      <c r="F19" s="46">
        <f>+C10</f>
        <v>10000</v>
      </c>
      <c r="G19" s="6"/>
    </row>
    <row r="20" spans="1:10">
      <c r="A20" s="7"/>
      <c r="B20" s="226" t="s">
        <v>88</v>
      </c>
      <c r="C20" s="226"/>
      <c r="D20" s="226"/>
      <c r="E20" s="19"/>
      <c r="F20" s="59">
        <v>10000</v>
      </c>
      <c r="G20" s="6"/>
    </row>
    <row r="21" spans="1:10">
      <c r="A21" s="7"/>
      <c r="B21" s="226" t="str">
        <f>IF(F20&lt;F19,"SALDO A FAVOR APLICA A CUOTAS FINALES DEL PLAN","DIFERENCIA PAGA AL CONCESIONARIO")</f>
        <v>DIFERENCIA PAGA AL CONCESIONARIO</v>
      </c>
      <c r="C21" s="226"/>
      <c r="D21" s="226"/>
      <c r="E21" s="19"/>
      <c r="F21" s="46">
        <f>+F20-F19</f>
        <v>0</v>
      </c>
      <c r="G21" s="6"/>
    </row>
    <row r="22" spans="1:10">
      <c r="A22" s="7"/>
      <c r="B22" s="226"/>
      <c r="C22" s="226"/>
      <c r="D22" s="226"/>
      <c r="E22" s="19"/>
      <c r="F22" s="46"/>
      <c r="G22" s="6"/>
    </row>
    <row r="23" spans="1:10">
      <c r="A23" s="7"/>
      <c r="B23" s="226" t="s">
        <v>89</v>
      </c>
      <c r="C23" s="226"/>
      <c r="D23" s="226"/>
      <c r="E23" s="225"/>
      <c r="F23" s="46">
        <f>IF(F19&lt;F20,F19,F20)</f>
        <v>10000</v>
      </c>
      <c r="G23" s="6"/>
    </row>
    <row r="24" spans="1:10">
      <c r="A24" s="7"/>
      <c r="B24" s="226" t="s">
        <v>90</v>
      </c>
      <c r="C24" s="226"/>
      <c r="D24" s="226"/>
      <c r="E24" s="52"/>
      <c r="F24" s="46">
        <v>0</v>
      </c>
      <c r="G24" s="6"/>
    </row>
    <row r="25" spans="1:10">
      <c r="A25" s="7"/>
      <c r="B25" s="226" t="s">
        <v>84</v>
      </c>
      <c r="C25" s="226"/>
      <c r="D25" s="226"/>
      <c r="E25" s="60">
        <v>0.02</v>
      </c>
      <c r="F25" s="46">
        <f>+F20*E25</f>
        <v>200</v>
      </c>
      <c r="G25" s="6"/>
    </row>
    <row r="26" spans="1:10">
      <c r="A26" s="7"/>
      <c r="B26" s="226" t="s">
        <v>113</v>
      </c>
      <c r="C26" s="226"/>
      <c r="D26" s="226"/>
      <c r="E26" s="52"/>
      <c r="F26" s="46">
        <v>0</v>
      </c>
      <c r="G26" s="6"/>
    </row>
    <row r="27" spans="1:10">
      <c r="A27" s="7"/>
      <c r="B27" s="227"/>
      <c r="C27" s="227"/>
      <c r="D27" s="227"/>
      <c r="G27" s="6"/>
    </row>
    <row r="28" spans="1:10">
      <c r="A28" s="7"/>
      <c r="B28" s="226" t="s">
        <v>83</v>
      </c>
      <c r="C28" s="226"/>
      <c r="D28" s="226"/>
      <c r="E28" s="19"/>
      <c r="F28" s="51">
        <f>SUM(F23-F25-F26-F24)</f>
        <v>9800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83" t="s">
        <v>86</v>
      </c>
      <c r="C30" s="284"/>
      <c r="D30" s="279" t="s">
        <v>123</v>
      </c>
      <c r="E30" s="280"/>
      <c r="F30" s="281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8" t="s">
        <v>4</v>
      </c>
      <c r="C33" s="4"/>
      <c r="D33" s="4"/>
      <c r="E33" s="9"/>
      <c r="F33" s="16"/>
      <c r="G33" s="6"/>
    </row>
    <row r="34" spans="1:7" ht="68.25" customHeight="1">
      <c r="A34" s="7"/>
      <c r="B34" s="282"/>
      <c r="C34" s="282"/>
      <c r="D34" s="282"/>
      <c r="E34" s="282"/>
      <c r="F34" s="282"/>
      <c r="G34" s="6"/>
    </row>
    <row r="35" spans="1:7" ht="15.75" customHeight="1">
      <c r="A35" s="7"/>
      <c r="G35" s="6"/>
    </row>
    <row r="36" spans="1:7" ht="14.25" customHeight="1">
      <c r="A36" s="7"/>
      <c r="B36" s="274" t="s">
        <v>3</v>
      </c>
      <c r="C36" s="275"/>
      <c r="D36" s="275"/>
      <c r="E36" s="275"/>
      <c r="F36" s="276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9" t="s">
        <v>51</v>
      </c>
      <c r="C40" s="277" t="s">
        <v>2</v>
      </c>
      <c r="D40" s="278"/>
      <c r="E40" s="277" t="s">
        <v>1</v>
      </c>
      <c r="F40" s="278"/>
      <c r="G40" s="6"/>
    </row>
    <row r="41" spans="1:7" ht="15.75" customHeight="1">
      <c r="A41" s="7"/>
      <c r="B41" s="230" t="s">
        <v>85</v>
      </c>
      <c r="C41" s="269">
        <f ca="1">TODAY()</f>
        <v>44578</v>
      </c>
      <c r="D41" s="269"/>
      <c r="E41" s="269"/>
      <c r="F41" s="50"/>
      <c r="G41" s="6"/>
    </row>
    <row r="42" spans="1:7" ht="12.75">
      <c r="A42" s="5"/>
      <c r="B42" s="4"/>
      <c r="C42" s="4"/>
      <c r="D42" s="4"/>
      <c r="E42" s="231" t="s">
        <v>91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workbookViewId="0">
      <selection activeCell="C44" sqref="C44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2"/>
      <c r="C2" s="232"/>
      <c r="D2" s="286" t="s">
        <v>128</v>
      </c>
      <c r="E2" s="286"/>
      <c r="F2" s="286"/>
      <c r="G2" s="232"/>
    </row>
    <row r="3" spans="2:7" ht="12.6" customHeight="1">
      <c r="B3" s="232"/>
      <c r="C3" s="232"/>
      <c r="D3" s="286"/>
      <c r="E3" s="286"/>
      <c r="F3" s="286"/>
      <c r="G3" s="232"/>
    </row>
    <row r="4" spans="2:7">
      <c r="B4" s="232"/>
      <c r="C4" s="232"/>
      <c r="D4" s="286"/>
      <c r="E4" s="286"/>
      <c r="F4" s="286"/>
      <c r="G4" s="232"/>
    </row>
    <row r="6" spans="2:7">
      <c r="B6" t="s">
        <v>92</v>
      </c>
      <c r="C6" s="288">
        <f ca="1">TODAY()</f>
        <v>44578</v>
      </c>
      <c r="D6" s="288"/>
      <c r="E6" s="288"/>
    </row>
    <row r="9" spans="2:7">
      <c r="B9" t="s">
        <v>93</v>
      </c>
    </row>
    <row r="10" spans="2:7">
      <c r="B10" s="43" t="str">
        <f>+Liquidacion!D30</f>
        <v>AUTOMEKANO</v>
      </c>
    </row>
    <row r="11" spans="2:7">
      <c r="B11" t="s">
        <v>94</v>
      </c>
    </row>
    <row r="13" spans="2:7" ht="20.25" customHeight="1">
      <c r="B13" s="286" t="s">
        <v>95</v>
      </c>
      <c r="C13" s="286"/>
      <c r="D13" s="286"/>
      <c r="E13" s="286"/>
      <c r="F13" s="286"/>
      <c r="G13" s="286"/>
    </row>
    <row r="14" spans="2:7" ht="30.75" customHeight="1">
      <c r="B14" s="289" t="s">
        <v>96</v>
      </c>
      <c r="C14" s="289"/>
      <c r="D14" s="289"/>
      <c r="E14" s="289"/>
      <c r="F14" s="289"/>
      <c r="G14" s="289"/>
    </row>
    <row r="16" spans="2:7">
      <c r="B16" s="227" t="s">
        <v>97</v>
      </c>
      <c r="D16" s="43">
        <f>+Liquidacion!C7</f>
        <v>0</v>
      </c>
    </row>
    <row r="17" spans="2:7">
      <c r="B17" s="227" t="s">
        <v>98</v>
      </c>
      <c r="D17" s="290">
        <f>+Liquidacion!C8</f>
        <v>0</v>
      </c>
      <c r="E17" s="290"/>
    </row>
    <row r="18" spans="2:7" ht="27" customHeight="1">
      <c r="B18" s="233" t="s">
        <v>43</v>
      </c>
      <c r="D18" s="291"/>
      <c r="E18" s="291"/>
      <c r="F18" s="291"/>
      <c r="G18" s="291"/>
    </row>
    <row r="19" spans="2:7">
      <c r="B19" s="227" t="s">
        <v>99</v>
      </c>
      <c r="D19" s="290" t="s">
        <v>119</v>
      </c>
      <c r="E19" s="290"/>
    </row>
    <row r="21" spans="2:7">
      <c r="B21" s="292" t="s">
        <v>100</v>
      </c>
      <c r="C21" s="292"/>
      <c r="D21" s="292"/>
      <c r="E21" s="292"/>
      <c r="F21" s="292"/>
      <c r="G21" s="292"/>
    </row>
    <row r="23" spans="2:7">
      <c r="B23" s="227" t="s">
        <v>101</v>
      </c>
      <c r="D23" s="43"/>
    </row>
    <row r="24" spans="2:7">
      <c r="B24" s="227" t="s">
        <v>102</v>
      </c>
      <c r="D24" s="43"/>
    </row>
    <row r="25" spans="2:7">
      <c r="B25" s="227" t="s">
        <v>103</v>
      </c>
      <c r="D25" s="53"/>
    </row>
    <row r="26" spans="2:7">
      <c r="B26" s="227" t="s">
        <v>104</v>
      </c>
      <c r="D26" s="43"/>
    </row>
    <row r="28" spans="2:7">
      <c r="B28" s="293" t="s">
        <v>105</v>
      </c>
      <c r="C28" s="293"/>
      <c r="D28" s="293"/>
      <c r="E28" s="293"/>
      <c r="F28" s="293"/>
      <c r="G28" s="293"/>
    </row>
    <row r="29" spans="2:7">
      <c r="D29" s="54"/>
    </row>
    <row r="30" spans="2:7">
      <c r="B30" s="235" t="s">
        <v>88</v>
      </c>
      <c r="C30" s="235"/>
      <c r="D30" s="235"/>
      <c r="E30" s="54">
        <f>+Liquidacion!F20</f>
        <v>10000</v>
      </c>
    </row>
    <row r="31" spans="2:7">
      <c r="B31" s="235" t="s">
        <v>106</v>
      </c>
      <c r="C31" s="235"/>
      <c r="D31" s="235"/>
      <c r="E31" s="56">
        <f>+Liquidacion!F28</f>
        <v>9800</v>
      </c>
    </row>
    <row r="32" spans="2:7">
      <c r="B32" s="235" t="s">
        <v>107</v>
      </c>
      <c r="C32" s="235"/>
      <c r="D32" s="235"/>
      <c r="E32" s="56">
        <f>+Liquidacion!F25</f>
        <v>200</v>
      </c>
      <c r="F32" s="55"/>
    </row>
    <row r="33" spans="2:7">
      <c r="B33" s="235" t="s">
        <v>114</v>
      </c>
      <c r="C33" s="235"/>
      <c r="D33" s="235"/>
      <c r="E33" s="56">
        <f>+Liquidacion!F26</f>
        <v>0</v>
      </c>
      <c r="F33" s="58"/>
    </row>
    <row r="34" spans="2:7">
      <c r="B34" s="236" t="s">
        <v>108</v>
      </c>
      <c r="C34" s="236"/>
      <c r="D34" s="236"/>
      <c r="E34" s="234">
        <f>+E31+E32+E33</f>
        <v>10000</v>
      </c>
      <c r="F34" s="30"/>
    </row>
    <row r="35" spans="2:7">
      <c r="B35" s="287">
        <f>IF(E35=0,0,"DIFERENCIA PAGA AL CONCESIONARIO")</f>
        <v>0</v>
      </c>
      <c r="C35" s="287"/>
      <c r="D35" s="287"/>
      <c r="E35" s="57">
        <f>IF(E34&lt;E30,E30-E34,0)</f>
        <v>0</v>
      </c>
    </row>
    <row r="37" spans="2:7">
      <c r="B37" t="s">
        <v>109</v>
      </c>
    </row>
    <row r="39" spans="2:7">
      <c r="B39" s="285" t="s">
        <v>120</v>
      </c>
      <c r="C39" s="285"/>
      <c r="D39" s="285"/>
      <c r="E39" s="285"/>
      <c r="F39" s="285"/>
      <c r="G39" s="285"/>
    </row>
    <row r="41" spans="2:7">
      <c r="B41" t="s">
        <v>110</v>
      </c>
    </row>
    <row r="44" spans="2:7">
      <c r="B44" s="43" t="s">
        <v>111</v>
      </c>
    </row>
    <row r="49" spans="2:2">
      <c r="B49" t="s">
        <v>112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</vt:lpstr>
      <vt:lpstr>Aprobacion</vt:lpstr>
      <vt:lpstr>Liquidacion</vt:lpstr>
      <vt:lpstr>Orden Compra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GIZLOPC-31</cp:lastModifiedBy>
  <cp:lastPrinted>2022-01-06T15:42:33Z</cp:lastPrinted>
  <dcterms:created xsi:type="dcterms:W3CDTF">2020-02-25T03:23:20Z</dcterms:created>
  <dcterms:modified xsi:type="dcterms:W3CDTF">2022-01-17T16:58:22Z</dcterms:modified>
</cp:coreProperties>
</file>