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ECFD3F54-2BC3-4C08-94A3-F104EA666F18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  <sheet name="OrdenSalida" sheetId="5" r:id="rId5"/>
  </sheets>
  <externalReferences>
    <externalReference r:id="rId6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5" l="1"/>
  <c r="D27" i="5"/>
  <c r="D28" i="5"/>
  <c r="D25" i="5"/>
  <c r="B12" i="5"/>
  <c r="D19" i="5"/>
  <c r="D18" i="5"/>
  <c r="C7" i="5" l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<sst xmlns="http://schemas.openxmlformats.org/spreadsheetml/2006/main" count="180" uniqueCount="130">
  <si>
    <t>GP-Aprob 01 Ver 02 03 20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</si>
  <si>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</si>
  <si>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</si>
  <si>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</si>
  <si>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</si>
  <si>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</si>
  <si>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</si>
  <si>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</si>
  <si>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</si>
  <si>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</si>
  <si>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</si>
  <si>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</si>
  <si>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</si>
  <si>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</si>
  <si>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</si>
  <si>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</si>
  <si>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</si>
  <si>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</si>
  <si>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</si>
  <si>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</si>
  <si>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</si>
  <si>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</si>
  <si>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</si>
  <si>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</si>
  <si>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</si>
  <si>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</si>
  <si>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</si>
  <si>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</si>
  <si>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</si>
  <si>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</si>
  <si>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</si>
  <si>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</si>
  <si>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</si>
  <si>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</si>
  <si>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</si>
  <si>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</si>
  <si>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</si>
  <si>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</si>
  <si>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</si>
  <si>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</si>
  <si>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</si>
  <si>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</si>
  <si>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</si>
  <si>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</si>
  <si>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</si>
  <si>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</si>
  <si>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</si>
  <si>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</si>
  <si>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</si>
  <si>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</si>
  <si>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</si>
  <si>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</si>
  <si>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</si>
  <si>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</si>
  <si>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</si>
  <si>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</si>
  <si>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</si>
  <si>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</si>
  <si>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</si>
  <si>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</si>
  <si>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</si>
  <si>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</si>
  <si>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</si>
  <si>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</si>
  <si>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</si>
  <si>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</si>
  <si>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</si>
  <si>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</si>
  <si>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</si>
  <si>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</si>
  <si>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</si>
  <si>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</si>
  <si>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</si>
  <si>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</si>
  <si>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</si>
  <si>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</si>
  <si>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</si>
  <si>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</si>
  <si>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</si>
  <si>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</si>
  <si>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</si>
  <si>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</si>
  <si>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</si>
  <si>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</si>
  <si>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</si>
  <si>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</si>
  <si>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</si>
  <si>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</si>
  <si>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</si>
  <si>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</si>
  <si>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</si>
  <si>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</si>
  <si>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</si>
  <si>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</si>
  <si>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</si>
  <si>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</si>
  <si>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</si>
  <si>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</si>
  <si>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</si>
  <si>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</si>
  <si>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</si>
  <si>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</si>
  <si>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</si>
  <si>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</si>
  <si>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</si>
  <si>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</si>
  <si>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</si>
  <si>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</si>
  <si>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</si>
  <si>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</si>
  <si>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Función judicial</t>
  </si>
  <si>
    <t>Fiscalia General del Estado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</si>
  <si>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</si>
  <si>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</si>
  <si>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</si>
  <si>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</si>
  <si>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</si>
  <si>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</si>
  <si>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</si>
  <si>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</si>
  <si>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</si>
  <si>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</si>
  <si>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</si>
  <si>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ORDEN DE SALIDA</t>
  </si>
  <si>
    <t>CHASIS</t>
  </si>
  <si>
    <t>MOTOR</t>
  </si>
  <si>
    <t>GERENTE DE OPERACIONES</t>
  </si>
  <si>
    <t>Gerencia Operativa</t>
  </si>
  <si>
    <t>Adjudicaciones</t>
  </si>
  <si>
    <t>VEHICULO CON RESERVA DE DOMINIO A FAVOR DE PROMOAUTO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</si>
</sst>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7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2" fillId="3" borderId="0" xfId="0" applyFont="1" applyFill="1" applyBorder="1"/>
    <xf numFmtId="0" fontId="32" fillId="3" borderId="0" xfId="0" applyFont="1" applyFill="1"/>
    <xf numFmtId="0" fontId="5" fillId="3" borderId="2" xfId="0" applyFont="1" applyFill="1" applyBorder="1"/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2" fillId="3" borderId="0" xfId="0" applyFont="1" applyFill="1" applyAlignment="1">
      <alignment vertical="center"/>
    </xf>
    <xf numFmtId="167" fontId="8" fillId="9" borderId="0" xfId="1" applyFont="1" applyFill="1"/>
    <xf numFmtId="0" fontId="35" fillId="3" borderId="0" xfId="0" applyFont="1" applyFill="1"/>
    <xf numFmtId="0" fontId="35" fillId="9" borderId="0" xfId="0" applyFont="1" applyFill="1"/>
    <xf numFmtId="0" fontId="36" fillId="0" borderId="7" xfId="0" applyFont="1" applyFill="1" applyBorder="1"/>
    <xf numFmtId="0" fontId="0" fillId="0" borderId="0" xfId="0" applyAlignment="1">
      <alignment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10" xfId="0" applyFont="1" applyFill="1" applyBorder="1" applyAlignment="1">
      <alignment horizontal="center" vertical="center"/>
    </xf>
    <xf numFmtId="0" fontId="22" fillId="7" borderId="9" xfId="0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3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1" fillId="7" borderId="6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4" fillId="7" borderId="0" xfId="0" applyFont="1" applyFill="1" applyAlignment="1">
      <alignment horizontal="center" vertical="center"/>
    </xf>
    <xf numFmtId="0" fontId="35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3" fillId="7" borderId="0" xfId="0" applyFont="1" applyFill="1" applyAlignment="1">
      <alignment horizontal="center"/>
    </xf>
    <xf numFmtId="0" fontId="31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3DC239-393E-4CD6-831C-10F9B144C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37" workbookViewId="0">
      <selection activeCell="B66" sqref="B66"/>
    </sheetView>
  </sheetViews>
  <sheetFormatPr baseColWidth="10" defaultColWidth="11.5703125" defaultRowHeight="12.75"/>
  <cols>
    <col min="1" max="1" width="2.28515625" style="57" customWidth="1"/>
    <col min="2" max="2" width="23.42578125" style="57" customWidth="1"/>
    <col min="3" max="6" width="14.85546875" style="57" customWidth="1"/>
    <col min="7" max="7" width="3.28515625" style="57" customWidth="1"/>
    <col min="8" max="8" width="14.42578125" style="57" bestFit="1" customWidth="1"/>
    <col min="9" max="16384" width="11.5703125" style="57"/>
  </cols>
  <sheetData>
    <row r="1" spans="1:8" ht="14.25">
      <c r="A1" s="236"/>
      <c r="B1" s="56"/>
      <c r="C1" s="237"/>
      <c r="D1" s="237"/>
      <c r="E1" s="237"/>
    </row>
    <row r="2" spans="1:8" ht="21" customHeight="1">
      <c r="A2" s="236"/>
      <c r="B2" s="238" t="s">
        <v>113</v>
      </c>
      <c r="C2" s="239"/>
      <c r="D2" s="239"/>
      <c r="E2" s="239"/>
      <c r="F2" s="239"/>
    </row>
    <row r="3" spans="1:8" ht="15.6" customHeight="1">
      <c r="A3" s="236"/>
      <c r="B3" s="239"/>
      <c r="C3" s="239"/>
      <c r="D3" s="239"/>
      <c r="E3" s="239"/>
      <c r="F3" s="239"/>
    </row>
    <row r="4" spans="1:8" ht="15.6" customHeight="1">
      <c r="A4" s="236"/>
      <c r="B4" s="239"/>
      <c r="C4" s="239"/>
      <c r="D4" s="239"/>
      <c r="E4" s="239"/>
      <c r="F4" s="239"/>
    </row>
    <row r="5" spans="1:8" ht="15.6" customHeight="1">
      <c r="A5" s="236"/>
      <c r="B5" s="239"/>
      <c r="C5" s="239"/>
      <c r="D5" s="239"/>
      <c r="E5" s="239"/>
      <c r="F5" s="239"/>
    </row>
    <row r="6" spans="1:8">
      <c r="C6" s="58"/>
      <c r="D6" s="58"/>
      <c r="E6" s="58"/>
      <c r="F6" s="58"/>
    </row>
    <row r="8" spans="1:8" ht="15.75">
      <c r="B8" s="250" t="s">
        <v>44</v>
      </c>
      <c r="C8" s="250"/>
      <c r="D8" s="250"/>
      <c r="E8" s="250"/>
      <c r="F8" s="250"/>
      <c r="H8" s="58" t="s">
        <v>26</v>
      </c>
    </row>
    <row r="9" spans="1:8">
      <c r="H9" s="58" t="s">
        <v>27</v>
      </c>
    </row>
    <row r="10" spans="1:8">
      <c r="B10" s="113" t="s">
        <v>25</v>
      </c>
      <c r="C10" s="269"/>
      <c r="D10" s="269"/>
      <c r="E10" s="269"/>
      <c r="F10" s="270"/>
      <c r="H10" s="58" t="s">
        <v>28</v>
      </c>
    </row>
    <row r="11" spans="1:8">
      <c r="B11" s="114" t="s">
        <v>70</v>
      </c>
      <c r="C11" s="271"/>
      <c r="D11" s="271"/>
      <c r="E11" s="117" t="s">
        <v>71</v>
      </c>
      <c r="F11" s="110"/>
      <c r="H11" s="58" t="s">
        <v>29</v>
      </c>
    </row>
    <row r="12" spans="1:8" ht="15">
      <c r="B12" s="114" t="s">
        <v>30</v>
      </c>
      <c r="C12" s="108"/>
      <c r="D12" s="115" t="s">
        <v>31</v>
      </c>
      <c r="E12" s="109"/>
      <c r="F12" s="60"/>
      <c r="H12" s="58" t="s">
        <v>32</v>
      </c>
    </row>
    <row r="13" spans="1:8">
      <c r="B13" s="114" t="s">
        <v>33</v>
      </c>
      <c r="C13" s="108"/>
      <c r="D13" s="116" t="s">
        <v>34</v>
      </c>
      <c r="E13" s="112"/>
      <c r="F13" s="62"/>
    </row>
    <row r="14" spans="1:8">
      <c r="B14" s="63"/>
      <c r="C14" s="64"/>
      <c r="D14" s="65"/>
      <c r="E14" s="66"/>
      <c r="F14" s="67"/>
    </row>
    <row r="15" spans="1:8">
      <c r="B15" s="251" t="s">
        <v>35</v>
      </c>
      <c r="C15" s="251"/>
      <c r="D15" s="251"/>
      <c r="E15" s="251"/>
      <c r="F15" s="251"/>
    </row>
    <row r="16" spans="1:8">
      <c r="B16" s="113" t="s">
        <v>72</v>
      </c>
      <c r="C16" s="269"/>
      <c r="D16" s="269"/>
      <c r="E16" s="269"/>
      <c r="F16" s="270"/>
    </row>
    <row r="17" spans="1:6" ht="14.25" customHeight="1">
      <c r="A17" s="68"/>
      <c r="B17" s="118" t="s">
        <v>70</v>
      </c>
      <c r="C17" s="120"/>
      <c r="D17" s="256" t="s">
        <v>30</v>
      </c>
      <c r="E17" s="256"/>
      <c r="F17" s="121"/>
    </row>
    <row r="18" spans="1:6" ht="12.75" customHeight="1">
      <c r="A18" s="68"/>
      <c r="B18" s="114" t="s">
        <v>33</v>
      </c>
      <c r="C18" s="111"/>
      <c r="D18" s="122" t="s">
        <v>31</v>
      </c>
      <c r="E18" s="233"/>
      <c r="F18" s="234"/>
    </row>
    <row r="19" spans="1:6">
      <c r="B19" s="63"/>
      <c r="C19" s="64"/>
      <c r="D19" s="65"/>
      <c r="E19" s="66"/>
      <c r="F19" s="67"/>
    </row>
    <row r="21" spans="1:6">
      <c r="B21" s="252" t="s">
        <v>36</v>
      </c>
      <c r="C21" s="252"/>
      <c r="D21" s="252"/>
      <c r="E21" s="252"/>
      <c r="F21" s="252"/>
    </row>
    <row r="22" spans="1:6">
      <c r="B22" s="123" t="s">
        <v>37</v>
      </c>
      <c r="C22" s="70"/>
      <c r="D22" s="70"/>
      <c r="E22" s="70"/>
      <c r="F22" s="71"/>
    </row>
    <row r="23" spans="1:6" ht="12.75" customHeight="1">
      <c r="B23" s="257"/>
      <c r="C23" s="258"/>
      <c r="D23" s="258"/>
      <c r="E23" s="258"/>
      <c r="F23" s="259"/>
    </row>
    <row r="24" spans="1:6">
      <c r="B24" s="257"/>
      <c r="C24" s="258"/>
      <c r="D24" s="258"/>
      <c r="E24" s="258"/>
      <c r="F24" s="259"/>
    </row>
    <row r="25" spans="1:6">
      <c r="B25" s="260"/>
      <c r="C25" s="261"/>
      <c r="D25" s="261"/>
      <c r="E25" s="261"/>
      <c r="F25" s="262"/>
    </row>
    <row r="27" spans="1:6">
      <c r="B27" s="252" t="s">
        <v>38</v>
      </c>
      <c r="C27" s="252"/>
      <c r="D27" s="252"/>
      <c r="E27" s="252"/>
      <c r="F27" s="252"/>
    </row>
    <row r="28" spans="1:6">
      <c r="B28" s="123" t="s">
        <v>37</v>
      </c>
      <c r="C28" s="72"/>
      <c r="D28" s="70"/>
      <c r="E28" s="70"/>
      <c r="F28" s="71"/>
    </row>
    <row r="29" spans="1:6" ht="12.75" customHeight="1">
      <c r="B29" s="263"/>
      <c r="C29" s="264"/>
      <c r="D29" s="264"/>
      <c r="E29" s="264"/>
      <c r="F29" s="265"/>
    </row>
    <row r="30" spans="1:6">
      <c r="B30" s="263"/>
      <c r="C30" s="264"/>
      <c r="D30" s="264"/>
      <c r="E30" s="264"/>
      <c r="F30" s="265"/>
    </row>
    <row r="31" spans="1:6">
      <c r="B31" s="263"/>
      <c r="C31" s="264"/>
      <c r="D31" s="264"/>
      <c r="E31" s="264"/>
      <c r="F31" s="265"/>
    </row>
    <row r="32" spans="1:6">
      <c r="B32" s="263"/>
      <c r="C32" s="264"/>
      <c r="D32" s="264"/>
      <c r="E32" s="264"/>
      <c r="F32" s="265"/>
    </row>
    <row r="33" spans="2:6">
      <c r="B33" s="266"/>
      <c r="C33" s="267"/>
      <c r="D33" s="267"/>
      <c r="E33" s="267"/>
      <c r="F33" s="268"/>
    </row>
    <row r="35" spans="2:6">
      <c r="B35" s="252" t="s">
        <v>39</v>
      </c>
      <c r="C35" s="252"/>
      <c r="D35" s="252"/>
      <c r="E35" s="252"/>
      <c r="F35" s="252"/>
    </row>
    <row r="36" spans="2:6">
      <c r="B36" s="73" t="s">
        <v>105</v>
      </c>
      <c r="C36" s="79">
        <v>0</v>
      </c>
      <c r="D36" s="72" t="s">
        <v>106</v>
      </c>
      <c r="E36" s="74"/>
      <c r="F36" s="75"/>
    </row>
    <row r="37" spans="2:6">
      <c r="B37" s="59" t="s">
        <v>118</v>
      </c>
      <c r="C37" s="76">
        <v>0</v>
      </c>
      <c r="D37" s="61" t="s">
        <v>40</v>
      </c>
      <c r="E37" s="77"/>
      <c r="F37" s="78"/>
    </row>
    <row r="38" spans="2:6">
      <c r="B38" s="59" t="s">
        <v>119</v>
      </c>
      <c r="C38" s="79">
        <v>0</v>
      </c>
      <c r="D38" s="61" t="s">
        <v>40</v>
      </c>
      <c r="E38" s="74"/>
      <c r="F38" s="80"/>
    </row>
    <row r="39" spans="2:6">
      <c r="B39" s="228" t="s">
        <v>120</v>
      </c>
      <c r="C39" s="81">
        <v>0</v>
      </c>
      <c r="D39" s="69" t="s">
        <v>41</v>
      </c>
      <c r="E39" s="74"/>
      <c r="F39" s="82"/>
    </row>
    <row r="40" spans="2:6">
      <c r="B40" s="59" t="s">
        <v>45</v>
      </c>
      <c r="C40" s="83">
        <v>0</v>
      </c>
      <c r="D40" s="69"/>
      <c r="E40" s="84"/>
      <c r="F40" s="85"/>
    </row>
    <row r="41" spans="2:6">
      <c r="B41" s="63" t="s">
        <v>107</v>
      </c>
      <c r="C41" s="83"/>
      <c r="D41" s="124" t="s">
        <v>108</v>
      </c>
      <c r="E41" s="86"/>
      <c r="F41" s="87">
        <f>SUM(C36:C41)</f>
        <v>0</v>
      </c>
    </row>
    <row r="42" spans="2:6">
      <c r="B42" s="69"/>
      <c r="C42" s="88"/>
      <c r="D42" s="69"/>
      <c r="E42" s="89"/>
      <c r="F42" s="90"/>
    </row>
    <row r="43" spans="2:6">
      <c r="B43" s="252" t="s">
        <v>42</v>
      </c>
      <c r="C43" s="252"/>
      <c r="D43" s="252"/>
      <c r="E43" s="252"/>
      <c r="F43" s="252"/>
    </row>
    <row r="44" spans="2:6">
      <c r="B44" s="73" t="s">
        <v>73</v>
      </c>
      <c r="C44" s="70"/>
      <c r="D44" s="70"/>
      <c r="E44" s="72" t="s">
        <v>67</v>
      </c>
      <c r="F44" s="91"/>
    </row>
    <row r="45" spans="2:6">
      <c r="B45" s="59" t="s">
        <v>121</v>
      </c>
      <c r="C45" s="92"/>
      <c r="D45" s="69"/>
      <c r="E45" s="61" t="s">
        <v>68</v>
      </c>
      <c r="F45" s="93"/>
    </row>
    <row r="46" spans="2:6">
      <c r="B46" s="59" t="s">
        <v>122</v>
      </c>
      <c r="C46" s="94"/>
      <c r="D46" s="69"/>
      <c r="E46" s="61" t="s">
        <v>68</v>
      </c>
      <c r="F46" s="95"/>
    </row>
    <row r="47" spans="2:6">
      <c r="B47" s="59" t="s">
        <v>110</v>
      </c>
      <c r="C47" s="94"/>
      <c r="D47" s="69"/>
      <c r="E47" s="61" t="s">
        <v>68</v>
      </c>
      <c r="F47" s="95"/>
    </row>
    <row r="48" spans="2:6">
      <c r="B48" s="63" t="s">
        <v>111</v>
      </c>
      <c r="C48" s="64"/>
      <c r="D48" s="65"/>
      <c r="E48" s="96" t="s">
        <v>68</v>
      </c>
      <c r="F48" s="85"/>
    </row>
    <row r="50" spans="2:11">
      <c r="B50" s="252" t="s">
        <v>43</v>
      </c>
      <c r="C50" s="252"/>
      <c r="D50" s="252"/>
      <c r="E50" s="252"/>
      <c r="F50" s="252"/>
    </row>
    <row r="51" spans="2:11">
      <c r="B51" s="240"/>
      <c r="C51" s="241"/>
      <c r="D51" s="241"/>
      <c r="E51" s="241"/>
      <c r="F51" s="242"/>
    </row>
    <row r="52" spans="2:11">
      <c r="B52" s="243"/>
      <c r="C52" s="244"/>
      <c r="D52" s="244"/>
      <c r="E52" s="244"/>
      <c r="F52" s="245"/>
    </row>
    <row r="53" spans="2:11">
      <c r="B53" s="243"/>
      <c r="C53" s="244"/>
      <c r="D53" s="244"/>
      <c r="E53" s="244"/>
      <c r="F53" s="245"/>
    </row>
    <row r="54" spans="2:11">
      <c r="B54" s="243"/>
      <c r="C54" s="244"/>
      <c r="D54" s="244"/>
      <c r="E54" s="244"/>
      <c r="F54" s="245"/>
      <c r="K54" s="97"/>
    </row>
    <row r="55" spans="2:11">
      <c r="B55" s="243"/>
      <c r="C55" s="244"/>
      <c r="D55" s="244"/>
      <c r="E55" s="244"/>
      <c r="F55" s="245"/>
    </row>
    <row r="56" spans="2:11">
      <c r="B56" s="246"/>
      <c r="C56" s="244"/>
      <c r="D56" s="244"/>
      <c r="E56" s="244"/>
      <c r="F56" s="245"/>
    </row>
    <row r="57" spans="2:11">
      <c r="B57" s="246"/>
      <c r="C57" s="244"/>
      <c r="D57" s="244"/>
      <c r="E57" s="244"/>
      <c r="F57" s="245"/>
    </row>
    <row r="58" spans="2:11">
      <c r="B58" s="247"/>
      <c r="C58" s="248"/>
      <c r="D58" s="248"/>
      <c r="E58" s="248"/>
      <c r="F58" s="249"/>
    </row>
    <row r="59" spans="2:11">
      <c r="E59" s="235" t="s">
        <v>69</v>
      </c>
      <c r="F59" s="235"/>
    </row>
    <row r="61" spans="2:11">
      <c r="B61" s="253" t="s">
        <v>1</v>
      </c>
      <c r="C61" s="254"/>
      <c r="D61" s="254"/>
      <c r="E61" s="254"/>
      <c r="F61" s="255"/>
    </row>
    <row r="62" spans="2:11" ht="15">
      <c r="B62" s="98"/>
      <c r="C62" s="148"/>
      <c r="D62" s="98"/>
      <c r="E62" s="99"/>
      <c r="F62" s="100"/>
    </row>
    <row r="63" spans="2:11" ht="15">
      <c r="B63" s="101"/>
      <c r="D63" s="101"/>
      <c r="E63" s="125"/>
      <c r="F63" s="103"/>
    </row>
    <row r="64" spans="2:11" ht="15">
      <c r="B64" s="104"/>
      <c r="C64" s="152"/>
      <c r="D64" s="104"/>
      <c r="E64" s="106"/>
      <c r="F64" s="107"/>
    </row>
    <row r="65" spans="2:6">
      <c r="B65" s="230" t="s">
        <v>127</v>
      </c>
      <c r="C65" s="231"/>
      <c r="D65" s="231" t="s">
        <v>128</v>
      </c>
      <c r="E65" s="231"/>
      <c r="F65" s="232"/>
    </row>
    <row r="66" spans="2:6">
      <c r="B66" s="126" t="s">
        <v>117</v>
      </c>
      <c r="C66" s="126"/>
    </row>
  </sheetData>
  <mergeCells count="22">
    <mergeCell ref="D17:E17"/>
    <mergeCell ref="B23:F25"/>
    <mergeCell ref="B29:F33"/>
    <mergeCell ref="C10:F10"/>
    <mergeCell ref="C11:D11"/>
    <mergeCell ref="C16:F16"/>
    <mergeCell ref="B65:C65"/>
    <mergeCell ref="D65:F65"/>
    <mergeCell ref="E18:F18"/>
    <mergeCell ref="E59:F59"/>
    <mergeCell ref="A1:A5"/>
    <mergeCell ref="C1:E1"/>
    <mergeCell ref="B2:F5"/>
    <mergeCell ref="B51:F58"/>
    <mergeCell ref="B8:F8"/>
    <mergeCell ref="B15:F15"/>
    <mergeCell ref="B21:F21"/>
    <mergeCell ref="B27:F27"/>
    <mergeCell ref="B35:F35"/>
    <mergeCell ref="B43:F43"/>
    <mergeCell ref="B50:F50"/>
    <mergeCell ref="B61:F61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37" workbookViewId="0">
      <selection activeCell="B46" sqref="B46:F50"/>
    </sheetView>
  </sheetViews>
  <sheetFormatPr baseColWidth="10" defaultColWidth="11.5703125" defaultRowHeight="15"/>
  <cols>
    <col min="1" max="1" width="4.140625" style="57" customWidth="1"/>
    <col min="2" max="2" width="23.5703125" style="57" customWidth="1"/>
    <col min="3" max="4" width="13.85546875" style="57" customWidth="1"/>
    <col min="5" max="5" width="13.85546875" style="125" customWidth="1"/>
    <col min="6" max="6" width="14.140625" style="175" customWidth="1"/>
    <col min="7" max="7" width="5.140625" style="57" customWidth="1"/>
    <col min="8" max="8" width="11.5703125" style="57"/>
    <col min="9" max="9" width="16.140625" style="57" customWidth="1"/>
    <col min="10" max="16384" width="11.5703125" style="57"/>
  </cols>
  <sheetData>
    <row r="2" spans="1:12" ht="14.45" customHeight="1">
      <c r="A2" s="98"/>
      <c r="B2" s="127" t="s">
        <v>114</v>
      </c>
      <c r="C2" s="127"/>
      <c r="D2" s="127"/>
      <c r="E2" s="127"/>
      <c r="F2" s="127"/>
      <c r="G2" s="127"/>
    </row>
    <row r="3" spans="1:12" ht="21.75" customHeight="1">
      <c r="A3" s="101"/>
      <c r="B3" s="127"/>
      <c r="C3" s="238" t="s">
        <v>112</v>
      </c>
      <c r="D3" s="238"/>
      <c r="E3" s="238"/>
      <c r="F3" s="238"/>
      <c r="G3" s="127"/>
      <c r="I3" s="273"/>
      <c r="J3" s="273"/>
      <c r="K3" s="273"/>
      <c r="L3" s="273"/>
    </row>
    <row r="4" spans="1:12" ht="19.5" customHeight="1">
      <c r="A4" s="101"/>
      <c r="B4" s="176"/>
      <c r="C4" s="177" t="s">
        <v>115</v>
      </c>
      <c r="D4" s="177"/>
      <c r="E4" s="177"/>
      <c r="F4" s="177"/>
      <c r="G4" s="176"/>
      <c r="I4" s="273"/>
      <c r="J4" s="273"/>
      <c r="K4" s="273"/>
      <c r="L4" s="273"/>
    </row>
    <row r="5" spans="1:12" ht="12.6" customHeight="1">
      <c r="A5" s="101"/>
      <c r="B5" s="127"/>
      <c r="C5" s="127"/>
      <c r="D5" s="127"/>
      <c r="E5" s="127"/>
      <c r="F5" s="127"/>
      <c r="G5" s="127"/>
    </row>
    <row r="6" spans="1:12" ht="12.6" customHeight="1">
      <c r="A6" s="101"/>
      <c r="B6" s="128"/>
      <c r="C6" s="128"/>
      <c r="D6" s="128"/>
      <c r="E6" s="128"/>
      <c r="F6" s="128"/>
      <c r="G6" s="128"/>
    </row>
    <row r="7" spans="1:12" s="131" customFormat="1" ht="15.75">
      <c r="A7" s="59"/>
      <c r="B7" s="69"/>
      <c r="C7" s="69"/>
      <c r="D7" s="69"/>
      <c r="E7" s="89"/>
      <c r="F7" s="129"/>
      <c r="G7" s="130"/>
    </row>
    <row r="8" spans="1:12" s="131" customFormat="1" ht="15.75" customHeight="1">
      <c r="A8" s="59"/>
      <c r="B8" s="113" t="s">
        <v>25</v>
      </c>
      <c r="C8" s="276"/>
      <c r="D8" s="276"/>
      <c r="E8" s="276"/>
      <c r="F8" s="277"/>
      <c r="G8" s="130"/>
    </row>
    <row r="9" spans="1:12" s="131" customFormat="1" ht="12.75">
      <c r="A9" s="59"/>
      <c r="B9" s="114" t="s">
        <v>24</v>
      </c>
      <c r="C9" s="274"/>
      <c r="D9" s="274"/>
      <c r="E9" s="185" t="s">
        <v>71</v>
      </c>
      <c r="F9" s="178"/>
      <c r="G9" s="130"/>
    </row>
    <row r="10" spans="1:12" s="131" customFormat="1" ht="15.75">
      <c r="A10" s="59"/>
      <c r="B10" s="59"/>
      <c r="C10" s="69"/>
      <c r="D10" s="69"/>
      <c r="E10" s="89"/>
      <c r="F10" s="132"/>
      <c r="G10" s="130"/>
    </row>
    <row r="11" spans="1:12" s="131" customFormat="1" ht="12.75">
      <c r="A11" s="59"/>
      <c r="B11" s="114" t="s">
        <v>23</v>
      </c>
      <c r="C11" s="119"/>
      <c r="D11" s="183" t="s">
        <v>22</v>
      </c>
      <c r="E11" s="183" t="s">
        <v>21</v>
      </c>
      <c r="F11" s="184" t="s">
        <v>20</v>
      </c>
      <c r="G11" s="130"/>
    </row>
    <row r="12" spans="1:12" s="131" customFormat="1" ht="12.75">
      <c r="A12" s="59"/>
      <c r="B12" s="114" t="s">
        <v>19</v>
      </c>
      <c r="C12" s="179"/>
      <c r="D12" s="180"/>
      <c r="E12" s="181"/>
      <c r="F12" s="182"/>
      <c r="G12" s="130"/>
    </row>
    <row r="13" spans="1:12" s="131" customFormat="1" ht="12.75">
      <c r="A13" s="59"/>
      <c r="B13" s="63"/>
      <c r="C13" s="64"/>
      <c r="D13" s="65"/>
      <c r="E13" s="66"/>
      <c r="F13" s="67"/>
      <c r="G13" s="130"/>
    </row>
    <row r="14" spans="1:12">
      <c r="A14" s="101"/>
      <c r="B14" s="133"/>
      <c r="C14" s="133"/>
      <c r="D14" s="133"/>
      <c r="E14" s="102"/>
      <c r="F14" s="134"/>
      <c r="G14" s="68"/>
      <c r="I14" s="135" t="s">
        <v>63</v>
      </c>
      <c r="J14" s="135" t="s">
        <v>54</v>
      </c>
    </row>
    <row r="15" spans="1:12">
      <c r="A15" s="101"/>
      <c r="B15" s="186" t="s">
        <v>18</v>
      </c>
      <c r="C15" s="136">
        <f>C12*D12</f>
        <v>0</v>
      </c>
      <c r="D15" s="137">
        <f>+D12</f>
        <v>0</v>
      </c>
      <c r="E15" s="138" t="e">
        <f>SUM(E16:E17)</f>
        <v>#DIV/0!</v>
      </c>
      <c r="F15" s="134"/>
      <c r="G15" s="68"/>
      <c r="I15" s="125" t="s">
        <v>53</v>
      </c>
      <c r="J15" s="135">
        <v>0</v>
      </c>
    </row>
    <row r="16" spans="1:12" ht="15.75">
      <c r="A16" s="101"/>
      <c r="B16" s="187" t="s">
        <v>17</v>
      </c>
      <c r="C16" s="139">
        <f>C12*D16</f>
        <v>0</v>
      </c>
      <c r="D16" s="140"/>
      <c r="E16" s="141" t="e">
        <f>+C16/C15</f>
        <v>#DIV/0!</v>
      </c>
      <c r="F16" s="142"/>
      <c r="G16" s="68"/>
      <c r="I16" s="125" t="s">
        <v>55</v>
      </c>
      <c r="J16" s="135">
        <v>100</v>
      </c>
    </row>
    <row r="17" spans="1:10">
      <c r="A17" s="101"/>
      <c r="B17" s="188" t="s">
        <v>16</v>
      </c>
      <c r="C17" s="143">
        <f>+C15-C16</f>
        <v>0</v>
      </c>
      <c r="D17" s="144">
        <f>+D15-D16</f>
        <v>0</v>
      </c>
      <c r="E17" s="145" t="e">
        <f>+C17/C15</f>
        <v>#DIV/0!</v>
      </c>
      <c r="F17" s="134"/>
      <c r="G17" s="68"/>
      <c r="I17" s="125" t="s">
        <v>56</v>
      </c>
      <c r="J17" s="135">
        <v>200</v>
      </c>
    </row>
    <row r="18" spans="1:10">
      <c r="A18" s="101"/>
      <c r="B18" s="133"/>
      <c r="C18" s="146"/>
      <c r="D18" s="133"/>
      <c r="E18" s="102"/>
      <c r="F18" s="134"/>
      <c r="G18" s="68"/>
      <c r="I18" s="125"/>
      <c r="J18" s="135"/>
    </row>
    <row r="19" spans="1:10">
      <c r="A19" s="101"/>
      <c r="B19" s="186" t="s">
        <v>15</v>
      </c>
      <c r="C19" s="147">
        <v>10000</v>
      </c>
      <c r="D19" s="148"/>
      <c r="E19" s="149"/>
      <c r="F19" s="134"/>
      <c r="G19" s="68"/>
      <c r="I19" s="125" t="s">
        <v>57</v>
      </c>
      <c r="J19" s="135">
        <v>0</v>
      </c>
    </row>
    <row r="20" spans="1:10" ht="15.75">
      <c r="A20" s="101"/>
      <c r="B20" s="189" t="s">
        <v>14</v>
      </c>
      <c r="C20" s="139">
        <f>+C17</f>
        <v>0</v>
      </c>
      <c r="D20" s="150"/>
      <c r="E20" s="151" t="e">
        <f>+C19/C20</f>
        <v>#DIV/0!</v>
      </c>
      <c r="F20" s="142"/>
      <c r="G20" s="68"/>
      <c r="I20" s="125" t="s">
        <v>59</v>
      </c>
      <c r="J20" s="135">
        <v>100</v>
      </c>
    </row>
    <row r="21" spans="1:10">
      <c r="A21" s="101"/>
      <c r="B21" s="104"/>
      <c r="C21" s="143"/>
      <c r="D21" s="152"/>
      <c r="E21" s="153"/>
      <c r="F21" s="134"/>
      <c r="G21" s="68"/>
      <c r="I21" s="125" t="s">
        <v>58</v>
      </c>
      <c r="J21" s="135">
        <v>200</v>
      </c>
    </row>
    <row r="22" spans="1:10">
      <c r="A22" s="101"/>
      <c r="B22" s="133"/>
      <c r="C22" s="146"/>
      <c r="D22" s="133"/>
      <c r="E22" s="102"/>
      <c r="F22" s="134"/>
      <c r="G22" s="68"/>
      <c r="I22" s="125"/>
      <c r="J22" s="135"/>
    </row>
    <row r="23" spans="1:10">
      <c r="A23" s="101"/>
      <c r="B23" s="186" t="s">
        <v>46</v>
      </c>
      <c r="C23" s="154"/>
      <c r="D23" s="155">
        <v>1</v>
      </c>
      <c r="E23" s="149" t="s">
        <v>49</v>
      </c>
      <c r="F23" s="134"/>
      <c r="G23" s="68"/>
      <c r="I23" s="125" t="s">
        <v>60</v>
      </c>
      <c r="J23" s="135">
        <v>200</v>
      </c>
    </row>
    <row r="24" spans="1:10" ht="15.75">
      <c r="A24" s="101"/>
      <c r="B24" s="190" t="s">
        <v>47</v>
      </c>
      <c r="C24" s="156">
        <f>+C23*0.7</f>
        <v>0</v>
      </c>
      <c r="D24" s="157" t="e">
        <f>+C24/C23</f>
        <v>#DIV/0!</v>
      </c>
      <c r="E24" s="125" t="s">
        <v>52</v>
      </c>
      <c r="F24" s="142"/>
      <c r="G24" s="68"/>
      <c r="I24" s="125" t="s">
        <v>61</v>
      </c>
      <c r="J24" s="135">
        <v>100</v>
      </c>
    </row>
    <row r="25" spans="1:10">
      <c r="A25" s="101"/>
      <c r="B25" s="191" t="s">
        <v>48</v>
      </c>
      <c r="C25" s="158">
        <f>+C23-C24</f>
        <v>0</v>
      </c>
      <c r="D25" s="159" t="e">
        <f>+D23-D24</f>
        <v>#DIV/0!</v>
      </c>
      <c r="E25" s="160" t="e">
        <f>+C12/C23</f>
        <v>#DIV/0!</v>
      </c>
      <c r="F25" s="134"/>
      <c r="G25" s="68"/>
      <c r="I25" s="125" t="s">
        <v>62</v>
      </c>
      <c r="J25" s="135">
        <v>0</v>
      </c>
    </row>
    <row r="26" spans="1:10">
      <c r="A26" s="101"/>
      <c r="B26" s="133"/>
      <c r="C26" s="146"/>
      <c r="D26" s="133"/>
      <c r="E26" s="102"/>
      <c r="F26" s="134"/>
      <c r="G26" s="68"/>
      <c r="I26" s="125"/>
      <c r="J26" s="135"/>
    </row>
    <row r="27" spans="1:10" ht="15.75">
      <c r="A27" s="101"/>
      <c r="B27" s="194" t="s">
        <v>13</v>
      </c>
      <c r="C27" s="196"/>
      <c r="D27" s="197"/>
      <c r="E27" s="161"/>
      <c r="F27" s="162">
        <f>IF(E27&gt;=800,200,IF(E27&gt;=500,100,0))</f>
        <v>0</v>
      </c>
      <c r="G27" s="68"/>
      <c r="I27" s="125"/>
      <c r="J27" s="135"/>
    </row>
    <row r="28" spans="1:10">
      <c r="A28" s="101"/>
      <c r="B28" s="133"/>
      <c r="C28" s="146"/>
      <c r="D28" s="133"/>
      <c r="E28" s="102"/>
      <c r="F28" s="134"/>
      <c r="G28" s="68"/>
      <c r="I28" s="125"/>
      <c r="J28" s="135"/>
    </row>
    <row r="29" spans="1:10" ht="15.75">
      <c r="A29" s="101"/>
      <c r="B29" s="194" t="s">
        <v>12</v>
      </c>
      <c r="C29" s="196"/>
      <c r="D29" s="197"/>
      <c r="E29" s="163"/>
      <c r="F29" s="162">
        <f>IF(E29&gt;=2,200,IF(E29&gt;=29,1,0))</f>
        <v>0</v>
      </c>
      <c r="G29" s="68"/>
      <c r="I29" s="125" t="s">
        <v>64</v>
      </c>
      <c r="J29" s="135">
        <v>100</v>
      </c>
    </row>
    <row r="30" spans="1:10">
      <c r="A30" s="101"/>
      <c r="B30" s="133"/>
      <c r="C30" s="146"/>
      <c r="D30" s="133"/>
      <c r="E30" s="102"/>
      <c r="F30" s="134"/>
      <c r="G30" s="68"/>
      <c r="I30" s="125" t="s">
        <v>65</v>
      </c>
      <c r="J30" s="135">
        <v>200</v>
      </c>
    </row>
    <row r="31" spans="1:10" ht="15.75">
      <c r="A31" s="101"/>
      <c r="B31" s="194" t="s">
        <v>11</v>
      </c>
      <c r="C31" s="195" t="s">
        <v>10</v>
      </c>
      <c r="D31" s="195" t="s">
        <v>66</v>
      </c>
      <c r="E31" s="195"/>
      <c r="F31" s="162">
        <f>+D32+D33+D34+D35+D36</f>
        <v>0</v>
      </c>
      <c r="G31" s="68"/>
      <c r="I31" s="125"/>
      <c r="J31" s="164"/>
    </row>
    <row r="32" spans="1:10">
      <c r="A32" s="101"/>
      <c r="B32" s="192" t="s">
        <v>9</v>
      </c>
      <c r="C32" s="165"/>
      <c r="D32" s="166">
        <f>IF(C32="Si",200,0)</f>
        <v>0</v>
      </c>
      <c r="E32" s="102"/>
      <c r="F32" s="134"/>
      <c r="G32" s="68"/>
      <c r="I32" s="125"/>
      <c r="J32" s="164"/>
    </row>
    <row r="33" spans="1:7">
      <c r="A33" s="101"/>
      <c r="B33" s="193" t="s">
        <v>8</v>
      </c>
      <c r="C33" s="165"/>
      <c r="D33" s="166">
        <f>IF(C33="Si",150,0)</f>
        <v>0</v>
      </c>
      <c r="E33" s="102"/>
      <c r="F33" s="134"/>
      <c r="G33" s="68"/>
    </row>
    <row r="34" spans="1:7">
      <c r="A34" s="101"/>
      <c r="B34" s="192" t="s">
        <v>7</v>
      </c>
      <c r="C34" s="165"/>
      <c r="D34" s="166">
        <f>IF(C34="Si",100,0)</f>
        <v>0</v>
      </c>
      <c r="E34" s="102"/>
      <c r="F34" s="134"/>
      <c r="G34" s="68"/>
    </row>
    <row r="35" spans="1:7">
      <c r="A35" s="101"/>
      <c r="B35" s="192" t="s">
        <v>6</v>
      </c>
      <c r="C35" s="165"/>
      <c r="D35" s="166">
        <f>IF(C35="Si",50,0)</f>
        <v>0</v>
      </c>
      <c r="E35" s="102"/>
      <c r="F35" s="134"/>
      <c r="G35" s="68"/>
    </row>
    <row r="36" spans="1:7">
      <c r="A36" s="101"/>
      <c r="B36" s="193" t="s">
        <v>45</v>
      </c>
      <c r="C36" s="165"/>
      <c r="D36" s="166">
        <f>IF(C36="Si",25,0)</f>
        <v>0</v>
      </c>
      <c r="E36" s="102"/>
      <c r="F36" s="134"/>
      <c r="G36" s="68"/>
    </row>
    <row r="37" spans="1:7">
      <c r="A37" s="101"/>
      <c r="B37" s="150"/>
      <c r="C37" s="167"/>
      <c r="D37" s="166"/>
      <c r="E37" s="102"/>
      <c r="F37" s="134"/>
      <c r="G37" s="68"/>
    </row>
    <row r="38" spans="1:7" ht="15.75">
      <c r="A38" s="101"/>
      <c r="B38" s="275" t="s">
        <v>5</v>
      </c>
      <c r="C38" s="275"/>
      <c r="D38" s="275"/>
      <c r="E38" s="275"/>
      <c r="F38" s="168">
        <f>+F16+F20+F24+F27+F29+F31</f>
        <v>0</v>
      </c>
      <c r="G38" s="68"/>
    </row>
    <row r="39" spans="1:7">
      <c r="A39" s="101"/>
      <c r="B39" s="133" t="s">
        <v>4</v>
      </c>
      <c r="C39" s="133"/>
      <c r="D39" s="133"/>
      <c r="E39" s="169" t="s">
        <v>50</v>
      </c>
      <c r="F39" s="134"/>
      <c r="G39" s="68"/>
    </row>
    <row r="40" spans="1:7">
      <c r="A40" s="101"/>
      <c r="B40" s="133" t="s">
        <v>3</v>
      </c>
      <c r="C40" s="133"/>
      <c r="D40" s="133"/>
      <c r="E40" s="169" t="s">
        <v>51</v>
      </c>
      <c r="F40" s="134"/>
      <c r="G40" s="68"/>
    </row>
    <row r="41" spans="1:7">
      <c r="A41" s="101"/>
      <c r="B41" s="133"/>
      <c r="C41" s="133"/>
      <c r="D41" s="133"/>
      <c r="E41" s="102"/>
      <c r="F41" s="134"/>
      <c r="G41" s="68"/>
    </row>
    <row r="42" spans="1:7">
      <c r="A42" s="101"/>
      <c r="B42" s="133"/>
      <c r="C42" s="133"/>
      <c r="D42" s="133"/>
      <c r="E42" s="102"/>
      <c r="F42" s="134"/>
      <c r="G42" s="68"/>
    </row>
    <row r="43" spans="1:7">
      <c r="A43" s="101"/>
      <c r="B43" s="170" t="s">
        <v>2</v>
      </c>
      <c r="C43" s="152"/>
      <c r="D43" s="152"/>
      <c r="E43" s="106"/>
      <c r="F43" s="171"/>
      <c r="G43" s="68"/>
    </row>
    <row r="44" spans="1:7">
      <c r="A44" s="101"/>
      <c r="B44" s="172"/>
      <c r="C44" s="172"/>
      <c r="D44" s="172"/>
      <c r="E44" s="173"/>
      <c r="F44" s="174"/>
      <c r="G44" s="68"/>
    </row>
    <row r="45" spans="1:7" ht="15.75" customHeight="1">
      <c r="A45" s="101"/>
      <c r="G45" s="68"/>
    </row>
    <row r="46" spans="1:7" ht="14.25" customHeight="1">
      <c r="A46" s="101"/>
      <c r="B46" s="253" t="s">
        <v>1</v>
      </c>
      <c r="C46" s="254"/>
      <c r="D46" s="254"/>
      <c r="E46" s="254"/>
      <c r="F46" s="255"/>
      <c r="G46" s="68"/>
    </row>
    <row r="47" spans="1:7">
      <c r="A47" s="101"/>
      <c r="B47" s="98"/>
      <c r="C47" s="148"/>
      <c r="D47" s="98"/>
      <c r="E47" s="99"/>
      <c r="F47" s="100"/>
      <c r="G47" s="68"/>
    </row>
    <row r="48" spans="1:7">
      <c r="A48" s="101"/>
      <c r="B48" s="101"/>
      <c r="D48" s="101"/>
      <c r="F48" s="103"/>
      <c r="G48" s="68"/>
    </row>
    <row r="49" spans="1:7" ht="15.75" customHeight="1">
      <c r="A49" s="101"/>
      <c r="B49" s="104"/>
      <c r="C49" s="152"/>
      <c r="D49" s="104"/>
      <c r="E49" s="106"/>
      <c r="F49" s="107"/>
      <c r="G49" s="68"/>
    </row>
    <row r="50" spans="1:7" ht="15.75" customHeight="1">
      <c r="A50" s="101"/>
      <c r="B50" s="230" t="s">
        <v>127</v>
      </c>
      <c r="C50" s="231"/>
      <c r="D50" s="231" t="s">
        <v>128</v>
      </c>
      <c r="E50" s="231"/>
      <c r="F50" s="232"/>
      <c r="G50" s="68"/>
    </row>
    <row r="51" spans="1:7" ht="12.75">
      <c r="A51" s="104"/>
      <c r="B51" s="152"/>
      <c r="C51" s="152"/>
      <c r="D51" s="152"/>
      <c r="E51" s="272" t="s">
        <v>0</v>
      </c>
      <c r="F51" s="272"/>
      <c r="G51" s="105"/>
    </row>
  </sheetData>
  <mergeCells count="9">
    <mergeCell ref="E51:F51"/>
    <mergeCell ref="C3:F3"/>
    <mergeCell ref="I3:L4"/>
    <mergeCell ref="C9:D9"/>
    <mergeCell ref="B38:E38"/>
    <mergeCell ref="B46:F46"/>
    <mergeCell ref="C8:F8"/>
    <mergeCell ref="B50:C50"/>
    <mergeCell ref="D50:F5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39" workbookViewId="0">
      <selection activeCell="B36" sqref="B36:F40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36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0"/>
      <c r="B2" s="200" t="s">
        <v>114</v>
      </c>
      <c r="C2" s="238" t="s">
        <v>112</v>
      </c>
      <c r="D2" s="238"/>
      <c r="E2" s="238"/>
      <c r="F2" s="238"/>
      <c r="G2" s="198"/>
    </row>
    <row r="3" spans="1:14" ht="21.75" customHeight="1">
      <c r="A3" s="7"/>
      <c r="B3" s="200"/>
      <c r="C3" s="238"/>
      <c r="D3" s="238"/>
      <c r="E3" s="238"/>
      <c r="F3" s="238"/>
      <c r="G3" s="198"/>
    </row>
    <row r="4" spans="1:14" ht="21.75" customHeight="1">
      <c r="A4" s="7"/>
      <c r="B4" s="176"/>
      <c r="C4" s="177" t="s">
        <v>115</v>
      </c>
      <c r="D4" s="177"/>
      <c r="E4" s="177"/>
      <c r="F4" s="177"/>
      <c r="G4" s="199"/>
    </row>
    <row r="5" spans="1:14" ht="19.5" customHeight="1">
      <c r="A5" s="7"/>
      <c r="B5" s="127"/>
      <c r="C5" s="127"/>
      <c r="D5" s="127"/>
      <c r="E5" s="127"/>
      <c r="F5" s="127"/>
      <c r="G5" s="198"/>
    </row>
    <row r="6" spans="1:14" ht="20.25">
      <c r="A6" s="7"/>
      <c r="B6" s="198"/>
      <c r="C6" s="198"/>
      <c r="D6" s="198"/>
      <c r="E6" s="198"/>
      <c r="F6" s="198"/>
      <c r="G6" s="198"/>
      <c r="N6" s="40"/>
    </row>
    <row r="7" spans="1:14" s="25" customFormat="1" ht="38.25">
      <c r="A7" s="32"/>
      <c r="B7" s="201" t="s">
        <v>116</v>
      </c>
      <c r="C7" s="279">
        <f>+Aprobacion!C8</f>
        <v>0</v>
      </c>
      <c r="D7" s="280"/>
      <c r="E7" s="280"/>
      <c r="F7" s="281"/>
      <c r="G7" s="26"/>
    </row>
    <row r="8" spans="1:14" s="25" customFormat="1" ht="25.5">
      <c r="A8" s="32"/>
      <c r="B8" s="203" t="s">
        <v>24</v>
      </c>
      <c r="C8" s="282">
        <f>+Aprobacion!C9</f>
        <v>0</v>
      </c>
      <c r="D8" s="282"/>
      <c r="E8" s="213" t="s">
        <v>71</v>
      </c>
      <c r="F8" s="204">
        <f>+Aprobacion!F9</f>
        <v>0</v>
      </c>
      <c r="G8" s="26"/>
    </row>
    <row r="9" spans="1:14" s="25" customFormat="1">
      <c r="A9" s="32"/>
      <c r="B9" s="32"/>
      <c r="C9" s="35"/>
      <c r="D9" s="35"/>
      <c r="E9" s="33"/>
      <c r="F9" s="34"/>
      <c r="G9" s="26"/>
    </row>
    <row r="10" spans="1:14" s="25" customFormat="1" ht="12.75">
      <c r="A10" s="32"/>
      <c r="B10" s="202" t="s">
        <v>23</v>
      </c>
      <c r="C10" s="205">
        <f>+Aprobacion!C11</f>
        <v>0</v>
      </c>
      <c r="D10" s="207" t="s">
        <v>22</v>
      </c>
      <c r="E10" s="208" t="s">
        <v>21</v>
      </c>
      <c r="F10" s="209" t="s">
        <v>20</v>
      </c>
      <c r="G10" s="26"/>
    </row>
    <row r="11" spans="1:14" s="25" customFormat="1" ht="12.75">
      <c r="A11" s="32"/>
      <c r="B11" s="202" t="s">
        <v>19</v>
      </c>
      <c r="C11" s="206">
        <f>+Aprobacion!C12</f>
        <v>0</v>
      </c>
      <c r="D11" s="210">
        <f>+Aprobacion!D12</f>
        <v>0</v>
      </c>
      <c r="E11" s="211">
        <f>+Aprobacion!E12</f>
        <v>0</v>
      </c>
      <c r="F11" s="212">
        <f>+Aprobacion!F12</f>
        <v>0</v>
      </c>
      <c r="G11" s="26"/>
    </row>
    <row r="12" spans="1:14" s="25" customFormat="1" ht="12.75">
      <c r="A12" s="32"/>
      <c r="B12" s="31"/>
      <c r="C12" s="30"/>
      <c r="D12" s="29"/>
      <c r="E12" s="28"/>
      <c r="F12" s="27"/>
      <c r="G12" s="26"/>
    </row>
    <row r="13" spans="1:14">
      <c r="A13" s="7"/>
      <c r="B13" s="13"/>
      <c r="C13" s="13"/>
      <c r="D13" s="13"/>
      <c r="E13" s="9"/>
      <c r="F13" s="12"/>
      <c r="G13" s="6"/>
      <c r="I13" s="37"/>
      <c r="J13" s="37"/>
      <c r="L13" s="25"/>
      <c r="M13" s="25"/>
      <c r="N13" s="25"/>
    </row>
    <row r="14" spans="1:14">
      <c r="A14" s="7"/>
      <c r="B14" s="214" t="s">
        <v>18</v>
      </c>
      <c r="C14" s="24">
        <f>+C11*D11</f>
        <v>0</v>
      </c>
      <c r="D14" s="23">
        <f>+D11</f>
        <v>0</v>
      </c>
      <c r="E14" s="22" t="e">
        <f>SUM(E15:E16)</f>
        <v>#DIV/0!</v>
      </c>
      <c r="F14" s="12"/>
      <c r="G14" s="6"/>
      <c r="I14" s="36"/>
      <c r="J14" s="37"/>
      <c r="N14" s="25"/>
    </row>
    <row r="15" spans="1:14">
      <c r="A15" s="7"/>
      <c r="B15" s="215" t="s">
        <v>17</v>
      </c>
      <c r="C15" s="15">
        <f>C11*D15</f>
        <v>0</v>
      </c>
      <c r="D15" s="44"/>
      <c r="E15" s="21" t="e">
        <f>+C15/C14</f>
        <v>#DIV/0!</v>
      </c>
      <c r="F15" s="16"/>
      <c r="G15" s="6"/>
      <c r="I15" s="36"/>
      <c r="J15" s="37"/>
      <c r="N15" s="25"/>
    </row>
    <row r="16" spans="1:14">
      <c r="A16" s="7"/>
      <c r="B16" s="216" t="s">
        <v>16</v>
      </c>
      <c r="C16" s="18">
        <f>+C14-C15</f>
        <v>0</v>
      </c>
      <c r="D16" s="20">
        <f>+D14-D15</f>
        <v>0</v>
      </c>
      <c r="E16" s="19" t="e">
        <f>+C16/C14</f>
        <v>#DIV/0!</v>
      </c>
      <c r="F16" s="12"/>
      <c r="G16" s="6"/>
      <c r="I16" s="36"/>
      <c r="J16" s="37"/>
    </row>
    <row r="17" spans="1:10">
      <c r="A17" s="7"/>
      <c r="B17" s="17"/>
      <c r="C17" s="17"/>
      <c r="D17" s="42"/>
      <c r="E17" s="43"/>
      <c r="F17" s="12"/>
      <c r="G17" s="6"/>
      <c r="I17" s="36"/>
      <c r="J17" s="37"/>
    </row>
    <row r="18" spans="1:10">
      <c r="A18" s="7"/>
      <c r="B18" s="13"/>
      <c r="C18" s="17"/>
      <c r="D18" s="13"/>
      <c r="E18" s="9"/>
      <c r="F18" s="12"/>
      <c r="G18" s="6"/>
      <c r="I18" s="36"/>
      <c r="J18" s="37"/>
    </row>
    <row r="19" spans="1:10">
      <c r="A19" s="7"/>
      <c r="B19" s="218" t="s">
        <v>78</v>
      </c>
      <c r="C19" s="218"/>
      <c r="D19" s="218"/>
      <c r="E19" s="14"/>
      <c r="F19" s="41">
        <f>+C10</f>
        <v>0</v>
      </c>
      <c r="G19" s="6"/>
    </row>
    <row r="20" spans="1:10">
      <c r="A20" s="7"/>
      <c r="B20" s="218" t="s">
        <v>79</v>
      </c>
      <c r="C20" s="218"/>
      <c r="D20" s="218"/>
      <c r="E20" s="14"/>
      <c r="F20" s="54"/>
      <c r="G20" s="6"/>
    </row>
    <row r="21" spans="1:10">
      <c r="A21" s="7"/>
      <c r="B21" s="218" t="str">
        <f>IF(F20&lt;F19,"SALDO A FAVOR APLICA A CUOTAS FINALES DEL PLAN","DIFERENCIA PAGA AL CONCESIONARIO")</f>
        <v>DIFERENCIA PAGA AL CONCESIONARIO</v>
      </c>
      <c r="C21" s="218"/>
      <c r="D21" s="218"/>
      <c r="E21" s="14"/>
      <c r="F21" s="41">
        <f>+F20-F19</f>
        <v>0</v>
      </c>
      <c r="G21" s="6"/>
    </row>
    <row r="22" spans="1:10">
      <c r="A22" s="7"/>
      <c r="B22" s="218"/>
      <c r="C22" s="218"/>
      <c r="D22" s="218"/>
      <c r="E22" s="14"/>
      <c r="F22" s="41"/>
      <c r="G22" s="6"/>
    </row>
    <row r="23" spans="1:10">
      <c r="A23" s="7"/>
      <c r="B23" s="218" t="s">
        <v>80</v>
      </c>
      <c r="C23" s="218"/>
      <c r="D23" s="218"/>
      <c r="E23" s="217"/>
      <c r="F23" s="41">
        <f>IF(F19&lt;F20,F19,F20)</f>
        <v>0</v>
      </c>
      <c r="G23" s="6"/>
    </row>
    <row r="24" spans="1:10">
      <c r="A24" s="7"/>
      <c r="B24" s="218" t="s">
        <v>81</v>
      </c>
      <c r="C24" s="218"/>
      <c r="D24" s="218"/>
      <c r="E24" s="47"/>
      <c r="F24" s="41">
        <v>0</v>
      </c>
      <c r="G24" s="6"/>
    </row>
    <row r="25" spans="1:10">
      <c r="A25" s="7"/>
      <c r="B25" s="218" t="s">
        <v>75</v>
      </c>
      <c r="C25" s="218"/>
      <c r="D25" s="218"/>
      <c r="E25" s="55"/>
      <c r="F25" s="41">
        <f>+F20*E25</f>
        <v>0</v>
      </c>
      <c r="G25" s="6"/>
    </row>
    <row r="26" spans="1:10">
      <c r="A26" s="7"/>
      <c r="B26" s="218" t="s">
        <v>103</v>
      </c>
      <c r="C26" s="218"/>
      <c r="D26" s="218"/>
      <c r="E26" s="47"/>
      <c r="F26" s="41">
        <v>0</v>
      </c>
      <c r="G26" s="6"/>
    </row>
    <row r="27" spans="1:10">
      <c r="A27" s="7"/>
      <c r="B27" s="219"/>
      <c r="C27" s="219"/>
      <c r="D27" s="219"/>
      <c r="G27" s="6"/>
    </row>
    <row r="28" spans="1:10">
      <c r="A28" s="7"/>
      <c r="B28" s="218" t="s">
        <v>74</v>
      </c>
      <c r="C28" s="218"/>
      <c r="D28" s="218"/>
      <c r="E28" s="14"/>
      <c r="F28" s="46">
        <f>SUM(F23-F25-F26-F24)</f>
        <v>0</v>
      </c>
      <c r="G28" s="6"/>
    </row>
    <row r="29" spans="1:10">
      <c r="A29" s="7"/>
      <c r="B29" s="39"/>
      <c r="C29" s="13"/>
      <c r="D29" s="13"/>
      <c r="E29" s="14"/>
      <c r="F29" s="41"/>
      <c r="G29" s="6"/>
    </row>
    <row r="30" spans="1:10" ht="15.75" customHeight="1">
      <c r="A30" s="7"/>
      <c r="B30" s="287" t="s">
        <v>77</v>
      </c>
      <c r="C30" s="288"/>
      <c r="D30" s="283"/>
      <c r="E30" s="284"/>
      <c r="F30" s="285"/>
      <c r="G30" s="6"/>
    </row>
    <row r="31" spans="1:10">
      <c r="A31" s="7"/>
      <c r="B31" s="39"/>
      <c r="C31" s="13"/>
      <c r="D31" s="13"/>
      <c r="E31" s="14"/>
      <c r="F31" s="41"/>
      <c r="G31" s="6"/>
    </row>
    <row r="32" spans="1:10">
      <c r="A32" s="7"/>
      <c r="B32" s="13"/>
      <c r="C32" s="13"/>
      <c r="D32" s="13"/>
      <c r="E32" s="9"/>
      <c r="F32" s="12"/>
      <c r="G32" s="6"/>
    </row>
    <row r="33" spans="1:7">
      <c r="A33" s="7"/>
      <c r="B33" s="220" t="s">
        <v>2</v>
      </c>
      <c r="C33" s="4"/>
      <c r="D33" s="4"/>
      <c r="E33" s="8"/>
      <c r="F33" s="11"/>
      <c r="G33" s="6"/>
    </row>
    <row r="34" spans="1:7" ht="68.25" customHeight="1">
      <c r="A34" s="7"/>
      <c r="B34" s="286"/>
      <c r="C34" s="286"/>
      <c r="D34" s="286"/>
      <c r="E34" s="286"/>
      <c r="F34" s="286"/>
      <c r="G34" s="6"/>
    </row>
    <row r="35" spans="1:7" ht="15.75" customHeight="1">
      <c r="A35" s="7"/>
      <c r="G35" s="6"/>
    </row>
    <row r="36" spans="1:7" ht="14.25" customHeight="1">
      <c r="A36" s="7"/>
      <c r="B36" s="253" t="s">
        <v>1</v>
      </c>
      <c r="C36" s="254"/>
      <c r="D36" s="254"/>
      <c r="E36" s="254"/>
      <c r="F36" s="255"/>
      <c r="G36" s="6"/>
    </row>
    <row r="37" spans="1:7" ht="15">
      <c r="A37" s="7"/>
      <c r="B37" s="98"/>
      <c r="C37" s="148"/>
      <c r="D37" s="98"/>
      <c r="E37" s="99"/>
      <c r="F37" s="100"/>
      <c r="G37" s="6"/>
    </row>
    <row r="38" spans="1:7" ht="15">
      <c r="A38" s="7"/>
      <c r="B38" s="101"/>
      <c r="C38" s="57"/>
      <c r="D38" s="101"/>
      <c r="E38" s="125"/>
      <c r="F38" s="103"/>
      <c r="G38" s="6"/>
    </row>
    <row r="39" spans="1:7" ht="15.75" customHeight="1">
      <c r="A39" s="7"/>
      <c r="B39" s="104"/>
      <c r="C39" s="152"/>
      <c r="D39" s="104"/>
      <c r="E39" s="106"/>
      <c r="F39" s="107"/>
      <c r="G39" s="6"/>
    </row>
    <row r="40" spans="1:7" ht="15.75" customHeight="1">
      <c r="A40" s="7"/>
      <c r="B40" s="230" t="s">
        <v>127</v>
      </c>
      <c r="C40" s="231"/>
      <c r="D40" s="231" t="s">
        <v>128</v>
      </c>
      <c r="E40" s="231"/>
      <c r="F40" s="232"/>
      <c r="G40" s="6"/>
    </row>
    <row r="41" spans="1:7" ht="15.75" customHeight="1">
      <c r="A41" s="7"/>
      <c r="B41" s="221" t="s">
        <v>76</v>
      </c>
      <c r="C41" s="278">
        <f ca="1">TODAY()</f>
        <v>44750</v>
      </c>
      <c r="D41" s="278"/>
      <c r="E41" s="278"/>
      <c r="F41" s="45"/>
      <c r="G41" s="6"/>
    </row>
    <row r="42" spans="1:7" ht="12.75">
      <c r="A42" s="5"/>
      <c r="B42" s="4"/>
      <c r="C42" s="4"/>
      <c r="D42" s="4"/>
      <c r="E42" s="222" t="s">
        <v>82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D30:F30"/>
    <mergeCell ref="B34:F34"/>
    <mergeCell ref="B30:C30"/>
    <mergeCell ref="B40:C40"/>
    <mergeCell ref="D40:F4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abSelected="1" topLeftCell="A31" workbookViewId="0">
      <selection activeCell="B39" sqref="B39:G39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23"/>
      <c r="C2" s="223"/>
      <c r="D2" s="290" t="s">
        <v>112</v>
      </c>
      <c r="E2" s="290"/>
      <c r="F2" s="290"/>
      <c r="G2" s="223"/>
    </row>
    <row r="3" spans="2:7" ht="12.6" customHeight="1">
      <c r="B3" s="223"/>
      <c r="C3" s="223"/>
      <c r="D3" s="290"/>
      <c r="E3" s="290"/>
      <c r="F3" s="290"/>
      <c r="G3" s="223"/>
    </row>
    <row r="4" spans="2:7">
      <c r="B4" s="223"/>
      <c r="C4" s="223"/>
      <c r="D4" s="290"/>
      <c r="E4" s="290"/>
      <c r="F4" s="290"/>
      <c r="G4" s="223"/>
    </row>
    <row r="6" spans="2:7">
      <c r="B6" t="s">
        <v>83</v>
      </c>
      <c r="C6" s="292">
        <f ca="1">TODAY()</f>
        <v>44750</v>
      </c>
      <c r="D6" s="292"/>
      <c r="E6" s="292"/>
    </row>
    <row r="9" spans="2:7">
      <c r="B9" t="s">
        <v>84</v>
      </c>
    </row>
    <row r="10" spans="2:7">
      <c r="B10" s="38">
        <f>+Liquidacion!D30</f>
        <v>0</v>
      </c>
    </row>
    <row r="11" spans="2:7">
      <c r="B11" t="s">
        <v>85</v>
      </c>
    </row>
    <row r="13" spans="2:7" ht="20.25" customHeight="1">
      <c r="B13" s="290" t="s">
        <v>86</v>
      </c>
      <c r="C13" s="290"/>
      <c r="D13" s="290"/>
      <c r="E13" s="290"/>
      <c r="F13" s="290"/>
      <c r="G13" s="290"/>
    </row>
    <row r="14" spans="2:7" ht="30.75" customHeight="1">
      <c r="B14" s="293" t="s">
        <v>87</v>
      </c>
      <c r="C14" s="293"/>
      <c r="D14" s="293"/>
      <c r="E14" s="293"/>
      <c r="F14" s="293"/>
      <c r="G14" s="293"/>
    </row>
    <row r="16" spans="2:7">
      <c r="B16" s="219" t="s">
        <v>88</v>
      </c>
      <c r="D16" s="38">
        <f>+Liquidacion!C7</f>
        <v>0</v>
      </c>
    </row>
    <row r="17" spans="2:7">
      <c r="B17" s="219" t="s">
        <v>89</v>
      </c>
      <c r="D17" s="294">
        <f>+Liquidacion!C8</f>
        <v>0</v>
      </c>
      <c r="E17" s="294"/>
    </row>
    <row r="18" spans="2:7" ht="27" customHeight="1">
      <c r="B18" s="224" t="s">
        <v>40</v>
      </c>
      <c r="D18" s="295"/>
      <c r="E18" s="295"/>
      <c r="F18" s="295"/>
      <c r="G18" s="295"/>
    </row>
    <row r="19" spans="2:7">
      <c r="B19" s="219" t="s">
        <v>90</v>
      </c>
      <c r="D19" s="294" t="s">
        <v>109</v>
      </c>
      <c r="E19" s="294"/>
    </row>
    <row r="21" spans="2:7">
      <c r="B21" s="296" t="s">
        <v>91</v>
      </c>
      <c r="C21" s="296"/>
      <c r="D21" s="296"/>
      <c r="E21" s="296"/>
      <c r="F21" s="296"/>
      <c r="G21" s="296"/>
    </row>
    <row r="23" spans="2:7">
      <c r="B23" s="219" t="s">
        <v>92</v>
      </c>
      <c r="D23" s="38"/>
    </row>
    <row r="24" spans="2:7">
      <c r="B24" s="219" t="s">
        <v>93</v>
      </c>
      <c r="D24" s="38"/>
    </row>
    <row r="25" spans="2:7">
      <c r="B25" s="219" t="s">
        <v>94</v>
      </c>
      <c r="D25" s="48"/>
    </row>
    <row r="26" spans="2:7">
      <c r="B26" s="219" t="s">
        <v>95</v>
      </c>
      <c r="D26" s="38"/>
    </row>
    <row r="28" spans="2:7">
      <c r="B28" s="297" t="s">
        <v>96</v>
      </c>
      <c r="C28" s="297"/>
      <c r="D28" s="297"/>
      <c r="E28" s="297"/>
      <c r="F28" s="297"/>
      <c r="G28" s="297"/>
    </row>
    <row r="29" spans="2:7">
      <c r="D29" s="49"/>
    </row>
    <row r="30" spans="2:7">
      <c r="B30" s="226" t="s">
        <v>79</v>
      </c>
      <c r="C30" s="226"/>
      <c r="D30" s="226"/>
      <c r="E30" s="49">
        <f>+Liquidacion!F20</f>
        <v>0</v>
      </c>
    </row>
    <row r="31" spans="2:7">
      <c r="B31" s="226" t="s">
        <v>97</v>
      </c>
      <c r="C31" s="226"/>
      <c r="D31" s="226"/>
      <c r="E31" s="51">
        <f>+Liquidacion!F28</f>
        <v>0</v>
      </c>
    </row>
    <row r="32" spans="2:7">
      <c r="B32" s="226" t="s">
        <v>98</v>
      </c>
      <c r="C32" s="226"/>
      <c r="D32" s="226"/>
      <c r="E32" s="51">
        <f>+Liquidacion!F25</f>
        <v>0</v>
      </c>
      <c r="F32" s="50"/>
    </row>
    <row r="33" spans="2:7">
      <c r="B33" s="226" t="s">
        <v>104</v>
      </c>
      <c r="C33" s="226"/>
      <c r="D33" s="226"/>
      <c r="E33" s="51">
        <f>+Liquidacion!F26</f>
        <v>0</v>
      </c>
      <c r="F33" s="53"/>
    </row>
    <row r="34" spans="2:7">
      <c r="B34" s="227" t="s">
        <v>99</v>
      </c>
      <c r="C34" s="227"/>
      <c r="D34" s="227"/>
      <c r="E34" s="225">
        <f>+E31+E32+E33</f>
        <v>0</v>
      </c>
      <c r="F34" s="25"/>
    </row>
    <row r="35" spans="2:7">
      <c r="B35" s="291">
        <f>IF(E35=0,0,"DIFERENCIA PAGA AL CONCESIONARIO")</f>
        <v>0</v>
      </c>
      <c r="C35" s="291"/>
      <c r="D35" s="291"/>
      <c r="E35" s="52">
        <f>IF(E34&lt;E30,E30-E34,0)</f>
        <v>0</v>
      </c>
    </row>
    <row r="37" spans="2:7">
      <c r="B37" t="s">
        <v>100</v>
      </c>
    </row>
    <row r="39" spans="2:7">
      <c r="B39" s="289" t="s">
        <v>129</v>
      </c>
      <c r="C39" s="289"/>
      <c r="D39" s="289"/>
      <c r="E39" s="289"/>
      <c r="F39" s="289"/>
      <c r="G39" s="289"/>
    </row>
    <row r="41" spans="2:7">
      <c r="B41" t="s">
        <v>101</v>
      </c>
    </row>
    <row r="44" spans="2:7">
      <c r="B44" s="38" t="s">
        <v>102</v>
      </c>
    </row>
    <row r="49" spans="2:2">
      <c r="B49" t="s">
        <v>128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169D-C632-4BD2-948D-EFC2C386C8C1}">
  <dimension ref="B7:G42"/>
  <sheetViews>
    <sheetView topLeftCell="A12" workbookViewId="0">
      <selection activeCell="D25" sqref="D25:D2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83</v>
      </c>
      <c r="C7" s="292">
        <f ca="1">TODAY()</f>
        <v>44750</v>
      </c>
      <c r="D7" s="292"/>
      <c r="E7" s="292"/>
    </row>
    <row r="11" spans="2:7">
      <c r="B11" t="s">
        <v>84</v>
      </c>
    </row>
    <row r="12" spans="2:7">
      <c r="B12" s="38">
        <f>Liquidacion!D30</f>
        <v>0</v>
      </c>
    </row>
    <row r="13" spans="2:7">
      <c r="B13" t="s">
        <v>85</v>
      </c>
    </row>
    <row r="15" spans="2:7" ht="15.75">
      <c r="B15" s="299" t="s">
        <v>123</v>
      </c>
      <c r="C15" s="299"/>
      <c r="D15" s="299"/>
      <c r="E15" s="299"/>
      <c r="F15" s="299"/>
    </row>
    <row r="16" spans="2:7" ht="30.75" customHeight="1">
      <c r="B16" s="293" t="s">
        <v>87</v>
      </c>
      <c r="C16" s="293"/>
      <c r="D16" s="293"/>
      <c r="E16" s="293"/>
      <c r="F16" s="293"/>
      <c r="G16" s="293"/>
    </row>
    <row r="18" spans="2:7">
      <c r="B18" t="s">
        <v>88</v>
      </c>
      <c r="D18" s="38">
        <f>Informe!C10</f>
        <v>0</v>
      </c>
    </row>
    <row r="19" spans="2:7">
      <c r="B19" t="s">
        <v>89</v>
      </c>
      <c r="D19" s="294">
        <f>Informe!C11</f>
        <v>0</v>
      </c>
      <c r="E19" s="294"/>
    </row>
    <row r="20" spans="2:7" ht="27" customHeight="1">
      <c r="B20" s="229" t="s">
        <v>40</v>
      </c>
      <c r="D20" s="295"/>
      <c r="E20" s="295"/>
      <c r="F20" s="295"/>
      <c r="G20" s="295"/>
    </row>
    <row r="21" spans="2:7">
      <c r="B21" t="s">
        <v>90</v>
      </c>
      <c r="D21" s="294"/>
      <c r="E21" s="294"/>
    </row>
    <row r="23" spans="2:7">
      <c r="B23" s="298" t="s">
        <v>91</v>
      </c>
      <c r="C23" s="298"/>
      <c r="D23" s="298"/>
      <c r="E23" s="298"/>
      <c r="F23" s="298"/>
    </row>
    <row r="25" spans="2:7">
      <c r="B25" t="s">
        <v>92</v>
      </c>
      <c r="D25" s="38">
        <f>'Orden Compra'!D23</f>
        <v>0</v>
      </c>
    </row>
    <row r="26" spans="2:7">
      <c r="B26" t="s">
        <v>93</v>
      </c>
      <c r="D26" s="38">
        <f>'Orden Compra'!D24</f>
        <v>0</v>
      </c>
    </row>
    <row r="27" spans="2:7">
      <c r="B27" t="s">
        <v>94</v>
      </c>
      <c r="D27" s="38">
        <f>'Orden Compra'!D25</f>
        <v>0</v>
      </c>
    </row>
    <row r="28" spans="2:7">
      <c r="B28" t="s">
        <v>95</v>
      </c>
      <c r="D28" s="38">
        <f>'Orden Compra'!D26</f>
        <v>0</v>
      </c>
    </row>
    <row r="29" spans="2:7">
      <c r="B29" t="s">
        <v>124</v>
      </c>
      <c r="D29" s="48"/>
    </row>
    <row r="30" spans="2:7">
      <c r="B30" t="s">
        <v>125</v>
      </c>
      <c r="D30" s="38"/>
    </row>
    <row r="32" spans="2:7">
      <c r="B32" s="38"/>
    </row>
    <row r="35" spans="2:3">
      <c r="B35" s="38" t="s">
        <v>102</v>
      </c>
    </row>
    <row r="41" spans="2:3">
      <c r="B41" s="4"/>
      <c r="C41" s="4"/>
    </row>
    <row r="42" spans="2:3">
      <c r="B42" t="s">
        <v>126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Informe</vt:lpstr>
      <vt:lpstr>Aprobacion</vt:lpstr>
      <vt:lpstr>Liquidacion</vt:lpstr>
      <vt:lpstr>Orden Compra</vt:lpstr>
      <vt:lpstr>OrdenSalida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2022-07-08T13:56:48Z</dcterms:modified>
</cp:coreProperties>
</file>