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ijinsong/百度同步盘/超级数字力/"/>
    </mc:Choice>
  </mc:AlternateContent>
  <bookViews>
    <workbookView xWindow="0" yWindow="0" windowWidth="25600" windowHeight="16000" activeTab="2"/>
  </bookViews>
  <sheets>
    <sheet name="股价计算" sheetId="2" r:id="rId1"/>
    <sheet name="比气长" sheetId="3" r:id="rId2"/>
    <sheet name="经营能力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4" i="2" l="1"/>
  <c r="T24" i="2"/>
  <c r="P24" i="2"/>
  <c r="R24" i="2"/>
  <c r="W24" i="2"/>
  <c r="X24" i="2"/>
  <c r="Y24" i="2"/>
  <c r="Z24" i="2"/>
  <c r="P21" i="2"/>
  <c r="R21" i="2"/>
  <c r="V21" i="2"/>
  <c r="H26" i="2"/>
  <c r="H25" i="2"/>
  <c r="H24" i="2"/>
  <c r="T21" i="2"/>
  <c r="H23" i="2"/>
  <c r="H22" i="2"/>
  <c r="H21" i="2"/>
  <c r="Z18" i="2"/>
  <c r="P15" i="2"/>
  <c r="P18" i="2"/>
  <c r="R15" i="2"/>
  <c r="R18" i="2"/>
  <c r="T18" i="2"/>
  <c r="V15" i="2"/>
  <c r="V18" i="2"/>
  <c r="H20" i="2"/>
  <c r="H19" i="2"/>
  <c r="H18" i="2"/>
  <c r="T15" i="2"/>
  <c r="H17" i="2"/>
  <c r="H16" i="2"/>
  <c r="H15" i="2"/>
  <c r="Z12" i="2"/>
  <c r="P9" i="2"/>
  <c r="P12" i="2"/>
  <c r="R9" i="2"/>
  <c r="R12" i="2"/>
  <c r="T12" i="2"/>
  <c r="V9" i="2"/>
  <c r="V12" i="2"/>
  <c r="H14" i="2"/>
  <c r="H13" i="2"/>
  <c r="H12" i="2"/>
  <c r="T9" i="2"/>
  <c r="H11" i="2"/>
  <c r="H10" i="2"/>
  <c r="H9" i="2"/>
  <c r="T5" i="2"/>
  <c r="H5" i="2"/>
  <c r="H6" i="2"/>
  <c r="H7" i="2"/>
  <c r="P5" i="2"/>
  <c r="R5" i="2"/>
  <c r="V5" i="2"/>
  <c r="P2" i="2"/>
  <c r="R2" i="2"/>
  <c r="T2" i="2"/>
  <c r="V2" i="2"/>
  <c r="H4" i="2"/>
  <c r="H3" i="2"/>
  <c r="H2" i="2"/>
</calcChain>
</file>

<file path=xl/sharedStrings.xml><?xml version="1.0" encoding="utf-8"?>
<sst xmlns="http://schemas.openxmlformats.org/spreadsheetml/2006/main" count="230" uniqueCount="65">
  <si>
    <t>股价方程式</t>
  </si>
  <si>
    <t>=</t>
  </si>
  <si>
    <t>市盈率（本益比）</t>
  </si>
  <si>
    <t>*</t>
  </si>
  <si>
    <t>净利率</t>
  </si>
  <si>
    <t>TA翻桌率</t>
  </si>
  <si>
    <t>每股净值</t>
  </si>
  <si>
    <t>权益乘数</t>
  </si>
  <si>
    <t>公司名称</t>
  </si>
  <si>
    <t>合理股价</t>
  </si>
  <si>
    <t>高点</t>
  </si>
  <si>
    <t>元</t>
  </si>
  <si>
    <t>市盈率</t>
  </si>
  <si>
    <t>近5年最高</t>
  </si>
  <si>
    <t>倍</t>
  </si>
  <si>
    <t>股票代码</t>
  </si>
  <si>
    <t>常态</t>
  </si>
  <si>
    <t>近5年常态</t>
  </si>
  <si>
    <t>目前股价</t>
  </si>
  <si>
    <t>低点</t>
  </si>
  <si>
    <t>近5年最低</t>
  </si>
  <si>
    <t>建议股价</t>
  </si>
  <si>
    <t>净利</t>
    <rPh sb="0" eb="1">
      <t>jing'li</t>
    </rPh>
    <phoneticPr fontId="8" type="noConversion"/>
  </si>
  <si>
    <t>销售收入</t>
    <rPh sb="0" eb="1">
      <t>xiao'shou</t>
    </rPh>
    <rPh sb="2" eb="3">
      <t>shou'ru</t>
    </rPh>
    <phoneticPr fontId="8" type="noConversion"/>
  </si>
  <si>
    <t>股东权益（E）</t>
    <rPh sb="0" eb="1">
      <t>gu'dong</t>
    </rPh>
    <rPh sb="2" eb="3">
      <t>quan'yi</t>
    </rPh>
    <phoneticPr fontId="8" type="noConversion"/>
  </si>
  <si>
    <t>总资产（A）</t>
    <rPh sb="0" eb="1">
      <t>zong'zi'chan</t>
    </rPh>
    <phoneticPr fontId="8" type="noConversion"/>
  </si>
  <si>
    <t>总股本（万）</t>
    <rPh sb="4" eb="5">
      <t>wan</t>
    </rPh>
    <phoneticPr fontId="8" type="noConversion"/>
  </si>
  <si>
    <t>002294</t>
    <phoneticPr fontId="8" type="noConversion"/>
  </si>
  <si>
    <t>信立泰</t>
    <phoneticPr fontId="8" type="noConversion"/>
  </si>
  <si>
    <t>根据实际数据预估2017年股东权益</t>
    <rPh sb="0" eb="1">
      <t>gen'ju</t>
    </rPh>
    <rPh sb="2" eb="3">
      <t>shi'ji</t>
    </rPh>
    <rPh sb="4" eb="5">
      <t>shu'ju</t>
    </rPh>
    <rPh sb="6" eb="7">
      <t>yu'gu</t>
    </rPh>
    <rPh sb="12" eb="13">
      <t>nian</t>
    </rPh>
    <rPh sb="13" eb="14">
      <t>gu'dong</t>
    </rPh>
    <rPh sb="15" eb="16">
      <t>quan'yi</t>
    </rPh>
    <phoneticPr fontId="8" type="noConversion"/>
  </si>
  <si>
    <t>股</t>
  </si>
  <si>
    <t>涪陵榨菜</t>
    <phoneticPr fontId="8" type="noConversion"/>
  </si>
  <si>
    <t>002507</t>
    <phoneticPr fontId="8" type="noConversion"/>
  </si>
  <si>
    <t>建议</t>
    <rPh sb="0" eb="1">
      <t>jian'yi</t>
    </rPh>
    <phoneticPr fontId="8" type="noConversion"/>
  </si>
  <si>
    <t>观望</t>
    <rPh sb="0" eb="1">
      <t>guan'wang</t>
    </rPh>
    <phoneticPr fontId="8" type="noConversion"/>
  </si>
  <si>
    <t>定投</t>
    <rPh sb="0" eb="1">
      <t>ding'tou</t>
    </rPh>
    <phoneticPr fontId="8" type="noConversion"/>
  </si>
  <si>
    <t>华懋科技</t>
    <phoneticPr fontId="8" type="noConversion"/>
  </si>
  <si>
    <t>https://xueqiu.com/7904800874/68574532</t>
    <phoneticPr fontId="8" type="noConversion"/>
  </si>
  <si>
    <t>伟星新材</t>
    <phoneticPr fontId="8" type="noConversion"/>
  </si>
  <si>
    <t>002372</t>
    <phoneticPr fontId="8" type="noConversion"/>
  </si>
  <si>
    <t>现金流量=『比气长，越长越好』</t>
    <rPh sb="0" eb="1">
      <t>xian'jin'liu'liang</t>
    </rPh>
    <rPh sb="6" eb="7">
      <t>bi'qi'chang</t>
    </rPh>
    <rPh sb="10" eb="11">
      <t>yue'chang</t>
    </rPh>
    <rPh sb="12" eb="13">
      <t>yue'hao</t>
    </rPh>
    <phoneticPr fontId="8" type="noConversion"/>
  </si>
  <si>
    <t>指标内容</t>
    <rPh sb="0" eb="1">
      <t>zhi'biao</t>
    </rPh>
    <rPh sb="2" eb="3">
      <t>nei'rong</t>
    </rPh>
    <phoneticPr fontId="8" type="noConversion"/>
  </si>
  <si>
    <t>财报数据</t>
    <rPh sb="0" eb="1">
      <t>cai'bao</t>
    </rPh>
    <rPh sb="2" eb="3">
      <t>shu'ju</t>
    </rPh>
    <phoneticPr fontId="8" type="noConversion"/>
  </si>
  <si>
    <t>指标重要性</t>
    <rPh sb="0" eb="1">
      <t>zhi'biao</t>
    </rPh>
    <rPh sb="2" eb="3">
      <t>zhong'yao'xing</t>
    </rPh>
    <phoneticPr fontId="8" type="noConversion"/>
  </si>
  <si>
    <t>比气长指标
综合判断</t>
    <rPh sb="0" eb="1">
      <t>bi'qi'chang</t>
    </rPh>
    <rPh sb="3" eb="4">
      <t>zhi'biao</t>
    </rPh>
    <rPh sb="6" eb="7">
      <t>zong'he</t>
    </rPh>
    <rPh sb="8" eb="9">
      <t>pan'duan</t>
    </rPh>
    <phoneticPr fontId="8" type="noConversion"/>
  </si>
  <si>
    <t>打分</t>
    <rPh sb="0" eb="1">
      <t>da'fen</t>
    </rPh>
    <phoneticPr fontId="8" type="noConversion"/>
  </si>
  <si>
    <t>10分</t>
    <rPh sb="2" eb="3">
      <t>fen</t>
    </rPh>
    <phoneticPr fontId="8" type="noConversion"/>
  </si>
  <si>
    <t>70分</t>
    <rPh sb="2" eb="3">
      <t>fen</t>
    </rPh>
    <phoneticPr fontId="8" type="noConversion"/>
  </si>
  <si>
    <t>20分</t>
    <rPh sb="2" eb="3">
      <t>fen</t>
    </rPh>
    <phoneticPr fontId="8" type="noConversion"/>
  </si>
  <si>
    <t>综合评分</t>
    <rPh sb="0" eb="1">
      <t>zong'he</t>
    </rPh>
    <rPh sb="2" eb="3">
      <t>ping'fen</t>
    </rPh>
    <phoneticPr fontId="8" type="noConversion"/>
  </si>
  <si>
    <t>公司名称
股票代码</t>
    <rPh sb="0" eb="1">
      <t>gong'si</t>
    </rPh>
    <rPh sb="2" eb="3">
      <t>ming'cheng</t>
    </rPh>
    <rPh sb="5" eb="6">
      <t>gu'piao</t>
    </rPh>
    <rPh sb="7" eb="8">
      <t>dai'ma</t>
    </rPh>
    <phoneticPr fontId="8" type="noConversion"/>
  </si>
  <si>
    <t>指标B 经营能力 = 翻桌率，越高越好</t>
    <rPh sb="0" eb="1">
      <t>zhi'biao</t>
    </rPh>
    <rPh sb="4" eb="5">
      <t>jing'ying</t>
    </rPh>
    <rPh sb="6" eb="7">
      <t>neng'li</t>
    </rPh>
    <rPh sb="11" eb="12">
      <t>fan'zhuo'lv</t>
    </rPh>
    <rPh sb="15" eb="16">
      <t>yue'gao'yue'hao</t>
    </rPh>
    <phoneticPr fontId="8" type="noConversion"/>
  </si>
  <si>
    <t>重要性50分</t>
    <rPh sb="0" eb="1">
      <t>zhong'yao'xing</t>
    </rPh>
    <rPh sb="5" eb="6">
      <t>fen</t>
    </rPh>
    <phoneticPr fontId="8" type="noConversion"/>
  </si>
  <si>
    <t>重要性25分</t>
    <rPh sb="0" eb="1">
      <t>zhong'yao'xing</t>
    </rPh>
    <rPh sb="5" eb="6">
      <t>fen</t>
    </rPh>
    <phoneticPr fontId="8" type="noConversion"/>
  </si>
  <si>
    <t>&gt; 1</t>
    <phoneticPr fontId="8" type="noConversion"/>
  </si>
  <si>
    <t>&lt;1</t>
    <phoneticPr fontId="8" type="noConversion"/>
  </si>
  <si>
    <t>总资产周转率&gt;1吗？
如果&lt;1，马上检查2、3
是否有充足的现金，
是否每天收现金</t>
    <rPh sb="0" eb="1">
      <t>zong'zi'chan</t>
    </rPh>
    <rPh sb="3" eb="4">
      <t>zhou'zhuan'lv</t>
    </rPh>
    <rPh sb="8" eb="9">
      <t>ma</t>
    </rPh>
    <rPh sb="11" eb="12">
      <t>ru'guo</t>
    </rPh>
    <rPh sb="16" eb="17">
      <t>ma'shang</t>
    </rPh>
    <rPh sb="18" eb="19">
      <t>jain'cha</t>
    </rPh>
    <rPh sb="24" eb="25">
      <t>shi'fou</t>
    </rPh>
    <rPh sb="26" eb="27">
      <t>you</t>
    </rPh>
    <rPh sb="27" eb="28">
      <t>chong'zu</t>
    </rPh>
    <rPh sb="29" eb="30">
      <t>de</t>
    </rPh>
    <rPh sb="30" eb="31">
      <t>xina'jin</t>
    </rPh>
    <rPh sb="34" eb="35">
      <t>shi'fou</t>
    </rPh>
    <rPh sb="36" eb="37">
      <t>mei'tian</t>
    </rPh>
    <rPh sb="38" eb="39">
      <t>shou</t>
    </rPh>
    <rPh sb="39" eb="40">
      <t>xian'jin</t>
    </rPh>
    <phoneticPr fontId="8" type="noConversion"/>
  </si>
  <si>
    <t>平均销货日数是否合理？商品是否好卖？</t>
    <rPh sb="0" eb="1">
      <t>ping'jun</t>
    </rPh>
    <rPh sb="2" eb="3">
      <t>xiao'huo</t>
    </rPh>
    <rPh sb="4" eb="5">
      <t>ri'qi</t>
    </rPh>
    <rPh sb="5" eb="6">
      <t>shu</t>
    </rPh>
    <rPh sb="6" eb="7">
      <t>shi'fou</t>
    </rPh>
    <rPh sb="8" eb="9">
      <t>he'li</t>
    </rPh>
    <rPh sb="11" eb="12">
      <t>shang'pin</t>
    </rPh>
    <rPh sb="13" eb="14">
      <t>shi'fou</t>
    </rPh>
    <rPh sb="15" eb="16">
      <t>hao'mai</t>
    </rPh>
    <phoneticPr fontId="8" type="noConversion"/>
  </si>
  <si>
    <t>应收账款平均首先日数（收现金的行业&lt;15天）</t>
    <rPh sb="0" eb="1">
      <t>ying'shou</t>
    </rPh>
    <rPh sb="2" eb="3">
      <t>zhang'kuan</t>
    </rPh>
    <rPh sb="4" eb="5">
      <t>ping'jun</t>
    </rPh>
    <rPh sb="6" eb="7">
      <t>shou'xian</t>
    </rPh>
    <rPh sb="8" eb="9">
      <t>ri'shu</t>
    </rPh>
    <rPh sb="11" eb="12">
      <t>shou'xian'jin</t>
    </rPh>
    <rPh sb="14" eb="15">
      <t>de</t>
    </rPh>
    <rPh sb="15" eb="16">
      <t>hang'ye</t>
    </rPh>
    <rPh sb="20" eb="21">
      <t>tian</t>
    </rPh>
    <phoneticPr fontId="8" type="noConversion"/>
  </si>
  <si>
    <t>总资产周转率</t>
    <rPh sb="0" eb="1">
      <t>zong'zi'chan</t>
    </rPh>
    <rPh sb="3" eb="4">
      <t>zhou'zhuan'lv</t>
    </rPh>
    <phoneticPr fontId="8" type="noConversion"/>
  </si>
  <si>
    <t>行业平均对比</t>
    <rPh sb="0" eb="1">
      <t>ahng'ye</t>
    </rPh>
    <rPh sb="2" eb="3">
      <t>ping'jun</t>
    </rPh>
    <rPh sb="4" eb="5">
      <t>dui'bi</t>
    </rPh>
    <phoneticPr fontId="8" type="noConversion"/>
  </si>
  <si>
    <t>平均销货日数</t>
    <rPh sb="0" eb="1">
      <t>ping'jun</t>
    </rPh>
    <rPh sb="2" eb="3">
      <t>xiao'huo'ri'shu</t>
    </rPh>
    <phoneticPr fontId="8" type="noConversion"/>
  </si>
  <si>
    <t>应收账款平均收现日数</t>
    <rPh sb="0" eb="1">
      <t>ying'shou</t>
    </rPh>
    <rPh sb="2" eb="3">
      <t>zhang'kuan</t>
    </rPh>
    <rPh sb="4" eb="5">
      <t>ping'jun</t>
    </rPh>
    <rPh sb="6" eb="7">
      <t>shou'xian</t>
    </rPh>
    <rPh sb="8" eb="9">
      <t>ri</t>
    </rPh>
    <rPh sb="9" eb="10">
      <t>shu</t>
    </rPh>
    <phoneticPr fontId="8" type="noConversion"/>
  </si>
  <si>
    <t>评分</t>
    <rPh sb="0" eb="1">
      <t>ping'fen</t>
    </rPh>
    <phoneticPr fontId="8" type="noConversion"/>
  </si>
  <si>
    <t>评价</t>
    <rPh sb="0" eb="1">
      <t>ping'jia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</si>
</sst>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3"/>
      <charset val="134"/>
    </font>
    <font>
      <sz val="12"/>
      <color theme="0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FFFFFF"/>
      <name val="Menlo"/>
    </font>
    <font>
      <sz val="14"/>
      <color rgb="FF000000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4" fontId="0" fillId="0" borderId="0" xfId="0" applyNumberFormat="1">
      <alignment vertical="center"/>
    </xf>
    <xf numFmtId="4" fontId="9" fillId="0" borderId="0" xfId="0" applyNumberFormat="1" applyFont="1">
      <alignment vertical="center"/>
    </xf>
    <xf numFmtId="0" fontId="0" fillId="0" borderId="0" xfId="0" quotePrefix="1">
      <alignment vertical="center"/>
    </xf>
    <xf numFmtId="176" fontId="7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2" borderId="0" xfId="0" applyFont="1" applyFill="1" applyBorder="1">
      <alignment vertical="center"/>
    </xf>
    <xf numFmtId="4" fontId="0" fillId="0" borderId="0" xfId="0" applyNumberFormat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L12" sqref="L12"/>
    </sheetView>
  </sheetViews>
  <sheetFormatPr baseColWidth="10" defaultColWidth="9" defaultRowHeight="14" x14ac:dyDescent="0.15"/>
  <cols>
    <col min="1" max="4" width="9.5" bestFit="1" customWidth="1"/>
    <col min="5" max="5" width="5.5" bestFit="1" customWidth="1"/>
    <col min="6" max="6" width="9.5" bestFit="1" customWidth="1"/>
    <col min="7" max="7" width="5.5" bestFit="1" customWidth="1"/>
    <col min="8" max="8" width="14.33203125" bestFit="1" customWidth="1"/>
    <col min="9" max="9" width="3.5" bestFit="1" customWidth="1"/>
    <col min="10" max="10" width="2.5" bestFit="1" customWidth="1"/>
    <col min="11" max="11" width="7.5" bestFit="1" customWidth="1"/>
    <col min="12" max="12" width="10.6640625" bestFit="1" customWidth="1"/>
    <col min="13" max="13" width="3.83203125" bestFit="1" customWidth="1"/>
    <col min="14" max="14" width="3.5" bestFit="1" customWidth="1"/>
    <col min="15" max="15" width="2.33203125" bestFit="1" customWidth="1"/>
    <col min="16" max="16" width="7" style="12" bestFit="1" customWidth="1"/>
    <col min="17" max="17" width="2.33203125" bestFit="1" customWidth="1"/>
    <col min="18" max="18" width="9.5" style="12" bestFit="1" customWidth="1"/>
    <col min="19" max="19" width="2.33203125" bestFit="1" customWidth="1"/>
    <col min="20" max="20" width="8.83203125" style="12" bestFit="1" customWidth="1"/>
    <col min="21" max="21" width="2.33203125" bestFit="1" customWidth="1"/>
    <col min="22" max="22" width="8.83203125" style="12" bestFit="1" customWidth="1"/>
    <col min="23" max="23" width="5.5" bestFit="1" customWidth="1"/>
    <col min="24" max="24" width="8.83203125" bestFit="1" customWidth="1"/>
    <col min="25" max="25" width="11.5" bestFit="1" customWidth="1"/>
    <col min="26" max="26" width="13.33203125" bestFit="1" customWidth="1"/>
    <col min="27" max="27" width="13.5" bestFit="1" customWidth="1"/>
  </cols>
  <sheetData>
    <row r="1" spans="1:27" ht="19" thickBot="1" x14ac:dyDescent="0.2">
      <c r="A1" s="2" t="s">
        <v>8</v>
      </c>
      <c r="B1" s="2" t="s">
        <v>15</v>
      </c>
      <c r="C1" s="4" t="s">
        <v>18</v>
      </c>
      <c r="D1" s="5" t="s">
        <v>21</v>
      </c>
      <c r="E1" s="15" t="s">
        <v>33</v>
      </c>
      <c r="F1" s="21" t="s">
        <v>0</v>
      </c>
      <c r="G1" s="21"/>
      <c r="H1" s="21"/>
      <c r="I1" s="21"/>
      <c r="J1" s="1" t="s">
        <v>1</v>
      </c>
      <c r="K1" s="22" t="s">
        <v>2</v>
      </c>
      <c r="L1" s="22"/>
      <c r="M1" s="22"/>
      <c r="N1" s="22"/>
      <c r="O1" s="6" t="s">
        <v>3</v>
      </c>
      <c r="P1" s="11" t="s">
        <v>4</v>
      </c>
      <c r="Q1" s="6" t="s">
        <v>3</v>
      </c>
      <c r="R1" s="11" t="s">
        <v>5</v>
      </c>
      <c r="S1" s="6" t="s">
        <v>3</v>
      </c>
      <c r="T1" s="11" t="s">
        <v>6</v>
      </c>
      <c r="U1" s="6" t="s">
        <v>3</v>
      </c>
      <c r="V1" s="11" t="s">
        <v>7</v>
      </c>
      <c r="W1" t="s">
        <v>22</v>
      </c>
      <c r="X1" t="s">
        <v>23</v>
      </c>
      <c r="Y1" t="s">
        <v>25</v>
      </c>
      <c r="Z1" t="s">
        <v>24</v>
      </c>
      <c r="AA1" s="7" t="s">
        <v>26</v>
      </c>
    </row>
    <row r="2" spans="1:27" ht="18" x14ac:dyDescent="0.15">
      <c r="A2" t="s">
        <v>28</v>
      </c>
      <c r="B2" s="10" t="s">
        <v>27</v>
      </c>
      <c r="C2">
        <v>42</v>
      </c>
      <c r="D2">
        <v>38</v>
      </c>
      <c r="E2" t="s">
        <v>35</v>
      </c>
      <c r="F2" s="23" t="s">
        <v>9</v>
      </c>
      <c r="G2" s="2" t="s">
        <v>10</v>
      </c>
      <c r="H2" s="2">
        <f>M2*P2*R2*T2*V2</f>
        <v>39.865546989720983</v>
      </c>
      <c r="I2" s="2" t="s">
        <v>11</v>
      </c>
      <c r="J2" s="3" t="s">
        <v>1</v>
      </c>
      <c r="K2" s="23" t="s">
        <v>12</v>
      </c>
      <c r="L2" s="2" t="s">
        <v>13</v>
      </c>
      <c r="M2" s="2">
        <v>30</v>
      </c>
      <c r="N2" s="2" t="s">
        <v>14</v>
      </c>
      <c r="O2" s="24" t="s">
        <v>3</v>
      </c>
      <c r="P2" s="20">
        <f>W2/X2</f>
        <v>0.36259293074214166</v>
      </c>
      <c r="Q2" s="24" t="s">
        <v>3</v>
      </c>
      <c r="R2" s="20">
        <f>X2/Y2</f>
        <v>0.58669135764680669</v>
      </c>
      <c r="S2" s="24" t="s">
        <v>3</v>
      </c>
      <c r="T2" s="20">
        <f>Z2*100/AA2</f>
        <v>5.2199010340185996</v>
      </c>
      <c r="U2" s="24" t="s">
        <v>3</v>
      </c>
      <c r="V2" s="20">
        <f>Y2/Z2</f>
        <v>1.1966996941447958</v>
      </c>
      <c r="W2">
        <v>1390</v>
      </c>
      <c r="X2">
        <v>3833.5</v>
      </c>
      <c r="Y2">
        <v>6534.1</v>
      </c>
      <c r="Z2">
        <v>5460.1</v>
      </c>
      <c r="AA2" s="9">
        <v>104601.60000000001</v>
      </c>
    </row>
    <row r="3" spans="1:27" ht="18" x14ac:dyDescent="0.15">
      <c r="F3" s="23"/>
      <c r="G3" s="2" t="s">
        <v>16</v>
      </c>
      <c r="H3" s="2">
        <f>M3*P2*R2*T2*V2</f>
        <v>26.577031326480665</v>
      </c>
      <c r="I3" s="2" t="s">
        <v>11</v>
      </c>
      <c r="J3" s="3" t="s">
        <v>1</v>
      </c>
      <c r="K3" s="23"/>
      <c r="L3" s="2" t="s">
        <v>17</v>
      </c>
      <c r="M3" s="2">
        <v>20</v>
      </c>
      <c r="N3" s="2" t="s">
        <v>14</v>
      </c>
      <c r="O3" s="24"/>
      <c r="P3" s="20"/>
      <c r="Q3" s="24"/>
      <c r="R3" s="20"/>
      <c r="S3" s="24"/>
      <c r="T3" s="20"/>
      <c r="U3" s="24"/>
      <c r="V3" s="20"/>
    </row>
    <row r="4" spans="1:27" ht="18" x14ac:dyDescent="0.15">
      <c r="F4" s="23"/>
      <c r="G4" s="2" t="s">
        <v>19</v>
      </c>
      <c r="H4" s="2">
        <f>M4*P2*R2*T2*V2</f>
        <v>13.288515663240332</v>
      </c>
      <c r="I4" s="2" t="s">
        <v>11</v>
      </c>
      <c r="J4" s="3" t="s">
        <v>1</v>
      </c>
      <c r="K4" s="23"/>
      <c r="L4" s="2" t="s">
        <v>20</v>
      </c>
      <c r="M4" s="2">
        <v>10</v>
      </c>
      <c r="N4" s="2" t="s">
        <v>14</v>
      </c>
      <c r="O4" s="24"/>
      <c r="P4" s="20"/>
      <c r="Q4" s="24"/>
      <c r="R4" s="20"/>
      <c r="S4" s="24"/>
      <c r="T4" s="20"/>
      <c r="U4" s="24"/>
      <c r="V4" s="20"/>
    </row>
    <row r="5" spans="1:27" ht="18" x14ac:dyDescent="0.15">
      <c r="A5" t="s">
        <v>29</v>
      </c>
      <c r="F5" s="23" t="s">
        <v>9</v>
      </c>
      <c r="G5" s="2" t="s">
        <v>10</v>
      </c>
      <c r="H5" s="2">
        <f>M5*P5*R5*T5*V5</f>
        <v>43.807491060296691</v>
      </c>
      <c r="I5" s="2" t="s">
        <v>11</v>
      </c>
      <c r="J5" s="3" t="s">
        <v>1</v>
      </c>
      <c r="K5" s="23" t="s">
        <v>12</v>
      </c>
      <c r="L5" s="2" t="s">
        <v>13</v>
      </c>
      <c r="M5" s="2">
        <v>30</v>
      </c>
      <c r="N5" s="2" t="s">
        <v>14</v>
      </c>
      <c r="O5" s="24" t="s">
        <v>3</v>
      </c>
      <c r="P5" s="20">
        <f>P2</f>
        <v>0.36259293074214166</v>
      </c>
      <c r="Q5" s="24" t="s">
        <v>3</v>
      </c>
      <c r="R5" s="20">
        <f>R2</f>
        <v>0.58669135764680669</v>
      </c>
      <c r="S5" s="24" t="s">
        <v>3</v>
      </c>
      <c r="T5" s="20">
        <f>Z5*100/AA2</f>
        <v>5.7360499265785609</v>
      </c>
      <c r="U5" s="24" t="s">
        <v>3</v>
      </c>
      <c r="V5" s="20">
        <f>V2</f>
        <v>1.1966996941447958</v>
      </c>
      <c r="Z5" s="8">
        <v>6000</v>
      </c>
    </row>
    <row r="6" spans="1:27" ht="18" x14ac:dyDescent="0.15">
      <c r="F6" s="23"/>
      <c r="G6" s="2" t="s">
        <v>16</v>
      </c>
      <c r="H6" s="2">
        <f>M6*P5*R5*T5*V5</f>
        <v>29.204994040197796</v>
      </c>
      <c r="I6" s="2" t="s">
        <v>11</v>
      </c>
      <c r="J6" s="3" t="s">
        <v>1</v>
      </c>
      <c r="K6" s="23"/>
      <c r="L6" s="2" t="s">
        <v>17</v>
      </c>
      <c r="M6" s="2">
        <v>20</v>
      </c>
      <c r="N6" s="2" t="s">
        <v>14</v>
      </c>
      <c r="O6" s="24"/>
      <c r="P6" s="20"/>
      <c r="Q6" s="24"/>
      <c r="R6" s="20"/>
      <c r="S6" s="24"/>
      <c r="T6" s="20"/>
      <c r="U6" s="24"/>
      <c r="V6" s="20"/>
    </row>
    <row r="7" spans="1:27" ht="18" x14ac:dyDescent="0.15">
      <c r="F7" s="23"/>
      <c r="G7" s="2" t="s">
        <v>19</v>
      </c>
      <c r="H7" s="2">
        <f>M7*P5*R5*T5*V5</f>
        <v>14.602497020098898</v>
      </c>
      <c r="I7" s="2" t="s">
        <v>11</v>
      </c>
      <c r="J7" s="3" t="s">
        <v>1</v>
      </c>
      <c r="K7" s="23"/>
      <c r="L7" s="2" t="s">
        <v>20</v>
      </c>
      <c r="M7" s="2">
        <v>10</v>
      </c>
      <c r="N7" s="2" t="s">
        <v>14</v>
      </c>
      <c r="O7" s="24"/>
      <c r="P7" s="20"/>
      <c r="Q7" s="24"/>
      <c r="R7" s="20"/>
      <c r="S7" s="24"/>
      <c r="T7" s="20"/>
      <c r="U7" s="24"/>
      <c r="V7" s="20"/>
    </row>
    <row r="9" spans="1:27" ht="18" x14ac:dyDescent="0.15">
      <c r="A9" t="s">
        <v>31</v>
      </c>
      <c r="B9" s="10" t="s">
        <v>32</v>
      </c>
      <c r="C9">
        <v>17</v>
      </c>
      <c r="D9">
        <v>8</v>
      </c>
      <c r="E9" t="s">
        <v>34</v>
      </c>
      <c r="F9" s="23" t="s">
        <v>9</v>
      </c>
      <c r="G9" s="2" t="s">
        <v>10</v>
      </c>
      <c r="H9" s="2">
        <f>M9*P9*R9*T9*V9</f>
        <v>9.7750422749041874</v>
      </c>
      <c r="I9" s="2" t="s">
        <v>11</v>
      </c>
      <c r="J9" s="3" t="s">
        <v>1</v>
      </c>
      <c r="K9" s="23" t="s">
        <v>12</v>
      </c>
      <c r="L9" s="2" t="s">
        <v>13</v>
      </c>
      <c r="M9" s="2">
        <v>30</v>
      </c>
      <c r="N9" s="2" t="s">
        <v>14</v>
      </c>
      <c r="O9" s="24" t="s">
        <v>3</v>
      </c>
      <c r="P9" s="20">
        <f>W9/X9</f>
        <v>0.22947894361170593</v>
      </c>
      <c r="Q9" s="24" t="s">
        <v>3</v>
      </c>
      <c r="R9" s="20">
        <f>X9/Y9</f>
        <v>0.58000413992962119</v>
      </c>
      <c r="S9" s="24" t="s">
        <v>3</v>
      </c>
      <c r="T9" s="20">
        <f>Z9*100/AA9</f>
        <v>1.9843994581920581</v>
      </c>
      <c r="U9" s="24" t="s">
        <v>3</v>
      </c>
      <c r="V9" s="20">
        <f>Y9/Z9</f>
        <v>1.2336567926455566</v>
      </c>
      <c r="W9">
        <v>257.2</v>
      </c>
      <c r="X9" s="8">
        <v>1120.8</v>
      </c>
      <c r="Y9">
        <v>1932.4</v>
      </c>
      <c r="Z9" s="8">
        <v>1566.4</v>
      </c>
      <c r="AA9" s="9">
        <v>78935.72</v>
      </c>
    </row>
    <row r="10" spans="1:27" ht="18" x14ac:dyDescent="0.15">
      <c r="A10" s="13" t="s">
        <v>30</v>
      </c>
      <c r="F10" s="23"/>
      <c r="G10" s="2" t="s">
        <v>16</v>
      </c>
      <c r="H10" s="2">
        <f>M10*P9*R9*T9*V9</f>
        <v>6.5166948499361244</v>
      </c>
      <c r="I10" s="2" t="s">
        <v>11</v>
      </c>
      <c r="J10" s="3" t="s">
        <v>1</v>
      </c>
      <c r="K10" s="23"/>
      <c r="L10" s="2" t="s">
        <v>17</v>
      </c>
      <c r="M10" s="2">
        <v>20</v>
      </c>
      <c r="N10" s="2" t="s">
        <v>14</v>
      </c>
      <c r="O10" s="24"/>
      <c r="P10" s="20"/>
      <c r="Q10" s="24"/>
      <c r="R10" s="20"/>
      <c r="S10" s="24"/>
      <c r="T10" s="20"/>
      <c r="U10" s="24"/>
      <c r="V10" s="20"/>
    </row>
    <row r="11" spans="1:27" ht="18" x14ac:dyDescent="0.15">
      <c r="F11" s="23"/>
      <c r="G11" s="2" t="s">
        <v>19</v>
      </c>
      <c r="H11" s="2">
        <f>M11*P9*R9*T9*V9</f>
        <v>3.2583474249680622</v>
      </c>
      <c r="I11" s="2" t="s">
        <v>11</v>
      </c>
      <c r="J11" s="3" t="s">
        <v>1</v>
      </c>
      <c r="K11" s="23"/>
      <c r="L11" s="2" t="s">
        <v>20</v>
      </c>
      <c r="M11" s="2">
        <v>10</v>
      </c>
      <c r="N11" s="2" t="s">
        <v>14</v>
      </c>
      <c r="O11" s="24"/>
      <c r="P11" s="20"/>
      <c r="Q11" s="24"/>
      <c r="R11" s="20"/>
      <c r="S11" s="24"/>
      <c r="T11" s="20"/>
      <c r="U11" s="24"/>
      <c r="V11" s="20"/>
    </row>
    <row r="12" spans="1:27" ht="18" x14ac:dyDescent="0.15">
      <c r="A12" t="s">
        <v>29</v>
      </c>
      <c r="F12" s="23" t="s">
        <v>9</v>
      </c>
      <c r="G12" s="2" t="s">
        <v>10</v>
      </c>
      <c r="H12" s="2">
        <f>M12*P12*R12*T12*V12</f>
        <v>11.808916804344557</v>
      </c>
      <c r="I12" s="2" t="s">
        <v>11</v>
      </c>
      <c r="J12" s="3" t="s">
        <v>1</v>
      </c>
      <c r="K12" s="23" t="s">
        <v>12</v>
      </c>
      <c r="L12" s="2" t="s">
        <v>13</v>
      </c>
      <c r="M12" s="2">
        <v>30</v>
      </c>
      <c r="N12" s="2" t="s">
        <v>14</v>
      </c>
      <c r="O12" s="24" t="s">
        <v>3</v>
      </c>
      <c r="P12" s="20">
        <f>P9</f>
        <v>0.22947894361170593</v>
      </c>
      <c r="Q12" s="24" t="s">
        <v>3</v>
      </c>
      <c r="R12" s="20">
        <f>R9</f>
        <v>0.58000413992962119</v>
      </c>
      <c r="S12" s="24" t="s">
        <v>3</v>
      </c>
      <c r="T12" s="20">
        <f>Z12*100/AA9</f>
        <v>2.3972896944434052</v>
      </c>
      <c r="U12" s="24" t="s">
        <v>3</v>
      </c>
      <c r="V12" s="20">
        <f>V9</f>
        <v>1.2336567926455566</v>
      </c>
      <c r="Z12" s="14">
        <f>18.2*100*(1.57/1.51)</f>
        <v>1892.317880794702</v>
      </c>
    </row>
    <row r="13" spans="1:27" ht="18" x14ac:dyDescent="0.15">
      <c r="F13" s="23"/>
      <c r="G13" s="2" t="s">
        <v>16</v>
      </c>
      <c r="H13" s="2">
        <f>M13*P12*R12*T12*V12</f>
        <v>7.8726112028963708</v>
      </c>
      <c r="I13" s="2" t="s">
        <v>11</v>
      </c>
      <c r="J13" s="3" t="s">
        <v>1</v>
      </c>
      <c r="K13" s="23"/>
      <c r="L13" s="2" t="s">
        <v>17</v>
      </c>
      <c r="M13" s="2">
        <v>20</v>
      </c>
      <c r="N13" s="2" t="s">
        <v>14</v>
      </c>
      <c r="O13" s="24"/>
      <c r="P13" s="20"/>
      <c r="Q13" s="24"/>
      <c r="R13" s="20"/>
      <c r="S13" s="24"/>
      <c r="T13" s="20"/>
      <c r="U13" s="24"/>
      <c r="V13" s="20"/>
    </row>
    <row r="14" spans="1:27" ht="18" x14ac:dyDescent="0.15">
      <c r="F14" s="23"/>
      <c r="G14" s="2" t="s">
        <v>19</v>
      </c>
      <c r="H14" s="2">
        <f>M14*P12*R12*T12*V12</f>
        <v>3.9363056014481854</v>
      </c>
      <c r="I14" s="2" t="s">
        <v>11</v>
      </c>
      <c r="J14" s="3" t="s">
        <v>1</v>
      </c>
      <c r="K14" s="23"/>
      <c r="L14" s="2" t="s">
        <v>20</v>
      </c>
      <c r="M14" s="2">
        <v>10</v>
      </c>
      <c r="N14" s="2" t="s">
        <v>14</v>
      </c>
      <c r="O14" s="24"/>
      <c r="P14" s="20"/>
      <c r="Q14" s="24"/>
      <c r="R14" s="20"/>
      <c r="S14" s="24"/>
      <c r="T14" s="20"/>
      <c r="U14" s="24"/>
      <c r="V14" s="20"/>
    </row>
    <row r="15" spans="1:27" ht="18" x14ac:dyDescent="0.15">
      <c r="A15" t="s">
        <v>36</v>
      </c>
      <c r="B15">
        <v>603306</v>
      </c>
      <c r="C15">
        <v>28.39</v>
      </c>
      <c r="F15" s="23" t="s">
        <v>9</v>
      </c>
      <c r="G15" s="2" t="s">
        <v>10</v>
      </c>
      <c r="H15" s="2">
        <f>M15*P15*R15*T15*V15</f>
        <v>33.344765824473157</v>
      </c>
      <c r="I15" s="2" t="s">
        <v>11</v>
      </c>
      <c r="J15" s="3" t="s">
        <v>1</v>
      </c>
      <c r="K15" s="23" t="s">
        <v>12</v>
      </c>
      <c r="L15" s="2" t="s">
        <v>13</v>
      </c>
      <c r="M15" s="2">
        <v>30</v>
      </c>
      <c r="N15" s="2" t="s">
        <v>14</v>
      </c>
      <c r="O15" s="24" t="s">
        <v>3</v>
      </c>
      <c r="P15" s="20">
        <f>W15/X15</f>
        <v>0.29507643884892087</v>
      </c>
      <c r="Q15" s="24" t="s">
        <v>3</v>
      </c>
      <c r="R15" s="20">
        <f>X15/Y15</f>
        <v>0.5660113253165362</v>
      </c>
      <c r="S15" s="24" t="s">
        <v>3</v>
      </c>
      <c r="T15" s="20">
        <f>Z15*100/AA15</f>
        <v>5.504109345426369</v>
      </c>
      <c r="U15" s="24" t="s">
        <v>3</v>
      </c>
      <c r="V15" s="20">
        <f>Y15/Z15</f>
        <v>1.2090930071543964</v>
      </c>
      <c r="W15">
        <v>262.5</v>
      </c>
      <c r="X15" s="16">
        <v>889.6</v>
      </c>
      <c r="Y15" s="8">
        <v>1571.7</v>
      </c>
      <c r="Z15" s="16">
        <v>1299.9000000000001</v>
      </c>
      <c r="AA15" s="9">
        <v>23616.9</v>
      </c>
    </row>
    <row r="16" spans="1:27" ht="18" x14ac:dyDescent="0.15">
      <c r="A16" t="s">
        <v>37</v>
      </c>
      <c r="F16" s="23"/>
      <c r="G16" s="2" t="s">
        <v>16</v>
      </c>
      <c r="H16" s="2">
        <f>M16*P15*R15*T15*V15</f>
        <v>22.229843882982102</v>
      </c>
      <c r="I16" s="2" t="s">
        <v>11</v>
      </c>
      <c r="J16" s="3" t="s">
        <v>1</v>
      </c>
      <c r="K16" s="23"/>
      <c r="L16" s="2" t="s">
        <v>17</v>
      </c>
      <c r="M16" s="2">
        <v>20</v>
      </c>
      <c r="N16" s="2" t="s">
        <v>14</v>
      </c>
      <c r="O16" s="24"/>
      <c r="P16" s="20"/>
      <c r="Q16" s="24"/>
      <c r="R16" s="20"/>
      <c r="S16" s="24"/>
      <c r="T16" s="20"/>
      <c r="U16" s="24"/>
      <c r="V16" s="20"/>
    </row>
    <row r="17" spans="1:27" ht="18" x14ac:dyDescent="0.15">
      <c r="F17" s="23"/>
      <c r="G17" s="2" t="s">
        <v>19</v>
      </c>
      <c r="H17" s="2">
        <f>M17*P15*R15*T15*V15</f>
        <v>11.114921941491051</v>
      </c>
      <c r="I17" s="2" t="s">
        <v>11</v>
      </c>
      <c r="J17" s="3" t="s">
        <v>1</v>
      </c>
      <c r="K17" s="23"/>
      <c r="L17" s="2" t="s">
        <v>20</v>
      </c>
      <c r="M17" s="2">
        <v>10</v>
      </c>
      <c r="N17" s="2" t="s">
        <v>14</v>
      </c>
      <c r="O17" s="24"/>
      <c r="P17" s="20"/>
      <c r="Q17" s="24"/>
      <c r="R17" s="20"/>
      <c r="S17" s="24"/>
      <c r="T17" s="20"/>
      <c r="U17" s="24"/>
      <c r="V17" s="20"/>
    </row>
    <row r="18" spans="1:27" ht="18" x14ac:dyDescent="0.15">
      <c r="A18" t="s">
        <v>29</v>
      </c>
      <c r="F18" s="23" t="s">
        <v>9</v>
      </c>
      <c r="G18" s="2" t="s">
        <v>10</v>
      </c>
      <c r="H18" s="2">
        <f>M18*P18*R18*T18*V18</f>
        <v>52.329657882856537</v>
      </c>
      <c r="I18" s="2" t="s">
        <v>11</v>
      </c>
      <c r="J18" s="3" t="s">
        <v>1</v>
      </c>
      <c r="K18" s="23" t="s">
        <v>12</v>
      </c>
      <c r="L18" s="2" t="s">
        <v>13</v>
      </c>
      <c r="M18" s="2">
        <v>30</v>
      </c>
      <c r="N18" s="2" t="s">
        <v>14</v>
      </c>
      <c r="O18" s="24" t="s">
        <v>3</v>
      </c>
      <c r="P18" s="20">
        <f>P15</f>
        <v>0.29507643884892087</v>
      </c>
      <c r="Q18" s="24" t="s">
        <v>3</v>
      </c>
      <c r="R18" s="20">
        <f>R15</f>
        <v>0.5660113253165362</v>
      </c>
      <c r="S18" s="24" t="s">
        <v>3</v>
      </c>
      <c r="T18" s="20">
        <f>Z18*100/AA15</f>
        <v>8.6378821945301869</v>
      </c>
      <c r="U18" s="24" t="s">
        <v>3</v>
      </c>
      <c r="V18" s="20">
        <f>V15</f>
        <v>1.2090930071543964</v>
      </c>
      <c r="Z18" s="14">
        <f>20.4*100</f>
        <v>2039.9999999999998</v>
      </c>
    </row>
    <row r="19" spans="1:27" ht="18" x14ac:dyDescent="0.15">
      <c r="F19" s="23"/>
      <c r="G19" s="2" t="s">
        <v>16</v>
      </c>
      <c r="H19" s="2">
        <f>M19*P18*R18*T18*V18</f>
        <v>34.886438588571025</v>
      </c>
      <c r="I19" s="2" t="s">
        <v>11</v>
      </c>
      <c r="J19" s="3" t="s">
        <v>1</v>
      </c>
      <c r="K19" s="23"/>
      <c r="L19" s="2" t="s">
        <v>17</v>
      </c>
      <c r="M19" s="2">
        <v>20</v>
      </c>
      <c r="N19" s="2" t="s">
        <v>14</v>
      </c>
      <c r="O19" s="24"/>
      <c r="P19" s="20"/>
      <c r="Q19" s="24"/>
      <c r="R19" s="20"/>
      <c r="S19" s="24"/>
      <c r="T19" s="20"/>
      <c r="U19" s="24"/>
      <c r="V19" s="20"/>
    </row>
    <row r="20" spans="1:27" ht="18" x14ac:dyDescent="0.15">
      <c r="F20" s="23"/>
      <c r="G20" s="2" t="s">
        <v>19</v>
      </c>
      <c r="H20" s="2">
        <f>M20*P18*R18*T18*V18</f>
        <v>17.443219294285512</v>
      </c>
      <c r="I20" s="2" t="s">
        <v>11</v>
      </c>
      <c r="J20" s="3" t="s">
        <v>1</v>
      </c>
      <c r="K20" s="23"/>
      <c r="L20" s="2" t="s">
        <v>20</v>
      </c>
      <c r="M20" s="2">
        <v>10</v>
      </c>
      <c r="N20" s="2" t="s">
        <v>14</v>
      </c>
      <c r="O20" s="24"/>
      <c r="P20" s="20"/>
      <c r="Q20" s="24"/>
      <c r="R20" s="20"/>
      <c r="S20" s="24"/>
      <c r="T20" s="20"/>
      <c r="U20" s="24"/>
      <c r="V20" s="20"/>
    </row>
    <row r="21" spans="1:27" ht="18" x14ac:dyDescent="0.15">
      <c r="A21" t="s">
        <v>38</v>
      </c>
      <c r="B21" s="10" t="s">
        <v>39</v>
      </c>
      <c r="C21">
        <v>17.68</v>
      </c>
      <c r="F21" s="23" t="s">
        <v>9</v>
      </c>
      <c r="G21" s="2" t="s">
        <v>10</v>
      </c>
      <c r="H21" s="2">
        <f>M21*P21*R21*T21*V21</f>
        <v>19.953276746325734</v>
      </c>
      <c r="I21" s="2" t="s">
        <v>11</v>
      </c>
      <c r="J21" s="3" t="s">
        <v>1</v>
      </c>
      <c r="K21" s="23" t="s">
        <v>12</v>
      </c>
      <c r="L21" s="2" t="s">
        <v>13</v>
      </c>
      <c r="M21" s="2">
        <v>30</v>
      </c>
      <c r="N21" s="2" t="s">
        <v>14</v>
      </c>
      <c r="O21" s="24" t="s">
        <v>3</v>
      </c>
      <c r="P21" s="20">
        <f>W21/X21</f>
        <v>0.20192684028300467</v>
      </c>
      <c r="Q21" s="24" t="s">
        <v>3</v>
      </c>
      <c r="R21" s="20">
        <f>X21/Y21</f>
        <v>0.90474504249291787</v>
      </c>
      <c r="S21" s="24" t="s">
        <v>3</v>
      </c>
      <c r="T21" s="20">
        <f>Z21*100/AA21</f>
        <v>2.7242009119741279</v>
      </c>
      <c r="U21" s="24" t="s">
        <v>3</v>
      </c>
      <c r="V21" s="20">
        <f>Y21/Z21</f>
        <v>1.3363911033453459</v>
      </c>
      <c r="W21">
        <v>670.7</v>
      </c>
      <c r="X21" s="16">
        <v>3321.5</v>
      </c>
      <c r="Y21" s="8">
        <v>3671.2</v>
      </c>
      <c r="Z21" s="16">
        <v>2747.1</v>
      </c>
      <c r="AA21" s="9">
        <v>100840.58</v>
      </c>
    </row>
    <row r="22" spans="1:27" ht="18" x14ac:dyDescent="0.15">
      <c r="F22" s="23"/>
      <c r="G22" s="2" t="s">
        <v>16</v>
      </c>
      <c r="H22" s="2">
        <f>M22*P21*R21*T21*V21</f>
        <v>13.302184497550494</v>
      </c>
      <c r="I22" s="2" t="s">
        <v>11</v>
      </c>
      <c r="J22" s="3" t="s">
        <v>1</v>
      </c>
      <c r="K22" s="23"/>
      <c r="L22" s="2" t="s">
        <v>17</v>
      </c>
      <c r="M22" s="2">
        <v>20</v>
      </c>
      <c r="N22" s="2" t="s">
        <v>14</v>
      </c>
      <c r="O22" s="24"/>
      <c r="P22" s="20"/>
      <c r="Q22" s="24"/>
      <c r="R22" s="20"/>
      <c r="S22" s="24"/>
      <c r="T22" s="20"/>
      <c r="U22" s="24"/>
      <c r="V22" s="20"/>
    </row>
    <row r="23" spans="1:27" ht="18" x14ac:dyDescent="0.15">
      <c r="F23" s="23"/>
      <c r="G23" s="2" t="s">
        <v>19</v>
      </c>
      <c r="H23" s="2">
        <f>M23*P21*R21*T21*V21</f>
        <v>6.6510922487752469</v>
      </c>
      <c r="I23" s="2" t="s">
        <v>11</v>
      </c>
      <c r="J23" s="3" t="s">
        <v>1</v>
      </c>
      <c r="K23" s="23"/>
      <c r="L23" s="2" t="s">
        <v>20</v>
      </c>
      <c r="M23" s="2">
        <v>10</v>
      </c>
      <c r="N23" s="2" t="s">
        <v>14</v>
      </c>
      <c r="O23" s="24"/>
      <c r="P23" s="20"/>
      <c r="Q23" s="24"/>
      <c r="R23" s="20"/>
      <c r="S23" s="24"/>
      <c r="T23" s="20"/>
      <c r="U23" s="24"/>
      <c r="V23" s="20"/>
    </row>
    <row r="24" spans="1:27" ht="18" x14ac:dyDescent="0.15">
      <c r="A24" t="s">
        <v>29</v>
      </c>
      <c r="F24" s="23" t="s">
        <v>9</v>
      </c>
      <c r="G24" s="2" t="s">
        <v>10</v>
      </c>
      <c r="H24" s="2">
        <f>M24*P24*R24*T24*V24</f>
        <v>21.566264247630979</v>
      </c>
      <c r="I24" s="2" t="s">
        <v>11</v>
      </c>
      <c r="J24" s="3" t="s">
        <v>1</v>
      </c>
      <c r="K24" s="23" t="s">
        <v>12</v>
      </c>
      <c r="L24" s="2" t="s">
        <v>13</v>
      </c>
      <c r="M24" s="2">
        <v>30</v>
      </c>
      <c r="N24" s="2" t="s">
        <v>14</v>
      </c>
      <c r="O24" s="24" t="s">
        <v>3</v>
      </c>
      <c r="P24" s="20">
        <f>W24/X24</f>
        <v>0.21085271317829457</v>
      </c>
      <c r="Q24" s="24" t="s">
        <v>3</v>
      </c>
      <c r="R24" s="20">
        <f>R21</f>
        <v>0.90474504249291787</v>
      </c>
      <c r="S24" s="24" t="s">
        <v>3</v>
      </c>
      <c r="T24" s="20">
        <f>Z24*100/AA24</f>
        <v>3.183400336005406</v>
      </c>
      <c r="U24" s="24" t="s">
        <v>3</v>
      </c>
      <c r="V24" s="20">
        <f>Y24/Z24</f>
        <v>1.1837418554142105</v>
      </c>
      <c r="W24">
        <f>5.44*100</f>
        <v>544</v>
      </c>
      <c r="X24">
        <f>25.8*100</f>
        <v>2580</v>
      </c>
      <c r="Y24">
        <f>38*100</f>
        <v>3800</v>
      </c>
      <c r="Z24" s="14">
        <f>29.3*(27.5/25.1)*100</f>
        <v>3210.1593625498003</v>
      </c>
      <c r="AA24" s="9">
        <v>100840.58</v>
      </c>
    </row>
    <row r="25" spans="1:27" ht="18" x14ac:dyDescent="0.15">
      <c r="F25" s="23"/>
      <c r="G25" s="2" t="s">
        <v>16</v>
      </c>
      <c r="H25" s="2">
        <f>M25*P24*R24*T24*V24</f>
        <v>14.377509498420656</v>
      </c>
      <c r="I25" s="2" t="s">
        <v>11</v>
      </c>
      <c r="J25" s="3" t="s">
        <v>1</v>
      </c>
      <c r="K25" s="23"/>
      <c r="L25" s="2" t="s">
        <v>17</v>
      </c>
      <c r="M25" s="2">
        <v>20</v>
      </c>
      <c r="N25" s="2" t="s">
        <v>14</v>
      </c>
      <c r="O25" s="24"/>
      <c r="P25" s="20"/>
      <c r="Q25" s="24"/>
      <c r="R25" s="20"/>
      <c r="S25" s="24"/>
      <c r="T25" s="20"/>
      <c r="U25" s="24"/>
      <c r="V25" s="20"/>
    </row>
    <row r="26" spans="1:27" ht="18" x14ac:dyDescent="0.15">
      <c r="F26" s="23"/>
      <c r="G26" s="2" t="s">
        <v>19</v>
      </c>
      <c r="H26" s="2">
        <f>M26*P24*R24*T24*V24</f>
        <v>7.1887547492103279</v>
      </c>
      <c r="I26" s="2" t="s">
        <v>11</v>
      </c>
      <c r="J26" s="3" t="s">
        <v>1</v>
      </c>
      <c r="K26" s="23"/>
      <c r="L26" s="2" t="s">
        <v>20</v>
      </c>
      <c r="M26" s="2">
        <v>10</v>
      </c>
      <c r="N26" s="2" t="s">
        <v>14</v>
      </c>
      <c r="O26" s="24"/>
      <c r="P26" s="20"/>
      <c r="Q26" s="24"/>
      <c r="R26" s="20"/>
      <c r="S26" s="24"/>
      <c r="T26" s="20"/>
      <c r="U26" s="24"/>
      <c r="V26" s="20"/>
    </row>
  </sheetData>
  <mergeCells count="82">
    <mergeCell ref="F24:F26"/>
    <mergeCell ref="K24:K26"/>
    <mergeCell ref="O24:O26"/>
    <mergeCell ref="P24:P26"/>
    <mergeCell ref="Q24:Q26"/>
    <mergeCell ref="R24:R26"/>
    <mergeCell ref="S18:S20"/>
    <mergeCell ref="T18:T20"/>
    <mergeCell ref="U18:U20"/>
    <mergeCell ref="V18:V20"/>
    <mergeCell ref="R21:R23"/>
    <mergeCell ref="S24:S26"/>
    <mergeCell ref="T24:T26"/>
    <mergeCell ref="U24:U26"/>
    <mergeCell ref="V24:V26"/>
    <mergeCell ref="S21:S23"/>
    <mergeCell ref="T21:T23"/>
    <mergeCell ref="U21:U23"/>
    <mergeCell ref="V21:V23"/>
    <mergeCell ref="R18:R20"/>
    <mergeCell ref="F21:F23"/>
    <mergeCell ref="K21:K23"/>
    <mergeCell ref="O21:O23"/>
    <mergeCell ref="P21:P23"/>
    <mergeCell ref="Q21:Q23"/>
    <mergeCell ref="F18:F20"/>
    <mergeCell ref="K18:K20"/>
    <mergeCell ref="O18:O20"/>
    <mergeCell ref="P18:P20"/>
    <mergeCell ref="Q18:Q20"/>
    <mergeCell ref="R15:R17"/>
    <mergeCell ref="S15:S17"/>
    <mergeCell ref="T15:T17"/>
    <mergeCell ref="U15:U17"/>
    <mergeCell ref="V15:V17"/>
    <mergeCell ref="F15:F17"/>
    <mergeCell ref="K15:K17"/>
    <mergeCell ref="O15:O17"/>
    <mergeCell ref="P15:P17"/>
    <mergeCell ref="Q15:Q17"/>
    <mergeCell ref="S9:S11"/>
    <mergeCell ref="T9:T11"/>
    <mergeCell ref="U9:U11"/>
    <mergeCell ref="V9:V11"/>
    <mergeCell ref="F12:F14"/>
    <mergeCell ref="K12:K14"/>
    <mergeCell ref="O12:O14"/>
    <mergeCell ref="P12:P14"/>
    <mergeCell ref="Q12:Q14"/>
    <mergeCell ref="R12:R14"/>
    <mergeCell ref="S12:S14"/>
    <mergeCell ref="T12:T14"/>
    <mergeCell ref="U12:U14"/>
    <mergeCell ref="V12:V14"/>
    <mergeCell ref="S5:S7"/>
    <mergeCell ref="T5:T7"/>
    <mergeCell ref="U5:U7"/>
    <mergeCell ref="V5:V7"/>
    <mergeCell ref="F9:F11"/>
    <mergeCell ref="K9:K11"/>
    <mergeCell ref="O9:O11"/>
    <mergeCell ref="P9:P11"/>
    <mergeCell ref="Q9:Q11"/>
    <mergeCell ref="R9:R11"/>
    <mergeCell ref="F5:F7"/>
    <mergeCell ref="K5:K7"/>
    <mergeCell ref="O5:O7"/>
    <mergeCell ref="P5:P7"/>
    <mergeCell ref="Q5:Q7"/>
    <mergeCell ref="R5:R7"/>
    <mergeCell ref="V2:V4"/>
    <mergeCell ref="F1:I1"/>
    <mergeCell ref="K1:N1"/>
    <mergeCell ref="F2:F4"/>
    <mergeCell ref="K2:K4"/>
    <mergeCell ref="O2:O4"/>
    <mergeCell ref="P2:P4"/>
    <mergeCell ref="Q2:Q4"/>
    <mergeCell ref="R2:R4"/>
    <mergeCell ref="S2:S4"/>
    <mergeCell ref="T2:T4"/>
    <mergeCell ref="U2:U4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baseColWidth="10" defaultColWidth="9" defaultRowHeight="14" x14ac:dyDescent="0.15"/>
  <cols>
    <col min="1" max="1" width="8.83203125" bestFit="1" customWidth="1"/>
    <col min="4" max="4" width="10.6640625" bestFit="1" customWidth="1"/>
    <col min="5" max="5" width="5.1640625" bestFit="1" customWidth="1"/>
    <col min="6" max="6" width="10.6640625" bestFit="1" customWidth="1"/>
  </cols>
  <sheetData>
    <row r="1" spans="1:6" ht="36" customHeight="1" x14ac:dyDescent="0.15">
      <c r="A1" s="25" t="s">
        <v>40</v>
      </c>
      <c r="B1" s="25"/>
      <c r="C1" s="25"/>
      <c r="D1" s="25"/>
      <c r="E1" s="25"/>
      <c r="F1" s="25"/>
    </row>
    <row r="2" spans="1:6" ht="36" customHeight="1" x14ac:dyDescent="0.15">
      <c r="A2" s="17"/>
      <c r="B2" s="17" t="s">
        <v>41</v>
      </c>
      <c r="C2" s="17" t="s">
        <v>42</v>
      </c>
      <c r="D2" s="17" t="s">
        <v>43</v>
      </c>
      <c r="E2" s="17" t="s">
        <v>45</v>
      </c>
      <c r="F2" s="18" t="s">
        <v>44</v>
      </c>
    </row>
    <row r="3" spans="1:6" ht="36" customHeight="1" x14ac:dyDescent="0.15">
      <c r="A3" s="19">
        <v>1</v>
      </c>
      <c r="B3" s="19"/>
      <c r="C3" s="19"/>
      <c r="D3" s="19" t="s">
        <v>46</v>
      </c>
      <c r="E3" s="19"/>
      <c r="F3" s="26"/>
    </row>
    <row r="4" spans="1:6" ht="36" customHeight="1" x14ac:dyDescent="0.15">
      <c r="A4" s="19">
        <v>2</v>
      </c>
      <c r="B4" s="19"/>
      <c r="C4" s="19"/>
      <c r="D4" s="19" t="s">
        <v>47</v>
      </c>
      <c r="E4" s="19"/>
      <c r="F4" s="27"/>
    </row>
    <row r="5" spans="1:6" ht="36" customHeight="1" x14ac:dyDescent="0.15">
      <c r="A5" s="19">
        <v>3</v>
      </c>
      <c r="B5" s="19"/>
      <c r="C5" s="19"/>
      <c r="D5" s="19" t="s">
        <v>48</v>
      </c>
      <c r="E5" s="19"/>
      <c r="F5" s="27"/>
    </row>
    <row r="6" spans="1:6" ht="36" customHeight="1" x14ac:dyDescent="0.15">
      <c r="A6" s="17" t="s">
        <v>49</v>
      </c>
      <c r="B6" s="17"/>
      <c r="C6" s="17"/>
      <c r="D6" s="17"/>
      <c r="E6" s="17"/>
      <c r="F6" s="28"/>
    </row>
  </sheetData>
  <mergeCells count="2">
    <mergeCell ref="A1:F1"/>
    <mergeCell ref="F3:F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A4"/>
    </sheetView>
  </sheetViews>
  <sheetFormatPr baseColWidth="10" defaultRowHeight="14" x14ac:dyDescent="0.15"/>
  <cols>
    <col min="2" max="2" width="11.6640625" customWidth="1"/>
    <col min="4" max="4" width="12.1640625" style="29" customWidth="1"/>
    <col min="5" max="5" width="10.83203125" style="29"/>
    <col min="6" max="6" width="12.5" style="29" bestFit="1" customWidth="1"/>
    <col min="7" max="8" width="10.83203125" style="29"/>
  </cols>
  <sheetData>
    <row r="1" spans="1:10" ht="28" customHeight="1" x14ac:dyDescent="0.15">
      <c r="A1" s="30" t="s">
        <v>50</v>
      </c>
      <c r="B1" s="25" t="s">
        <v>51</v>
      </c>
      <c r="C1" s="25"/>
      <c r="D1" s="25"/>
      <c r="E1" s="25"/>
      <c r="F1" s="25" t="s">
        <v>60</v>
      </c>
      <c r="G1" s="25"/>
      <c r="H1" s="25"/>
      <c r="I1" s="31" t="s">
        <v>63</v>
      </c>
      <c r="J1" s="31" t="s">
        <v>64</v>
      </c>
    </row>
    <row r="2" spans="1:10" x14ac:dyDescent="0.15">
      <c r="A2" s="30"/>
      <c r="B2" s="32" t="s">
        <v>52</v>
      </c>
      <c r="C2" s="32"/>
      <c r="D2" s="18" t="s">
        <v>53</v>
      </c>
      <c r="E2" s="18" t="s">
        <v>53</v>
      </c>
      <c r="F2" s="33" t="s">
        <v>59</v>
      </c>
      <c r="G2" s="33" t="s">
        <v>61</v>
      </c>
      <c r="H2" s="33" t="s">
        <v>62</v>
      </c>
      <c r="I2" s="31"/>
      <c r="J2" s="31"/>
    </row>
    <row r="3" spans="1:10" ht="59" customHeight="1" x14ac:dyDescent="0.15">
      <c r="A3" s="30"/>
      <c r="B3" s="33" t="s">
        <v>56</v>
      </c>
      <c r="C3" s="33"/>
      <c r="D3" s="33" t="s">
        <v>57</v>
      </c>
      <c r="E3" s="33" t="s">
        <v>58</v>
      </c>
      <c r="F3" s="33"/>
      <c r="G3" s="33"/>
      <c r="H3" s="33"/>
      <c r="I3" s="31"/>
      <c r="J3" s="31"/>
    </row>
    <row r="4" spans="1:10" x14ac:dyDescent="0.15">
      <c r="A4" s="30"/>
      <c r="B4" s="17" t="s">
        <v>54</v>
      </c>
      <c r="C4" s="17" t="s">
        <v>55</v>
      </c>
      <c r="D4" s="33"/>
      <c r="E4" s="33"/>
      <c r="F4" s="33"/>
      <c r="G4" s="33"/>
      <c r="H4" s="33"/>
      <c r="I4" s="31"/>
      <c r="J4" s="31"/>
    </row>
  </sheetData>
  <mergeCells count="12">
    <mergeCell ref="A1:A4"/>
    <mergeCell ref="D3:D4"/>
    <mergeCell ref="E3:E4"/>
    <mergeCell ref="F2:F4"/>
    <mergeCell ref="G2:G4"/>
    <mergeCell ref="H2:H4"/>
    <mergeCell ref="B2:C2"/>
    <mergeCell ref="B3:C3"/>
    <mergeCell ref="B1:E1"/>
    <mergeCell ref="F1:H1"/>
    <mergeCell ref="I1:I4"/>
    <mergeCell ref="J1:J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股价计算</vt:lpstr>
      <vt:lpstr>比气长</vt:lpstr>
      <vt:lpstr>经营能力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2017-12-25T03:37:55Z</dcterms:created>
  <dcterms:modified xsi:type="dcterms:W3CDTF">2018-01-04T03:17:57Z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