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Q:\共有ドライブ\SI案件\アイビーネット_契約書管理システム\契約書管理システム共有\00 要件定義\テンプレート\実金\"/>
    </mc:Choice>
  </mc:AlternateContent>
  <xr:revisionPtr revIDLastSave="0" documentId="13_ncr:1_{DE8DF097-D2FC-4E6E-8E6B-C277EE50A406}" xr6:coauthVersionLast="47" xr6:coauthVersionMax="47" xr10:uidLastSave="{00000000-0000-0000-0000-000000000000}"/>
  <bookViews>
    <workbookView xWindow="810" yWindow="-120" windowWidth="37710" windowHeight="21840" activeTab="1" xr2:uid="{00000000-000D-0000-FFFF-FFFF00000000}"/>
  </bookViews>
  <sheets>
    <sheet name="入力シート" sheetId="1" r:id="rId1"/>
    <sheet name="実金" sheetId="5" r:id="rId2"/>
    <sheet name="休日" sheetId="4" r:id="rId3"/>
    <sheet name="固定値" sheetId="6" r:id="rId4"/>
  </sheets>
  <definedNames>
    <definedName name="_xlnm.Print_Titles" localSheetId="1">実金!$20:$20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GT2Zl4z/NW/LBxjZoP27Z9kCXUQ=="/>
    </ext>
  </extLst>
</workbook>
</file>

<file path=xl/calcChain.xml><?xml version="1.0" encoding="utf-8"?>
<calcChain xmlns="http://schemas.openxmlformats.org/spreadsheetml/2006/main">
  <c r="F16" i="5" l="1"/>
  <c r="A1" i="5"/>
  <c r="B56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8" i="5"/>
  <c r="D16" i="5" l="1"/>
  <c r="D15" i="5"/>
  <c r="A22" i="5" l="1"/>
  <c r="A23" i="5" s="1"/>
  <c r="B21" i="5"/>
  <c r="H16" i="5"/>
  <c r="B13" i="5"/>
  <c r="B11" i="5"/>
  <c r="B6" i="5"/>
  <c r="B4" i="5"/>
  <c r="B3" i="5"/>
  <c r="E3" i="5"/>
  <c r="B22" i="5" l="1"/>
  <c r="B23" i="5" l="1"/>
  <c r="I22" i="5"/>
  <c r="I23" i="5" l="1"/>
  <c r="B5" i="5" l="1"/>
  <c r="B9" i="5" l="1"/>
  <c r="B7" i="5"/>
  <c r="F21" i="5" l="1"/>
  <c r="B10" i="5"/>
  <c r="H18" i="5"/>
  <c r="B15" i="5"/>
  <c r="C21" i="5" s="1"/>
  <c r="D22" i="5" l="1"/>
  <c r="G21" i="5"/>
  <c r="H22" i="5" s="1"/>
  <c r="F22" i="5"/>
  <c r="D23" i="5" l="1"/>
  <c r="E9" i="5" s="1"/>
  <c r="F23" i="5"/>
  <c r="G22" i="5"/>
  <c r="H23" i="5" s="1"/>
  <c r="G23" i="5" l="1"/>
  <c r="G7" i="5" l="1"/>
  <c r="E10" i="5" l="1"/>
  <c r="E7" i="5" l="1"/>
  <c r="G6" i="5"/>
  <c r="E6" i="5" s="1"/>
</calcChain>
</file>

<file path=xl/sharedStrings.xml><?xml version="1.0" encoding="utf-8"?>
<sst xmlns="http://schemas.openxmlformats.org/spreadsheetml/2006/main" count="224" uniqueCount="174">
  <si>
    <t>優遇レート</t>
  </si>
  <si>
    <t>商品区分</t>
  </si>
  <si>
    <t>顧客名</t>
  </si>
  <si>
    <t>田中 太郎</t>
  </si>
  <si>
    <t>生年月日</t>
  </si>
  <si>
    <t>配偶者名</t>
  </si>
  <si>
    <t>田中 花子</t>
  </si>
  <si>
    <t>顧客名ローマ字</t>
  </si>
  <si>
    <t>配偶者名ローマ字</t>
  </si>
  <si>
    <t>HANAKO TANAKA</t>
  </si>
  <si>
    <t>郵便番号</t>
  </si>
  <si>
    <t>2**-00**</t>
  </si>
  <si>
    <t>顧客住所</t>
  </si>
  <si>
    <t>神奈川県***市***区****1-1-1</t>
  </si>
  <si>
    <t>顧客住所ローマ字</t>
  </si>
  <si>
    <t>1-1-1 ****, ***-KU, ***-SHI, KANAGAWA 2***-00** JAPAN</t>
  </si>
  <si>
    <t>自宅電話番号</t>
  </si>
  <si>
    <t>03-****-****</t>
  </si>
  <si>
    <t>携帯電話番号</t>
  </si>
  <si>
    <t>090-****-****</t>
  </si>
  <si>
    <t>勤務先名</t>
  </si>
  <si>
    <t>株式会社アイビーネット</t>
  </si>
  <si>
    <t>勤務先所在地</t>
  </si>
  <si>
    <t>東京都中央区銀座６-１０-１</t>
  </si>
  <si>
    <t>勤務先電話番号</t>
  </si>
  <si>
    <t>03-6264-5647</t>
  </si>
  <si>
    <t>物件価格</t>
  </si>
  <si>
    <t>物件価格ローマ字表記</t>
  </si>
  <si>
    <t>抵当権設定額</t>
  </si>
  <si>
    <t>元金弁済金額</t>
  </si>
  <si>
    <t>初回元金弁済日</t>
  </si>
  <si>
    <t>元金弁済回数</t>
  </si>
  <si>
    <t>最終弁済時元金額</t>
  </si>
  <si>
    <t>約定利率</t>
  </si>
  <si>
    <t>基準金利</t>
  </si>
  <si>
    <t>上乗せ金利</t>
  </si>
  <si>
    <t>融資手数料（税込）</t>
  </si>
  <si>
    <t>H 2104 Dalhart</t>
  </si>
  <si>
    <t>2104 Dalhart Trl, McKinney</t>
  </si>
  <si>
    <t>TX 75072,USA</t>
  </si>
  <si>
    <t>土地面積</t>
  </si>
  <si>
    <t>建物面積</t>
  </si>
  <si>
    <t>建物タイプ</t>
  </si>
  <si>
    <t>5 Bed 3.0 Bath</t>
  </si>
  <si>
    <t>建物価格</t>
  </si>
  <si>
    <t>築年数</t>
  </si>
  <si>
    <t>収入印紙代</t>
  </si>
  <si>
    <t>送金手数料</t>
  </si>
  <si>
    <t>弁済期間</t>
  </si>
  <si>
    <t>弁済回数</t>
  </si>
  <si>
    <t>初回弁済日</t>
  </si>
  <si>
    <t>最終弁済日</t>
  </si>
  <si>
    <t>　　</t>
  </si>
  <si>
    <t>1018 Legacy Walk, Woodstock, GA 30189</t>
  </si>
  <si>
    <t>金消契約日</t>
  </si>
  <si>
    <t>借入日</t>
  </si>
  <si>
    <t>連帯保証人名</t>
  </si>
  <si>
    <t>保証 太郎/保証 花子</t>
  </si>
  <si>
    <t>連帯保証人名ローマ字</t>
  </si>
  <si>
    <t>神奈川県***市***区****1-1-2/神奈川県***市***区****1-1-3</t>
  </si>
  <si>
    <t>1-1-2 ****, ***-KU, ***-SHI, KANAGAWA 2***-00** JAPAN/1-1-3 ****, ***-KU, ***-SHI, KANAGAWA 2***-00** JAPAN</t>
  </si>
  <si>
    <t>為替予約日</t>
  </si>
  <si>
    <t>融資比率</t>
  </si>
  <si>
    <t>借入希望金額（＄）</t>
  </si>
  <si>
    <t>貸付元本額（￥）</t>
  </si>
  <si>
    <t>出金額</t>
  </si>
  <si>
    <t>為替手数料</t>
  </si>
  <si>
    <t>手数料率</t>
  </si>
  <si>
    <t>消費税率</t>
  </si>
  <si>
    <t>実質利率（年率）</t>
  </si>
  <si>
    <t>将来支払う返済金額の合計額</t>
  </si>
  <si>
    <t>返済元本の総額</t>
  </si>
  <si>
    <t>各回利息</t>
  </si>
  <si>
    <t>最終回（元利金）</t>
  </si>
  <si>
    <t>事務手等支払期限</t>
  </si>
  <si>
    <t>日割日数</t>
  </si>
  <si>
    <t>日割利息</t>
  </si>
  <si>
    <t>休日</t>
  </si>
  <si>
    <t>元日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</si>
  <si>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</si>
  <si>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</si>
  <si>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</si>
  <si>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</si>
  <si>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</si>
  <si>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</si>
  <si>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</si>
  <si>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</si>
  <si>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</si>
  <si>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スポーツの日</t>
  </si>
  <si>
    <t>山の日</t>
  </si>
  <si>
    <t>振替休日</t>
  </si>
  <si>
    <t>敬老の日</t>
  </si>
  <si>
    <t>秋分の日</t>
  </si>
  <si>
    <t>文化の日</t>
  </si>
  <si>
    <t>勤労感謝の日</t>
  </si>
  <si>
    <t>敬称</t>
  </si>
  <si>
    <t>様</t>
    <rPh sb="0" eb="1">
      <t>サマ</t>
    </rPh>
    <phoneticPr fontId="3"/>
  </si>
  <si>
    <t>TARO TANAKA</t>
    <phoneticPr fontId="3"/>
  </si>
  <si>
    <t>70N</t>
  </si>
  <si>
    <t>ＵＳＤ借入希望金額</t>
  </si>
  <si>
    <t>ＵＳＤ借入希望金額ローマ字表記</t>
  </si>
  <si>
    <t>担保明細－物件名</t>
  </si>
  <si>
    <t>担保明細－所在地</t>
  </si>
  <si>
    <t>担保明細－州国</t>
  </si>
  <si>
    <t>Ｃｌｏｓｉｎｇ　Ｄａｔｅ</t>
  </si>
  <si>
    <t>Ｃｏｕｎｔｒｙ</t>
  </si>
  <si>
    <t>スポーツの日（体育の日改め）</t>
  </si>
  <si>
    <t>実行及び返済日</t>
    <rPh sb="0" eb="2">
      <t>ジッコウ</t>
    </rPh>
    <rPh sb="2" eb="3">
      <t>オヨ</t>
    </rPh>
    <rPh sb="4" eb="6">
      <t>ヘンサイ</t>
    </rPh>
    <phoneticPr fontId="10"/>
  </si>
  <si>
    <t>年月日</t>
    <rPh sb="0" eb="3">
      <t>ネンガッピ</t>
    </rPh>
    <phoneticPr fontId="10"/>
  </si>
  <si>
    <t>手数料等</t>
    <rPh sb="0" eb="3">
      <t>テスウリョウ</t>
    </rPh>
    <rPh sb="3" eb="4">
      <t>トウ</t>
    </rPh>
    <phoneticPr fontId="10"/>
  </si>
  <si>
    <t>後払利息</t>
    <rPh sb="0" eb="1">
      <t>アト</t>
    </rPh>
    <rPh sb="1" eb="2">
      <t>ハラ</t>
    </rPh>
    <rPh sb="2" eb="4">
      <t>リソク</t>
    </rPh>
    <phoneticPr fontId="10"/>
  </si>
  <si>
    <t>返済元本</t>
    <rPh sb="0" eb="2">
      <t>ヘンサイ</t>
    </rPh>
    <rPh sb="2" eb="4">
      <t>ガンポン</t>
    </rPh>
    <phoneticPr fontId="10"/>
  </si>
  <si>
    <t>約定元本</t>
    <rPh sb="0" eb="1">
      <t>ヤク</t>
    </rPh>
    <rPh sb="1" eb="2">
      <t>テイ</t>
    </rPh>
    <rPh sb="2" eb="4">
      <t>ガンポン</t>
    </rPh>
    <phoneticPr fontId="10"/>
  </si>
  <si>
    <t>利用可能額</t>
    <rPh sb="0" eb="2">
      <t>リヨウ</t>
    </rPh>
    <rPh sb="2" eb="4">
      <t>カノウ</t>
    </rPh>
    <rPh sb="4" eb="5">
      <t>ガク</t>
    </rPh>
    <phoneticPr fontId="10"/>
  </si>
  <si>
    <t>計算元本積数</t>
    <rPh sb="0" eb="2">
      <t>ケイサン</t>
    </rPh>
    <rPh sb="2" eb="4">
      <t>ガンポン</t>
    </rPh>
    <rPh sb="4" eb="6">
      <t>セキスウ</t>
    </rPh>
    <phoneticPr fontId="10"/>
  </si>
  <si>
    <t>日数</t>
    <rPh sb="0" eb="2">
      <t>ニッスウ</t>
    </rPh>
    <phoneticPr fontId="10"/>
  </si>
  <si>
    <t>ＴＴＳレート</t>
  </si>
  <si>
    <t>優遇レート（三井住友）</t>
  </si>
  <si>
    <t>利息・手数料等総額</t>
    <phoneticPr fontId="3"/>
  </si>
  <si>
    <t>入力シート項目名</t>
    <rPh sb="0" eb="2">
      <t>ニュウリョク</t>
    </rPh>
    <rPh sb="5" eb="7">
      <t>コウモク</t>
    </rPh>
    <rPh sb="7" eb="8">
      <t>メイ</t>
    </rPh>
    <phoneticPr fontId="12"/>
  </si>
  <si>
    <t>属性</t>
    <rPh sb="0" eb="2">
      <t>ゾクセイ</t>
    </rPh>
    <phoneticPr fontId="12"/>
  </si>
  <si>
    <t>商品名</t>
    <rPh sb="0" eb="3">
      <t>ショウヒンメイ</t>
    </rPh>
    <phoneticPr fontId="12"/>
  </si>
  <si>
    <t>商品種類</t>
    <rPh sb="0" eb="2">
      <t>ショウヒン</t>
    </rPh>
    <rPh sb="2" eb="4">
      <t>シュルイ</t>
    </rPh>
    <phoneticPr fontId="12"/>
  </si>
  <si>
    <t>バルーン回数</t>
    <rPh sb="4" eb="6">
      <t>カイスウ</t>
    </rPh>
    <phoneticPr fontId="12"/>
  </si>
  <si>
    <t>約定弁済月</t>
    <rPh sb="0" eb="2">
      <t>ヤクジョウ</t>
    </rPh>
    <rPh sb="2" eb="4">
      <t>ベンサイ</t>
    </rPh>
    <rPh sb="4" eb="5">
      <t>ツキ</t>
    </rPh>
    <phoneticPr fontId="12"/>
  </si>
  <si>
    <t>最終弁済時LTV</t>
    <rPh sb="0" eb="2">
      <t>サイシュウ</t>
    </rPh>
    <rPh sb="2" eb="4">
      <t>ベンサイ</t>
    </rPh>
    <rPh sb="4" eb="5">
      <t>ジ</t>
    </rPh>
    <phoneticPr fontId="12"/>
  </si>
  <si>
    <t>手数料率</t>
    <rPh sb="0" eb="3">
      <t>テスウリョウ</t>
    </rPh>
    <rPh sb="3" eb="4">
      <t>リツ</t>
    </rPh>
    <phoneticPr fontId="12"/>
  </si>
  <si>
    <t>消費税率</t>
    <rPh sb="0" eb="3">
      <t>ショウヒゼイ</t>
    </rPh>
    <rPh sb="3" eb="4">
      <t>リツ</t>
    </rPh>
    <phoneticPr fontId="12"/>
  </si>
  <si>
    <t>個人</t>
  </si>
  <si>
    <t>最終元金一括弁済</t>
  </si>
  <si>
    <t>70NP</t>
  </si>
  <si>
    <t>2054</t>
    <phoneticPr fontId="13"/>
  </si>
  <si>
    <t>1年毎5月(8回)弁済</t>
  </si>
  <si>
    <t>9054</t>
    <phoneticPr fontId="13"/>
  </si>
  <si>
    <t>1年毎5月(4回)弁済</t>
  </si>
  <si>
    <t>コバルト70</t>
  </si>
  <si>
    <t>1年毎5月(8回) + 最終元金一括弁済</t>
  </si>
  <si>
    <t>マルチ50</t>
  </si>
  <si>
    <t>マルチ70</t>
  </si>
  <si>
    <t>資産管理法人</t>
  </si>
  <si>
    <t>資産管理法人70N</t>
  </si>
  <si>
    <t>資産管理法人70NP</t>
    <phoneticPr fontId="13"/>
  </si>
  <si>
    <t>TXPMコバルト70</t>
  </si>
  <si>
    <t>資産管理法人マルチ50</t>
  </si>
  <si>
    <t>資産管理法人マルチ70</t>
  </si>
  <si>
    <t>事業法人</t>
  </si>
  <si>
    <t>コーポレート50</t>
  </si>
  <si>
    <t>コーポレート60</t>
  </si>
  <si>
    <t>コーポレート70</t>
  </si>
  <si>
    <t>コーポレート
マルチ50</t>
  </si>
  <si>
    <t>コーポレート
マルチ70　</t>
  </si>
  <si>
    <t>この表の項目を入れ替えたり、行や列を増減させないでください。</t>
    <rPh sb="2" eb="3">
      <t>ヒョウ</t>
    </rPh>
    <rPh sb="4" eb="6">
      <t>コウモク</t>
    </rPh>
    <rPh sb="7" eb="8">
      <t>イ</t>
    </rPh>
    <rPh sb="9" eb="10">
      <t>カ</t>
    </rPh>
    <rPh sb="14" eb="15">
      <t>ギョウ</t>
    </rPh>
    <rPh sb="16" eb="17">
      <t>レツ</t>
    </rPh>
    <rPh sb="18" eb="20">
      <t>ゾウゲン</t>
    </rPh>
    <phoneticPr fontId="13"/>
  </si>
  <si>
    <t>「入力シート項目名」の値は任意に変更しても問題はありません。</t>
    <rPh sb="1" eb="3">
      <t>ニュウリョク</t>
    </rPh>
    <rPh sb="6" eb="9">
      <t>コウモクメイ</t>
    </rPh>
    <rPh sb="11" eb="12">
      <t>アタイ</t>
    </rPh>
    <rPh sb="13" eb="15">
      <t>ニンイ</t>
    </rPh>
    <rPh sb="16" eb="18">
      <t>ヘンコウ</t>
    </rPh>
    <rPh sb="21" eb="23">
      <t>モンダイ</t>
    </rPh>
    <phoneticPr fontId="13"/>
  </si>
  <si>
    <t>バルーン回数（＝返済年数）</t>
  </si>
  <si>
    <t>約定弁済月</t>
  </si>
  <si>
    <t>最終弁済時ＬＴＶ</t>
  </si>
  <si>
    <t>手数料率</t>
    <rPh sb="0" eb="3">
      <t>テスウリョウ</t>
    </rPh>
    <rPh sb="3" eb="4">
      <t>リツ</t>
    </rPh>
    <phoneticPr fontId="3"/>
  </si>
  <si>
    <t>消費税率</t>
    <rPh sb="0" eb="3">
      <t>ショウヒゼイ</t>
    </rPh>
    <rPh sb="3" eb="4">
      <t>リツ</t>
    </rPh>
    <phoneticPr fontId="3"/>
  </si>
  <si>
    <t>Ｌｅｇａｌ　ＤＥＳＣ</t>
  </si>
  <si>
    <t>Ｉｎｓｔｒｕｍｅｎｔａｌ</t>
  </si>
  <si>
    <t>Ｐａｒｃｅｌ　Ｎｏ</t>
  </si>
  <si>
    <t>Ｐｒｏｐｅｒｔｙ　Ａｄｄ</t>
  </si>
  <si>
    <t>システム実行日</t>
    <phoneticPr fontId="3"/>
  </si>
  <si>
    <t>州国</t>
    <phoneticPr fontId="3"/>
  </si>
  <si>
    <t>HOSYO TAROU/HOSYO HANAKO</t>
    <phoneticPr fontId="13"/>
  </si>
  <si>
    <t>連帯保証人ローマ字</t>
    <phoneticPr fontId="13"/>
  </si>
  <si>
    <t>連帯保証人住所</t>
    <phoneticPr fontId="13"/>
  </si>
  <si>
    <t>初回弁済日（英）</t>
    <rPh sb="6" eb="7">
      <t>エイ</t>
    </rPh>
    <phoneticPr fontId="1"/>
  </si>
  <si>
    <t>最終弁済日（英）</t>
    <rPh sb="6" eb="7">
      <t>エイ</t>
    </rPh>
    <phoneticPr fontId="1"/>
  </si>
  <si>
    <t>Ｃｌｏｓｉｎｇ　Ｄ（英）</t>
    <rPh sb="10" eb="11">
      <t>エイ</t>
    </rPh>
    <phoneticPr fontId="1"/>
  </si>
  <si>
    <t>金消契約日（英）</t>
    <rPh sb="6" eb="7">
      <t>エイ</t>
    </rPh>
    <phoneticPr fontId="1"/>
  </si>
  <si>
    <t>借入日（英）</t>
    <rPh sb="4" eb="5">
      <t>エイ</t>
    </rPh>
    <phoneticPr fontId="1"/>
  </si>
  <si>
    <t>初回元金弁済日（英）</t>
    <rPh sb="8" eb="9">
      <t>エイ</t>
    </rPh>
    <phoneticPr fontId="1"/>
  </si>
  <si>
    <t>顧客名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</si>
</sst>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¥&quot;#,##0;[Red]&quot;¥&quot;\-#,##0"/>
    <numFmt numFmtId="8" formatCode="&quot;¥&quot;#,##0.00;[Red]&quot;¥&quot;\-#,##0.00"/>
    <numFmt numFmtId="176" formatCode="0.000%"/>
    <numFmt numFmtId="177" formatCode="[$$-409]#,##0_);\([$$-409]#,##0\)"/>
    <numFmt numFmtId="178" formatCode="[$¥-411]#,##0.00_);\([$¥-411]#,##0.00\)"/>
    <numFmt numFmtId="179" formatCode="[$¥-411]#,##0_);\([$¥-411]#,##0\)"/>
    <numFmt numFmtId="180" formatCode="[$-F800]dddd\,\ mmmm\ dd\,\ yyyy"/>
    <numFmt numFmtId="181" formatCode="yyyymmdd"/>
    <numFmt numFmtId="182" formatCode="\$#,##0.00;[Red]\$\-#,##0.00"/>
    <numFmt numFmtId="183" formatCode="#,##0&quot;回&quot;;[Red]\-#,##0&quot;回&quot;"/>
    <numFmt numFmtId="184" formatCode="#,##0.00&quot;㎡&quot;;[Red]\-#,##0.00&quot;㎡&quot;"/>
    <numFmt numFmtId="185" formatCode="0&quot;年築&quot;;[Red]\-0&quot;年築&quot;"/>
    <numFmt numFmtId="186" formatCode="#,##0&quot;年&quot;;[Red]\-#,##0&quot;年&quot;"/>
    <numFmt numFmtId="187" formatCode="[$-409]mmmm\ dd\,\ yyyy;@"/>
  </numFmts>
  <fonts count="14" x14ac:knownFonts="1">
    <font>
      <sz val="11"/>
      <color rgb="FF000000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name val="ＭＳ 明朝"/>
      <family val="1"/>
      <charset val="128"/>
    </font>
    <font>
      <sz val="16"/>
      <color rgb="FF00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00"/>
      <name val="游ゴシック"/>
      <family val="3"/>
      <charset val="128"/>
    </font>
    <font>
      <sz val="11"/>
      <name val="Meiryo UI"/>
      <family val="3"/>
      <charset val="128"/>
    </font>
    <font>
      <b/>
      <sz val="18"/>
      <color theme="3"/>
      <name val="calibri"/>
      <family val="2"/>
      <charset val="128"/>
      <scheme val="major"/>
    </font>
    <font>
      <sz val="6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9"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80" fontId="5" fillId="0" borderId="0" xfId="0" applyNumberFormat="1" applyFont="1" applyAlignment="1">
      <alignment vertical="center"/>
    </xf>
    <xf numFmtId="0" fontId="1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 shrinkToFit="1"/>
    </xf>
    <xf numFmtId="0" fontId="11" fillId="0" borderId="1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vertical="center" wrapText="1" shrinkToFi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shrinkToFit="1"/>
    </xf>
    <xf numFmtId="14" fontId="5" fillId="0" borderId="1" xfId="0" applyNumberFormat="1" applyFont="1" applyBorder="1" applyAlignment="1">
      <alignment vertical="center" shrinkToFit="1"/>
    </xf>
    <xf numFmtId="38" fontId="5" fillId="0" borderId="1" xfId="1" applyFont="1" applyBorder="1" applyAlignment="1">
      <alignment vertical="center" shrinkToFit="1"/>
    </xf>
    <xf numFmtId="0" fontId="5" fillId="9" borderId="1" xfId="0" applyFont="1" applyFill="1" applyBorder="1" applyAlignment="1">
      <alignment horizontal="right" vertical="center" shrinkToFit="1"/>
    </xf>
    <xf numFmtId="177" fontId="5" fillId="9" borderId="1" xfId="0" applyNumberFormat="1" applyFont="1" applyFill="1" applyBorder="1" applyAlignment="1">
      <alignment vertical="center" shrinkToFit="1"/>
    </xf>
    <xf numFmtId="177" fontId="5" fillId="8" borderId="1" xfId="0" applyNumberFormat="1" applyFont="1" applyFill="1" applyBorder="1" applyAlignment="1">
      <alignment vertical="center" shrinkToFit="1"/>
    </xf>
    <xf numFmtId="178" fontId="5" fillId="8" borderId="1" xfId="0" applyNumberFormat="1" applyFont="1" applyFill="1" applyBorder="1" applyAlignment="1">
      <alignment vertical="center" shrinkToFit="1"/>
    </xf>
    <xf numFmtId="179" fontId="5" fillId="8" borderId="1" xfId="0" applyNumberFormat="1" applyFont="1" applyFill="1" applyBorder="1" applyAlignment="1">
      <alignment vertical="center" shrinkToFit="1"/>
    </xf>
    <xf numFmtId="10" fontId="11" fillId="9" borderId="1" xfId="0" applyNumberFormat="1" applyFont="1" applyFill="1" applyBorder="1" applyAlignment="1">
      <alignment vertical="center" shrinkToFit="1"/>
    </xf>
    <xf numFmtId="179" fontId="11" fillId="8" borderId="2" xfId="0" applyNumberFormat="1" applyFont="1" applyFill="1" applyBorder="1" applyAlignment="1">
      <alignment vertical="center" shrinkToFit="1"/>
    </xf>
    <xf numFmtId="9" fontId="11" fillId="9" borderId="1" xfId="0" applyNumberFormat="1" applyFont="1" applyFill="1" applyBorder="1" applyAlignment="1">
      <alignment vertical="center" shrinkToFit="1"/>
    </xf>
    <xf numFmtId="176" fontId="5" fillId="7" borderId="1" xfId="2" applyNumberFormat="1" applyFont="1" applyFill="1" applyBorder="1" applyAlignment="1">
      <alignment vertical="center" shrinkToFit="1"/>
    </xf>
    <xf numFmtId="179" fontId="5" fillId="7" borderId="1" xfId="0" applyNumberFormat="1" applyFont="1" applyFill="1" applyBorder="1" applyAlignment="1">
      <alignment vertical="center" shrinkToFit="1"/>
    </xf>
    <xf numFmtId="14" fontId="11" fillId="8" borderId="1" xfId="0" applyNumberFormat="1" applyFont="1" applyFill="1" applyBorder="1" applyAlignment="1">
      <alignment vertical="center" shrinkToFit="1"/>
    </xf>
    <xf numFmtId="38" fontId="11" fillId="8" borderId="1" xfId="1" applyFont="1" applyFill="1" applyBorder="1" applyAlignment="1">
      <alignment vertical="center" shrinkToFit="1"/>
    </xf>
    <xf numFmtId="179" fontId="11" fillId="8" borderId="1" xfId="0" applyNumberFormat="1" applyFont="1" applyFill="1" applyBorder="1" applyAlignment="1">
      <alignment vertical="center" shrinkToFit="1"/>
    </xf>
    <xf numFmtId="0" fontId="6" fillId="0" borderId="0" xfId="4" applyFont="1">
      <alignment vertical="center"/>
    </xf>
    <xf numFmtId="0" fontId="6" fillId="6" borderId="0" xfId="4" applyFont="1" applyFill="1">
      <alignment vertical="center"/>
    </xf>
    <xf numFmtId="0" fontId="6" fillId="6" borderId="6" xfId="4" applyFont="1" applyFill="1" applyBorder="1">
      <alignment vertical="center"/>
    </xf>
    <xf numFmtId="0" fontId="6" fillId="6" borderId="7" xfId="4" applyFont="1" applyFill="1" applyBorder="1">
      <alignment vertical="center"/>
    </xf>
    <xf numFmtId="38" fontId="11" fillId="0" borderId="7" xfId="5" applyFont="1" applyBorder="1">
      <alignment vertical="center"/>
    </xf>
    <xf numFmtId="9" fontId="11" fillId="0" borderId="7" xfId="6" applyFont="1" applyBorder="1">
      <alignment vertical="center"/>
    </xf>
    <xf numFmtId="0" fontId="6" fillId="6" borderId="7" xfId="4" quotePrefix="1" applyFont="1" applyFill="1" applyBorder="1">
      <alignment vertical="center"/>
    </xf>
    <xf numFmtId="0" fontId="6" fillId="6" borderId="8" xfId="4" applyFont="1" applyFill="1" applyBorder="1">
      <alignment vertical="center"/>
    </xf>
    <xf numFmtId="38" fontId="11" fillId="0" borderId="8" xfId="5" applyFont="1" applyBorder="1">
      <alignment vertical="center"/>
    </xf>
    <xf numFmtId="9" fontId="11" fillId="0" borderId="8" xfId="6" applyFont="1" applyBorder="1">
      <alignment vertical="center"/>
    </xf>
    <xf numFmtId="0" fontId="5" fillId="2" borderId="1" xfId="3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horizontal="left" wrapText="1"/>
    </xf>
    <xf numFmtId="178" fontId="5" fillId="10" borderId="1" xfId="0" applyNumberFormat="1" applyFont="1" applyFill="1" applyBorder="1" applyAlignment="1">
      <alignment vertical="center" shrinkToFit="1"/>
    </xf>
    <xf numFmtId="8" fontId="11" fillId="0" borderId="1" xfId="1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180" fontId="11" fillId="0" borderId="1" xfId="0" applyNumberFormat="1" applyFont="1" applyBorder="1" applyAlignment="1">
      <alignment horizontal="left" wrapText="1"/>
    </xf>
    <xf numFmtId="182" fontId="11" fillId="0" borderId="1" xfId="1" applyNumberFormat="1" applyFont="1" applyBorder="1" applyAlignment="1">
      <alignment horizontal="left" wrapText="1"/>
    </xf>
    <xf numFmtId="183" fontId="11" fillId="0" borderId="1" xfId="1" applyNumberFormat="1" applyFont="1" applyBorder="1" applyAlignment="1">
      <alignment horizontal="left" wrapText="1"/>
    </xf>
    <xf numFmtId="10" fontId="11" fillId="0" borderId="1" xfId="2" applyNumberFormat="1" applyFont="1" applyBorder="1" applyAlignment="1">
      <alignment horizontal="left" wrapText="1"/>
    </xf>
    <xf numFmtId="176" fontId="11" fillId="0" borderId="1" xfId="2" applyNumberFormat="1" applyFont="1" applyBorder="1" applyAlignment="1">
      <alignment horizontal="left" wrapText="1"/>
    </xf>
    <xf numFmtId="6" fontId="11" fillId="0" borderId="1" xfId="1" applyNumberFormat="1" applyFont="1" applyBorder="1" applyAlignment="1">
      <alignment horizontal="left" wrapText="1"/>
    </xf>
    <xf numFmtId="184" fontId="11" fillId="0" borderId="1" xfId="1" applyNumberFormat="1" applyFont="1" applyBorder="1" applyAlignment="1">
      <alignment horizontal="left" wrapText="1"/>
    </xf>
    <xf numFmtId="185" fontId="11" fillId="0" borderId="1" xfId="1" applyNumberFormat="1" applyFont="1" applyBorder="1" applyAlignment="1">
      <alignment horizontal="left" wrapText="1"/>
    </xf>
    <xf numFmtId="186" fontId="11" fillId="0" borderId="1" xfId="1" applyNumberFormat="1" applyFont="1" applyBorder="1" applyAlignment="1">
      <alignment horizontal="left" wrapText="1"/>
    </xf>
    <xf numFmtId="183" fontId="11" fillId="4" borderId="1" xfId="1" applyNumberFormat="1" applyFont="1" applyFill="1" applyBorder="1" applyAlignment="1">
      <alignment horizontal="left" wrapText="1"/>
    </xf>
    <xf numFmtId="9" fontId="11" fillId="5" borderId="1" xfId="2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 wrapText="1"/>
    </xf>
    <xf numFmtId="181" fontId="11" fillId="5" borderId="1" xfId="0" applyNumberFormat="1" applyFont="1" applyFill="1" applyBorder="1" applyAlignment="1">
      <alignment horizontal="left" wrapText="1"/>
    </xf>
    <xf numFmtId="183" fontId="5" fillId="5" borderId="1" xfId="1" applyNumberFormat="1" applyFont="1" applyFill="1" applyBorder="1" applyAlignment="1">
      <alignment horizontal="left" vertical="center" wrapText="1"/>
    </xf>
    <xf numFmtId="9" fontId="5" fillId="5" borderId="1" xfId="2" applyFont="1" applyFill="1" applyBorder="1" applyAlignment="1">
      <alignment horizontal="left" vertical="center" wrapText="1"/>
    </xf>
    <xf numFmtId="187" fontId="6" fillId="5" borderId="1" xfId="0" applyNumberFormat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shrinkToFit="1"/>
    </xf>
    <xf numFmtId="14" fontId="5" fillId="8" borderId="1" xfId="0" applyNumberFormat="1" applyFont="1" applyFill="1" applyBorder="1" applyAlignment="1">
      <alignment vertical="center" shrinkToFit="1"/>
    </xf>
    <xf numFmtId="38" fontId="5" fillId="8" borderId="1" xfId="1" applyFont="1" applyFill="1" applyBorder="1" applyAlignment="1">
      <alignment vertical="center" shrinkToFi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9" borderId="0" xfId="0" applyFont="1" applyFill="1" applyBorder="1" applyAlignment="1">
      <alignment horizontal="left" vertical="center" wrapText="1"/>
    </xf>
  </cellXfs>
  <cellStyles count="7">
    <cellStyle name="パーセント" xfId="2" builtinId="5"/>
    <cellStyle name="パーセント 2" xfId="6" xr:uid="{4D23D834-8877-4E87-9D8E-F6C40B8AE0AE}"/>
    <cellStyle name="桁区切り" xfId="1" builtinId="6"/>
    <cellStyle name="桁区切り 2" xfId="5" xr:uid="{84BAE4CF-513F-4474-8BBB-97C22CA1547D}"/>
    <cellStyle name="標準" xfId="0" builtinId="0"/>
    <cellStyle name="標準 2" xfId="4" xr:uid="{8FAADD8E-C849-46E1-B49D-BCDB8C3F833B}"/>
    <cellStyle name="標準 3" xfId="3" xr:uid="{58FFFB2F-39AB-49FF-A817-298C30F6D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workbookViewId="0"/>
  </sheetViews>
  <sheetFormatPr defaultColWidth="12.625" defaultRowHeight="15.75" x14ac:dyDescent="0.2"/>
  <cols>
    <col min="1" max="1" width="22.625" style="1" customWidth="1"/>
    <col min="2" max="2" width="60.625" style="1" customWidth="1"/>
    <col min="3" max="21" width="7.625" style="1" customWidth="1"/>
    <col min="22" max="16384" width="12.625" style="1"/>
  </cols>
  <sheetData>
    <row r="1" spans="1:2" x14ac:dyDescent="0.25">
      <c r="A1" s="40" t="s">
        <v>0</v>
      </c>
      <c r="B1" s="44">
        <v>108.04</v>
      </c>
    </row>
    <row r="2" spans="1:2" x14ac:dyDescent="0.25">
      <c r="A2" s="40" t="s">
        <v>1</v>
      </c>
      <c r="B2" s="42" t="s">
        <v>98</v>
      </c>
    </row>
    <row r="3" spans="1:2" x14ac:dyDescent="0.25">
      <c r="A3" s="40" t="s">
        <v>2</v>
      </c>
      <c r="B3" s="45" t="s">
        <v>3</v>
      </c>
    </row>
    <row r="4" spans="1:2" x14ac:dyDescent="0.25">
      <c r="A4" s="40" t="s">
        <v>4</v>
      </c>
      <c r="B4" s="46">
        <v>34538</v>
      </c>
    </row>
    <row r="5" spans="1:2" x14ac:dyDescent="0.25">
      <c r="A5" s="40" t="s">
        <v>5</v>
      </c>
      <c r="B5" s="45" t="s">
        <v>6</v>
      </c>
    </row>
    <row r="6" spans="1:2" x14ac:dyDescent="0.25">
      <c r="A6" s="40" t="s">
        <v>7</v>
      </c>
      <c r="B6" s="45" t="s">
        <v>97</v>
      </c>
    </row>
    <row r="7" spans="1:2" x14ac:dyDescent="0.25">
      <c r="A7" s="40" t="s">
        <v>8</v>
      </c>
      <c r="B7" s="45" t="s">
        <v>9</v>
      </c>
    </row>
    <row r="8" spans="1:2" x14ac:dyDescent="0.25">
      <c r="A8" s="40" t="s">
        <v>10</v>
      </c>
      <c r="B8" s="45" t="s">
        <v>11</v>
      </c>
    </row>
    <row r="9" spans="1:2" x14ac:dyDescent="0.25">
      <c r="A9" s="40" t="s">
        <v>12</v>
      </c>
      <c r="B9" s="45" t="s">
        <v>13</v>
      </c>
    </row>
    <row r="10" spans="1:2" x14ac:dyDescent="0.25">
      <c r="A10" s="40" t="s">
        <v>14</v>
      </c>
      <c r="B10" s="45" t="s">
        <v>15</v>
      </c>
    </row>
    <row r="11" spans="1:2" x14ac:dyDescent="0.25">
      <c r="A11" s="40" t="s">
        <v>16</v>
      </c>
      <c r="B11" s="45" t="s">
        <v>17</v>
      </c>
    </row>
    <row r="12" spans="1:2" x14ac:dyDescent="0.25">
      <c r="A12" s="40" t="s">
        <v>18</v>
      </c>
      <c r="B12" s="45" t="s">
        <v>19</v>
      </c>
    </row>
    <row r="13" spans="1:2" x14ac:dyDescent="0.25">
      <c r="A13" s="40" t="s">
        <v>20</v>
      </c>
      <c r="B13" s="45" t="s">
        <v>21</v>
      </c>
    </row>
    <row r="14" spans="1:2" x14ac:dyDescent="0.25">
      <c r="A14" s="40" t="s">
        <v>22</v>
      </c>
      <c r="B14" s="45" t="s">
        <v>23</v>
      </c>
    </row>
    <row r="15" spans="1:2" x14ac:dyDescent="0.25">
      <c r="A15" s="40" t="s">
        <v>24</v>
      </c>
      <c r="B15" s="45" t="s">
        <v>25</v>
      </c>
    </row>
    <row r="16" spans="1:2" x14ac:dyDescent="0.25">
      <c r="A16" s="40" t="s">
        <v>26</v>
      </c>
      <c r="B16" s="47">
        <v>238000</v>
      </c>
    </row>
    <row r="17" spans="1:2" x14ac:dyDescent="0.25">
      <c r="A17" s="40" t="s">
        <v>27</v>
      </c>
      <c r="B17" s="45"/>
    </row>
    <row r="18" spans="1:2" x14ac:dyDescent="0.25">
      <c r="A18" s="40" t="s">
        <v>99</v>
      </c>
      <c r="B18" s="47">
        <v>119000</v>
      </c>
    </row>
    <row r="19" spans="1:2" x14ac:dyDescent="0.25">
      <c r="A19" s="40" t="s">
        <v>100</v>
      </c>
      <c r="B19" s="45"/>
    </row>
    <row r="20" spans="1:2" x14ac:dyDescent="0.25">
      <c r="A20" s="40" t="s">
        <v>28</v>
      </c>
      <c r="B20" s="47">
        <v>119000</v>
      </c>
    </row>
    <row r="21" spans="1:2" x14ac:dyDescent="0.25">
      <c r="A21" s="40" t="s">
        <v>29</v>
      </c>
      <c r="B21" s="47"/>
    </row>
    <row r="22" spans="1:2" x14ac:dyDescent="0.25">
      <c r="A22" s="40" t="s">
        <v>30</v>
      </c>
      <c r="B22" s="46"/>
    </row>
    <row r="23" spans="1:2" x14ac:dyDescent="0.25">
      <c r="A23" s="40" t="s">
        <v>31</v>
      </c>
      <c r="B23" s="48"/>
    </row>
    <row r="24" spans="1:2" x14ac:dyDescent="0.25">
      <c r="A24" s="40" t="s">
        <v>32</v>
      </c>
      <c r="B24" s="47"/>
    </row>
    <row r="25" spans="1:2" x14ac:dyDescent="0.25">
      <c r="A25" s="40" t="s">
        <v>33</v>
      </c>
      <c r="B25" s="49">
        <v>3.3000000000000002E-2</v>
      </c>
    </row>
    <row r="26" spans="1:2" x14ac:dyDescent="0.25">
      <c r="A26" s="40" t="s">
        <v>34</v>
      </c>
      <c r="B26" s="50">
        <v>1.4749999999999999E-2</v>
      </c>
    </row>
    <row r="27" spans="1:2" x14ac:dyDescent="0.25">
      <c r="A27" s="40" t="s">
        <v>35</v>
      </c>
      <c r="B27" s="50">
        <v>1.8249999999999999E-2</v>
      </c>
    </row>
    <row r="28" spans="1:2" x14ac:dyDescent="0.25">
      <c r="A28" s="40" t="s">
        <v>36</v>
      </c>
      <c r="B28" s="51">
        <v>0</v>
      </c>
    </row>
    <row r="29" spans="1:2" x14ac:dyDescent="0.25">
      <c r="A29" s="40" t="s">
        <v>101</v>
      </c>
      <c r="B29" s="45" t="s">
        <v>37</v>
      </c>
    </row>
    <row r="30" spans="1:2" x14ac:dyDescent="0.25">
      <c r="A30" s="40" t="s">
        <v>102</v>
      </c>
      <c r="B30" s="45" t="s">
        <v>38</v>
      </c>
    </row>
    <row r="31" spans="1:2" x14ac:dyDescent="0.25">
      <c r="A31" s="40" t="s">
        <v>103</v>
      </c>
      <c r="B31" s="45" t="s">
        <v>39</v>
      </c>
    </row>
    <row r="32" spans="1:2" x14ac:dyDescent="0.25">
      <c r="A32" s="40" t="s">
        <v>40</v>
      </c>
      <c r="B32" s="52">
        <v>1622.65</v>
      </c>
    </row>
    <row r="33" spans="1:2" x14ac:dyDescent="0.25">
      <c r="A33" s="40" t="s">
        <v>41</v>
      </c>
      <c r="B33" s="52">
        <v>285.77</v>
      </c>
    </row>
    <row r="34" spans="1:2" x14ac:dyDescent="0.25">
      <c r="A34" s="40" t="s">
        <v>42</v>
      </c>
      <c r="B34" s="45" t="s">
        <v>43</v>
      </c>
    </row>
    <row r="35" spans="1:2" x14ac:dyDescent="0.25">
      <c r="A35" s="40" t="s">
        <v>44</v>
      </c>
      <c r="B35" s="47">
        <v>189757</v>
      </c>
    </row>
    <row r="36" spans="1:2" x14ac:dyDescent="0.25">
      <c r="A36" s="40" t="s">
        <v>45</v>
      </c>
      <c r="B36" s="53">
        <v>2003</v>
      </c>
    </row>
    <row r="37" spans="1:2" x14ac:dyDescent="0.25">
      <c r="A37" s="40" t="s">
        <v>46</v>
      </c>
      <c r="B37" s="51">
        <v>20000</v>
      </c>
    </row>
    <row r="38" spans="1:2" x14ac:dyDescent="0.25">
      <c r="A38" s="40" t="s">
        <v>47</v>
      </c>
      <c r="B38" s="51">
        <v>3500</v>
      </c>
    </row>
    <row r="39" spans="1:2" x14ac:dyDescent="0.25">
      <c r="A39" s="40" t="s">
        <v>48</v>
      </c>
      <c r="B39" s="54">
        <v>10</v>
      </c>
    </row>
    <row r="40" spans="1:2" x14ac:dyDescent="0.25">
      <c r="A40" s="40" t="s">
        <v>49</v>
      </c>
      <c r="B40" s="55">
        <v>120</v>
      </c>
    </row>
    <row r="41" spans="1:2" x14ac:dyDescent="0.25">
      <c r="A41" s="40" t="s">
        <v>50</v>
      </c>
      <c r="B41" s="46">
        <v>44378</v>
      </c>
    </row>
    <row r="42" spans="1:2" x14ac:dyDescent="0.25">
      <c r="A42" s="40" t="s">
        <v>51</v>
      </c>
      <c r="B42" s="46">
        <v>48000</v>
      </c>
    </row>
    <row r="43" spans="1:2" x14ac:dyDescent="0.25">
      <c r="A43" s="40" t="s">
        <v>104</v>
      </c>
      <c r="B43" s="46">
        <v>44343</v>
      </c>
    </row>
    <row r="44" spans="1:2" x14ac:dyDescent="0.25">
      <c r="A44" s="40" t="s">
        <v>158</v>
      </c>
      <c r="B44" s="45" t="s">
        <v>52</v>
      </c>
    </row>
    <row r="45" spans="1:2" x14ac:dyDescent="0.25">
      <c r="A45" s="40" t="s">
        <v>159</v>
      </c>
      <c r="B45" s="45"/>
    </row>
    <row r="46" spans="1:2" x14ac:dyDescent="0.25">
      <c r="A46" s="40" t="s">
        <v>160</v>
      </c>
      <c r="B46" s="45"/>
    </row>
    <row r="47" spans="1:2" x14ac:dyDescent="0.25">
      <c r="A47" s="40" t="s">
        <v>161</v>
      </c>
      <c r="B47" s="45" t="s">
        <v>53</v>
      </c>
    </row>
    <row r="48" spans="1:2" x14ac:dyDescent="0.25">
      <c r="A48" s="40" t="s">
        <v>54</v>
      </c>
      <c r="B48" s="46">
        <v>44314</v>
      </c>
    </row>
    <row r="49" spans="1:2" x14ac:dyDescent="0.25">
      <c r="A49" s="40" t="s">
        <v>55</v>
      </c>
      <c r="B49" s="46">
        <v>44336</v>
      </c>
    </row>
    <row r="50" spans="1:2" x14ac:dyDescent="0.25">
      <c r="A50" s="40" t="s">
        <v>56</v>
      </c>
      <c r="B50" s="45" t="s">
        <v>57</v>
      </c>
    </row>
    <row r="51" spans="1:2" x14ac:dyDescent="0.25">
      <c r="A51" s="40" t="s">
        <v>58</v>
      </c>
      <c r="B51" s="45" t="s">
        <v>164</v>
      </c>
    </row>
    <row r="52" spans="1:2" x14ac:dyDescent="0.25">
      <c r="A52" s="40" t="s">
        <v>166</v>
      </c>
      <c r="B52" s="45" t="s">
        <v>59</v>
      </c>
    </row>
    <row r="53" spans="1:2" ht="31.5" x14ac:dyDescent="0.25">
      <c r="A53" s="40" t="s">
        <v>165</v>
      </c>
      <c r="B53" s="45" t="s">
        <v>60</v>
      </c>
    </row>
    <row r="54" spans="1:2" x14ac:dyDescent="0.25">
      <c r="A54" s="40" t="s">
        <v>105</v>
      </c>
      <c r="B54" s="45"/>
    </row>
    <row r="55" spans="1:2" x14ac:dyDescent="0.25">
      <c r="A55" s="40" t="s">
        <v>61</v>
      </c>
      <c r="B55" s="46"/>
    </row>
    <row r="56" spans="1:2" x14ac:dyDescent="0.25">
      <c r="A56" s="40" t="s">
        <v>62</v>
      </c>
      <c r="B56" s="56">
        <f>B18/B16</f>
        <v>0.5</v>
      </c>
    </row>
    <row r="57" spans="1:2" x14ac:dyDescent="0.25">
      <c r="A57" s="41" t="s">
        <v>95</v>
      </c>
      <c r="B57" s="57" t="s">
        <v>96</v>
      </c>
    </row>
    <row r="58" spans="1:2" x14ac:dyDescent="0.25">
      <c r="A58" s="41" t="s">
        <v>163</v>
      </c>
      <c r="B58" s="57" t="str">
        <f>IF(LENB(B31)&gt;1,LEFT(B31,2),"")</f>
        <v>TX</v>
      </c>
    </row>
    <row r="59" spans="1:2" x14ac:dyDescent="0.25">
      <c r="A59" s="41" t="s">
        <v>162</v>
      </c>
      <c r="B59" s="58">
        <f ca="1">TODAY()</f>
        <v>44581</v>
      </c>
    </row>
    <row r="60" spans="1:2" x14ac:dyDescent="0.2">
      <c r="A60" s="37" t="s">
        <v>153</v>
      </c>
      <c r="B60" s="59" t="str">
        <f>IF(INDEX(固定値!D$3:H$19,MATCH(入力シート!B$2,固定値!B$3:B$19,0),1)&gt;0,INDEX(固定値!D$3:H$19,MATCH(入力シート!B$2,固定値!B$3:B$19,0),1),"")</f>
        <v/>
      </c>
    </row>
    <row r="61" spans="1:2" x14ac:dyDescent="0.2">
      <c r="A61" s="37" t="s">
        <v>154</v>
      </c>
      <c r="B61" s="38" t="str">
        <f>IF(INDEX(固定値!D$3:H$19,MATCH(入力シート!B$2,固定値!B$3:B$19,0),2)&gt;0,INDEX(固定値!D$3:H$19,MATCH(入力シート!B$2,固定値!B$3:B$19,0),2),"")</f>
        <v/>
      </c>
    </row>
    <row r="62" spans="1:2" x14ac:dyDescent="0.2">
      <c r="A62" s="37" t="s">
        <v>155</v>
      </c>
      <c r="B62" s="60">
        <f>IF(INDEX(固定値!D$3:H$19,MATCH(B$2,固定値!B$3:B$19,0),3)&gt;0,INDEX(固定値!D$3:H$19,MATCH(B$2,固定値!B$3:B$19,0),3),0)</f>
        <v>0</v>
      </c>
    </row>
    <row r="63" spans="1:2" x14ac:dyDescent="0.2">
      <c r="A63" s="37" t="s">
        <v>156</v>
      </c>
      <c r="B63" s="60">
        <f>IF(INDEX(固定値!D$3:H$19,MATCH(B$2,固定値!B$3:B$19,0),4)&gt;0,INDEX(固定値!D$3:H$19,MATCH(B$2,固定値!B$3:B$19,0),4),0)</f>
        <v>0.01</v>
      </c>
    </row>
    <row r="64" spans="1:2" x14ac:dyDescent="0.2">
      <c r="A64" s="37" t="s">
        <v>157</v>
      </c>
      <c r="B64" s="60">
        <f>IF(INDEX(固定値!D$3:H$19,MATCH(B$2,固定値!B$3:B$19,0),5)&gt;0,INDEX(固定値!D$3:H$19,MATCH(B$2,固定値!B$3:B$19,0),5),0)</f>
        <v>0.1</v>
      </c>
    </row>
    <row r="65" spans="1:2" x14ac:dyDescent="0.2">
      <c r="A65" s="39" t="s">
        <v>167</v>
      </c>
      <c r="B65" s="61">
        <f>B41</f>
        <v>44378</v>
      </c>
    </row>
    <row r="66" spans="1:2" x14ac:dyDescent="0.2">
      <c r="A66" s="39" t="s">
        <v>168</v>
      </c>
      <c r="B66" s="61">
        <f>B42</f>
        <v>48000</v>
      </c>
    </row>
    <row r="67" spans="1:2" x14ac:dyDescent="0.2">
      <c r="A67" s="39" t="s">
        <v>169</v>
      </c>
      <c r="B67" s="61">
        <f>B43</f>
        <v>44343</v>
      </c>
    </row>
    <row r="68" spans="1:2" x14ac:dyDescent="0.2">
      <c r="A68" s="39" t="s">
        <v>170</v>
      </c>
      <c r="B68" s="61">
        <f>B48</f>
        <v>44314</v>
      </c>
    </row>
    <row r="69" spans="1:2" x14ac:dyDescent="0.2">
      <c r="A69" s="39" t="s">
        <v>171</v>
      </c>
      <c r="B69" s="61">
        <f>B49</f>
        <v>44336</v>
      </c>
    </row>
    <row r="70" spans="1:2" x14ac:dyDescent="0.2">
      <c r="A70" s="39" t="s">
        <v>172</v>
      </c>
      <c r="B70" s="61">
        <f>B41</f>
        <v>44378</v>
      </c>
    </row>
  </sheetData>
  <phoneticPr fontId="3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A61F1629-065D-4A5B-9437-AA659899A748}">
          <x14:formula1>
            <xm:f>固定値!$B$3:$B$19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9F27-9496-4043-833B-12F5B59B858E}">
  <sheetPr>
    <pageSetUpPr fitToPage="1"/>
  </sheetPr>
  <dimension ref="A1:I23"/>
  <sheetViews>
    <sheetView tabSelected="1" workbookViewId="0">
      <selection sqref="A1:I1"/>
    </sheetView>
  </sheetViews>
  <sheetFormatPr defaultColWidth="12.625" defaultRowHeight="15.75" x14ac:dyDescent="0.2"/>
  <cols>
    <col min="1" max="2" width="15.625" style="1" customWidth="1"/>
    <col min="3" max="3" width="11.875" style="1" customWidth="1"/>
    <col min="4" max="8" width="15.625" style="1" customWidth="1"/>
    <col min="9" max="26" width="7.625" style="1" customWidth="1"/>
    <col min="27" max="16384" width="12.625" style="1"/>
  </cols>
  <sheetData>
    <row r="1" spans="1:9" ht="33" customHeight="1" thickBot="1" x14ac:dyDescent="0.25">
      <c r="A1" s="65" t="str">
        <f>入力シート!B2&amp;" 実質年率計算シート（"&amp;入力シート!B39&amp;" 毎月利息弁済 元金最終一括弁済）"</f>
        <v>70N 実質年率計算シート（10 毎月利息弁済 元金最終一括弁済）</v>
      </c>
      <c r="B1" s="66"/>
      <c r="C1" s="66"/>
      <c r="D1" s="66"/>
      <c r="E1" s="66"/>
      <c r="F1" s="66"/>
      <c r="G1" s="66"/>
      <c r="H1" s="66"/>
      <c r="I1" s="67"/>
    </row>
    <row r="2" spans="1:9" x14ac:dyDescent="0.2">
      <c r="D2"/>
      <c r="E2"/>
      <c r="F2"/>
      <c r="G2"/>
      <c r="H2"/>
    </row>
    <row r="3" spans="1:9" ht="33" customHeight="1" x14ac:dyDescent="0.2">
      <c r="A3" s="7" t="s">
        <v>173</v>
      </c>
      <c r="B3" s="14" t="str">
        <f>入力シート!B3</f>
        <v>田中 太郎</v>
      </c>
      <c r="D3"/>
      <c r="E3" s="68" t="str">
        <f>入力シート!B47</f>
        <v>1018 Legacy Walk, Woodstock, GA 30189</v>
      </c>
      <c r="F3" s="68"/>
      <c r="G3" s="68"/>
      <c r="H3" s="68"/>
      <c r="I3" s="68"/>
    </row>
    <row r="4" spans="1:9" ht="33" customHeight="1" x14ac:dyDescent="0.2">
      <c r="A4" s="7" t="s">
        <v>26</v>
      </c>
      <c r="B4" s="15">
        <f>入力シート!B16</f>
        <v>238000</v>
      </c>
      <c r="D4"/>
      <c r="E4"/>
      <c r="F4"/>
      <c r="G4"/>
      <c r="H4"/>
    </row>
    <row r="5" spans="1:9" ht="33" customHeight="1" x14ac:dyDescent="0.2">
      <c r="A5" s="7" t="s">
        <v>63</v>
      </c>
      <c r="B5" s="16">
        <f>B4*入力シート!B56</f>
        <v>119000</v>
      </c>
      <c r="D5"/>
      <c r="E5"/>
      <c r="F5"/>
      <c r="G5"/>
      <c r="H5"/>
    </row>
    <row r="6" spans="1:9" ht="33" customHeight="1" x14ac:dyDescent="0.2">
      <c r="A6" s="7" t="s">
        <v>116</v>
      </c>
      <c r="B6" s="17">
        <f>B8+0.99</f>
        <v>109.03</v>
      </c>
      <c r="D6" s="7" t="s">
        <v>69</v>
      </c>
      <c r="E6" s="22" t="e">
        <f>ROUNDDOWN(G6/#REF!,5)</f>
        <v>#REF!</v>
      </c>
      <c r="F6" s="10" t="s">
        <v>118</v>
      </c>
      <c r="G6" s="23" t="e">
        <f>#REF!+#REF!</f>
        <v>#REF!</v>
      </c>
      <c r="H6"/>
    </row>
    <row r="7" spans="1:9" ht="33" customHeight="1" x14ac:dyDescent="0.2">
      <c r="A7" s="7" t="s">
        <v>64</v>
      </c>
      <c r="B7" s="18">
        <f>ROUND(B5*B6,0)</f>
        <v>12974570</v>
      </c>
      <c r="D7" s="10" t="s">
        <v>70</v>
      </c>
      <c r="E7" s="23" t="e">
        <f>#REF!+#REF!</f>
        <v>#REF!</v>
      </c>
      <c r="F7" s="7" t="s">
        <v>71</v>
      </c>
      <c r="G7" s="23" t="e">
        <f>ABS(#REF!)</f>
        <v>#REF!</v>
      </c>
      <c r="H7"/>
    </row>
    <row r="8" spans="1:9" ht="33" customHeight="1" x14ac:dyDescent="0.2">
      <c r="A8" s="9" t="s">
        <v>117</v>
      </c>
      <c r="B8" s="43">
        <f>入力シート!B1</f>
        <v>108.04</v>
      </c>
      <c r="D8" s="6"/>
    </row>
    <row r="9" spans="1:9" ht="33" customHeight="1" x14ac:dyDescent="0.2">
      <c r="A9" s="7" t="s">
        <v>65</v>
      </c>
      <c r="B9" s="18">
        <f>INT(B5*B8)</f>
        <v>12856760</v>
      </c>
      <c r="D9" s="7" t="s">
        <v>72</v>
      </c>
      <c r="E9" s="23">
        <f>D23</f>
        <v>35680</v>
      </c>
    </row>
    <row r="10" spans="1:9" ht="33" customHeight="1" x14ac:dyDescent="0.2">
      <c r="A10" s="7" t="s">
        <v>66</v>
      </c>
      <c r="B10" s="18">
        <f>B7-B9</f>
        <v>117810</v>
      </c>
      <c r="D10" s="7" t="s">
        <v>73</v>
      </c>
      <c r="E10" s="23" t="e">
        <f>#REF!+#REF!</f>
        <v>#REF!</v>
      </c>
    </row>
    <row r="11" spans="1:9" x14ac:dyDescent="0.2">
      <c r="A11" s="7" t="s">
        <v>47</v>
      </c>
      <c r="B11" s="18">
        <f>入力シート!B38</f>
        <v>3500</v>
      </c>
      <c r="D11" s="6"/>
    </row>
    <row r="13" spans="1:9" ht="33" customHeight="1" x14ac:dyDescent="0.2">
      <c r="A13" s="8" t="s">
        <v>33</v>
      </c>
      <c r="B13" s="19">
        <f>入力シート!B25</f>
        <v>3.3000000000000002E-2</v>
      </c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ht="33" customHeight="1" x14ac:dyDescent="0.2">
      <c r="A15" s="8" t="s">
        <v>36</v>
      </c>
      <c r="B15" s="20">
        <f>INT(INT(B7*D15)*(1+D16))</f>
        <v>142719</v>
      </c>
      <c r="C15" s="8" t="s">
        <v>67</v>
      </c>
      <c r="D15" s="19">
        <f>入力シート!B63</f>
        <v>0.01</v>
      </c>
      <c r="E15" s="5"/>
      <c r="F15" s="8" t="s">
        <v>74</v>
      </c>
      <c r="G15" s="5"/>
      <c r="H15" s="8" t="s">
        <v>75</v>
      </c>
      <c r="I15" s="5"/>
    </row>
    <row r="16" spans="1:9" ht="33" customHeight="1" x14ac:dyDescent="0.2">
      <c r="A16" s="5"/>
      <c r="B16" s="5"/>
      <c r="C16" s="8" t="s">
        <v>68</v>
      </c>
      <c r="D16" s="21">
        <f>入力シート!B64</f>
        <v>0.1</v>
      </c>
      <c r="E16" s="5"/>
      <c r="F16" s="24">
        <f>WORKDAY(入力シート!B49,-3,休日!A2:A51)</f>
        <v>44333</v>
      </c>
      <c r="G16" s="5"/>
      <c r="H16" s="25">
        <f>IF(入力シート!B49="","",DATE(YEAR(入力シート!B49),MONTH(入力シート!B49)+1,0)-入力シート!B49+1)</f>
        <v>12</v>
      </c>
      <c r="I16" s="5"/>
    </row>
    <row r="17" spans="1:9" ht="33" customHeight="1" x14ac:dyDescent="0.2">
      <c r="A17" s="5"/>
      <c r="B17" s="5"/>
      <c r="C17" s="5"/>
      <c r="D17" s="5"/>
      <c r="E17" s="5"/>
      <c r="F17" s="5"/>
      <c r="G17" s="5"/>
      <c r="H17" s="8" t="s">
        <v>76</v>
      </c>
      <c r="I17" s="5"/>
    </row>
    <row r="18" spans="1:9" ht="33" customHeight="1" x14ac:dyDescent="0.2">
      <c r="A18" s="5"/>
      <c r="B18" s="5"/>
      <c r="C18" s="5"/>
      <c r="D18" s="5"/>
      <c r="E18" s="5"/>
      <c r="F18" s="5"/>
      <c r="G18" s="5"/>
      <c r="H18" s="26">
        <f>INT(B7*B13*H16/365)</f>
        <v>14076</v>
      </c>
      <c r="I18" s="5"/>
    </row>
    <row r="20" spans="1:9" x14ac:dyDescent="0.2">
      <c r="A20" s="62" t="s">
        <v>107</v>
      </c>
      <c r="B20" s="62" t="s">
        <v>108</v>
      </c>
      <c r="C20" s="62" t="s">
        <v>109</v>
      </c>
      <c r="D20" s="62" t="s">
        <v>110</v>
      </c>
      <c r="E20" s="62" t="s">
        <v>111</v>
      </c>
      <c r="F20" s="62" t="s">
        <v>112</v>
      </c>
      <c r="G20" s="62" t="s">
        <v>113</v>
      </c>
      <c r="H20" s="62" t="s">
        <v>114</v>
      </c>
      <c r="I20" s="62" t="s">
        <v>115</v>
      </c>
    </row>
    <row r="21" spans="1:9" x14ac:dyDescent="0.2">
      <c r="A21" s="11">
        <v>0</v>
      </c>
      <c r="B21" s="63">
        <f>入力シート!B49</f>
        <v>44336</v>
      </c>
      <c r="C21" s="64">
        <f>B15+B10+B11</f>
        <v>264029</v>
      </c>
      <c r="D21" s="13">
        <v>0</v>
      </c>
      <c r="E21" s="13">
        <v>0</v>
      </c>
      <c r="F21" s="13">
        <f>B7-E21</f>
        <v>12974570</v>
      </c>
      <c r="G21" s="13">
        <f>IF(F21&gt;0,F21,0)</f>
        <v>12974570</v>
      </c>
      <c r="H21" s="13"/>
      <c r="I21" s="13"/>
    </row>
    <row r="22" spans="1:9" x14ac:dyDescent="0.2">
      <c r="A22" s="11">
        <f>A21+1</f>
        <v>1</v>
      </c>
      <c r="B22" s="63">
        <f>DATE(YEAR(B21),MONTH(B21)+2,1)</f>
        <v>44378</v>
      </c>
      <c r="C22" s="13"/>
      <c r="D22" s="64">
        <f>INT(F21*B$13/12)+H18</f>
        <v>49756</v>
      </c>
      <c r="E22" s="13">
        <v>0</v>
      </c>
      <c r="F22" s="13">
        <f>F21-E22</f>
        <v>12974570</v>
      </c>
      <c r="G22" s="13">
        <f t="shared" ref="G22:G23" si="0">IF(F22&gt;0,F22,0)</f>
        <v>12974570</v>
      </c>
      <c r="H22" s="13">
        <f>IF(F21&gt;0,ROUNDDOWN(G21*I22/365,0),0)</f>
        <v>1492964</v>
      </c>
      <c r="I22" s="13">
        <f>DATEDIF(B21,B22,"d")</f>
        <v>42</v>
      </c>
    </row>
    <row r="23" spans="1:9" x14ac:dyDescent="0.2">
      <c r="A23" s="11">
        <f t="shared" ref="A23" si="1">A22+1</f>
        <v>2</v>
      </c>
      <c r="B23" s="12">
        <f>EDATE(B22,1)</f>
        <v>44409</v>
      </c>
      <c r="C23" s="13"/>
      <c r="D23" s="13">
        <f>INT(F22*B$13/12)</f>
        <v>35680</v>
      </c>
      <c r="E23" s="13">
        <v>0</v>
      </c>
      <c r="F23" s="13">
        <f t="shared" ref="F23" si="2">F22-E23</f>
        <v>12974570</v>
      </c>
      <c r="G23" s="13">
        <f t="shared" si="0"/>
        <v>12974570</v>
      </c>
      <c r="H23" s="13">
        <f t="shared" ref="H23" si="3">IF(F22&gt;0,ROUNDDOWN(G22*I23/365,0),0)</f>
        <v>1101949</v>
      </c>
      <c r="I23" s="13">
        <f t="shared" ref="I23" si="4">DATEDIF(B22,B23,"d")</f>
        <v>31</v>
      </c>
    </row>
  </sheetData>
  <mergeCells count="2">
    <mergeCell ref="A1:I1"/>
    <mergeCell ref="E3:I3"/>
  </mergeCells>
  <phoneticPr fontId="3"/>
  <pageMargins left="0.98425196850393704" right="0.59055118110236227" top="0.78740157480314965" bottom="0.78740157480314965" header="0.47244094488188981" footer="0.47244094488188981"/>
  <pageSetup paperSize="9" scale="60" fitToHeight="0" orientation="portrait" r:id="rId1"/>
  <headerFooter>
    <oddHeader xml:space="preserve">&amp;L&amp;"Meiryo UI,標準"&amp;9&amp;K00-048&amp;F&amp;C&amp;"Meiryo UI,標準"&amp;9&amp;K00-049　&amp;R&amp;"Meiryo UI,標準"&amp;9&amp;K00-049 </oddHeader>
    <oddFooter>&amp;L&amp;"Meiryo UI,標準"&amp;9&amp;K00-047　&amp;C&amp;"Meiryo UI,標準"&amp;9&amp;K00-046&amp;P&amp;R&amp;"Meiryo UI,標準"&amp;9&amp;K00-046●州国●_●商品区分●_20211001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51" sqref="B51"/>
    </sheetView>
  </sheetViews>
  <sheetFormatPr defaultColWidth="12.625" defaultRowHeight="15.75" x14ac:dyDescent="0.2"/>
  <cols>
    <col min="1" max="1" width="17" style="1" bestFit="1" customWidth="1"/>
    <col min="2" max="2" width="26.75" style="1" bestFit="1" customWidth="1"/>
    <col min="3" max="26" width="7.625" style="1" customWidth="1"/>
    <col min="27" max="16384" width="12.625" style="1"/>
  </cols>
  <sheetData>
    <row r="1" spans="1:2" x14ac:dyDescent="0.2">
      <c r="A1" s="1" t="s">
        <v>77</v>
      </c>
    </row>
    <row r="2" spans="1:2" x14ac:dyDescent="0.2">
      <c r="A2" s="4">
        <v>44197</v>
      </c>
      <c r="B2" s="1" t="s">
        <v>78</v>
      </c>
    </row>
    <row r="3" spans="1:2" x14ac:dyDescent="0.2">
      <c r="A3" s="4">
        <v>44207</v>
      </c>
      <c r="B3" s="1" t="s">
        <v>79</v>
      </c>
    </row>
    <row r="4" spans="1:2" x14ac:dyDescent="0.2">
      <c r="A4" s="4">
        <v>44238</v>
      </c>
      <c r="B4" s="1" t="s">
        <v>80</v>
      </c>
    </row>
    <row r="5" spans="1:2" x14ac:dyDescent="0.2">
      <c r="A5" s="4">
        <v>44250</v>
      </c>
      <c r="B5" s="1" t="s">
        <v>81</v>
      </c>
    </row>
    <row r="6" spans="1:2" x14ac:dyDescent="0.2">
      <c r="A6" s="4">
        <v>44275</v>
      </c>
      <c r="B6" s="1" t="s">
        <v>82</v>
      </c>
    </row>
    <row r="7" spans="1:2" x14ac:dyDescent="0.2">
      <c r="A7" s="4">
        <v>44315</v>
      </c>
      <c r="B7" s="1" t="s">
        <v>83</v>
      </c>
    </row>
    <row r="8" spans="1:2" x14ac:dyDescent="0.2">
      <c r="A8" s="4">
        <v>44319</v>
      </c>
      <c r="B8" s="1" t="s">
        <v>84</v>
      </c>
    </row>
    <row r="9" spans="1:2" x14ac:dyDescent="0.2">
      <c r="A9" s="4">
        <v>44320</v>
      </c>
      <c r="B9" s="1" t="s">
        <v>85</v>
      </c>
    </row>
    <row r="10" spans="1:2" x14ac:dyDescent="0.2">
      <c r="A10" s="4">
        <v>44321</v>
      </c>
      <c r="B10" s="1" t="s">
        <v>86</v>
      </c>
    </row>
    <row r="11" spans="1:2" x14ac:dyDescent="0.2">
      <c r="A11" s="4">
        <v>44399</v>
      </c>
      <c r="B11" s="1" t="s">
        <v>87</v>
      </c>
    </row>
    <row r="12" spans="1:2" x14ac:dyDescent="0.2">
      <c r="A12" s="4">
        <v>44400</v>
      </c>
      <c r="B12" s="1" t="s">
        <v>88</v>
      </c>
    </row>
    <row r="13" spans="1:2" x14ac:dyDescent="0.2">
      <c r="A13" s="4">
        <v>44416</v>
      </c>
      <c r="B13" s="1" t="s">
        <v>89</v>
      </c>
    </row>
    <row r="14" spans="1:2" x14ac:dyDescent="0.2">
      <c r="A14" s="4">
        <v>44417</v>
      </c>
      <c r="B14" s="1" t="s">
        <v>90</v>
      </c>
    </row>
    <row r="15" spans="1:2" x14ac:dyDescent="0.2">
      <c r="A15" s="4">
        <v>44459</v>
      </c>
      <c r="B15" s="1" t="s">
        <v>91</v>
      </c>
    </row>
    <row r="16" spans="1:2" x14ac:dyDescent="0.2">
      <c r="A16" s="4">
        <v>44462</v>
      </c>
      <c r="B16" s="1" t="s">
        <v>92</v>
      </c>
    </row>
    <row r="17" spans="1:2" x14ac:dyDescent="0.2">
      <c r="A17" s="4">
        <v>44503</v>
      </c>
      <c r="B17" s="1" t="s">
        <v>93</v>
      </c>
    </row>
    <row r="18" spans="1:2" x14ac:dyDescent="0.2">
      <c r="A18" s="4">
        <v>44523</v>
      </c>
      <c r="B18" s="1" t="s">
        <v>94</v>
      </c>
    </row>
    <row r="19" spans="1:2" x14ac:dyDescent="0.2">
      <c r="A19" s="4">
        <v>44562</v>
      </c>
      <c r="B19" s="1" t="s">
        <v>78</v>
      </c>
    </row>
    <row r="20" spans="1:2" x14ac:dyDescent="0.2">
      <c r="A20" s="4">
        <v>44571</v>
      </c>
      <c r="B20" s="1" t="s">
        <v>79</v>
      </c>
    </row>
    <row r="21" spans="1:2" x14ac:dyDescent="0.2">
      <c r="A21" s="4">
        <v>44603</v>
      </c>
      <c r="B21" s="1" t="s">
        <v>80</v>
      </c>
    </row>
    <row r="22" spans="1:2" x14ac:dyDescent="0.2">
      <c r="A22" s="4">
        <v>44615</v>
      </c>
      <c r="B22" s="1" t="s">
        <v>81</v>
      </c>
    </row>
    <row r="23" spans="1:2" x14ac:dyDescent="0.2">
      <c r="A23" s="4">
        <v>44641</v>
      </c>
      <c r="B23" s="1" t="s">
        <v>82</v>
      </c>
    </row>
    <row r="24" spans="1:2" x14ac:dyDescent="0.2">
      <c r="A24" s="4">
        <v>44680</v>
      </c>
      <c r="B24" s="1" t="s">
        <v>83</v>
      </c>
    </row>
    <row r="25" spans="1:2" x14ac:dyDescent="0.2">
      <c r="A25" s="4">
        <v>44684</v>
      </c>
      <c r="B25" s="1" t="s">
        <v>84</v>
      </c>
    </row>
    <row r="26" spans="1:2" x14ac:dyDescent="0.2">
      <c r="A26" s="4">
        <v>44685</v>
      </c>
      <c r="B26" s="1" t="s">
        <v>85</v>
      </c>
    </row>
    <row r="27" spans="1:2" x14ac:dyDescent="0.2">
      <c r="A27" s="4">
        <v>44686</v>
      </c>
      <c r="B27" s="1" t="s">
        <v>86</v>
      </c>
    </row>
    <row r="28" spans="1:2" x14ac:dyDescent="0.2">
      <c r="A28" s="4">
        <v>44760</v>
      </c>
      <c r="B28" s="1" t="s">
        <v>87</v>
      </c>
    </row>
    <row r="29" spans="1:2" x14ac:dyDescent="0.2">
      <c r="A29" s="4">
        <v>44784</v>
      </c>
      <c r="B29" s="1" t="s">
        <v>89</v>
      </c>
    </row>
    <row r="30" spans="1:2" x14ac:dyDescent="0.2">
      <c r="A30" s="4">
        <v>44823</v>
      </c>
      <c r="B30" s="1" t="s">
        <v>91</v>
      </c>
    </row>
    <row r="31" spans="1:2" x14ac:dyDescent="0.2">
      <c r="A31" s="4">
        <v>44827</v>
      </c>
      <c r="B31" s="1" t="s">
        <v>92</v>
      </c>
    </row>
    <row r="32" spans="1:2" x14ac:dyDescent="0.2">
      <c r="A32" s="4">
        <v>44844</v>
      </c>
      <c r="B32" s="1" t="s">
        <v>88</v>
      </c>
    </row>
    <row r="33" spans="1:2" x14ac:dyDescent="0.2">
      <c r="A33" s="4">
        <v>44868</v>
      </c>
      <c r="B33" s="1" t="s">
        <v>93</v>
      </c>
    </row>
    <row r="34" spans="1:2" x14ac:dyDescent="0.2">
      <c r="A34" s="4">
        <v>44888</v>
      </c>
      <c r="B34" s="1" t="s">
        <v>94</v>
      </c>
    </row>
    <row r="35" spans="1:2" x14ac:dyDescent="0.2">
      <c r="A35" s="2">
        <v>44927</v>
      </c>
      <c r="B35" s="3" t="s">
        <v>78</v>
      </c>
    </row>
    <row r="36" spans="1:2" x14ac:dyDescent="0.2">
      <c r="A36" s="2">
        <v>44928</v>
      </c>
      <c r="B36" s="3" t="s">
        <v>90</v>
      </c>
    </row>
    <row r="37" spans="1:2" x14ac:dyDescent="0.2">
      <c r="A37" s="2">
        <v>44935</v>
      </c>
      <c r="B37" s="3" t="s">
        <v>79</v>
      </c>
    </row>
    <row r="38" spans="1:2" x14ac:dyDescent="0.2">
      <c r="A38" s="2">
        <v>44968</v>
      </c>
      <c r="B38" s="3" t="s">
        <v>80</v>
      </c>
    </row>
    <row r="39" spans="1:2" x14ac:dyDescent="0.2">
      <c r="A39" s="2">
        <v>44980</v>
      </c>
      <c r="B39" s="3" t="s">
        <v>81</v>
      </c>
    </row>
    <row r="40" spans="1:2" x14ac:dyDescent="0.2">
      <c r="A40" s="2">
        <v>45006</v>
      </c>
      <c r="B40" s="3" t="s">
        <v>82</v>
      </c>
    </row>
    <row r="41" spans="1:2" x14ac:dyDescent="0.2">
      <c r="A41" s="2">
        <v>45045</v>
      </c>
      <c r="B41" s="3" t="s">
        <v>83</v>
      </c>
    </row>
    <row r="42" spans="1:2" x14ac:dyDescent="0.2">
      <c r="A42" s="2">
        <v>45049</v>
      </c>
      <c r="B42" s="3" t="s">
        <v>84</v>
      </c>
    </row>
    <row r="43" spans="1:2" x14ac:dyDescent="0.2">
      <c r="A43" s="2">
        <v>45050</v>
      </c>
      <c r="B43" s="3" t="s">
        <v>85</v>
      </c>
    </row>
    <row r="44" spans="1:2" x14ac:dyDescent="0.2">
      <c r="A44" s="2">
        <v>45051</v>
      </c>
      <c r="B44" s="3" t="s">
        <v>86</v>
      </c>
    </row>
    <row r="45" spans="1:2" x14ac:dyDescent="0.2">
      <c r="A45" s="2">
        <v>45124</v>
      </c>
      <c r="B45" s="3" t="s">
        <v>87</v>
      </c>
    </row>
    <row r="46" spans="1:2" x14ac:dyDescent="0.2">
      <c r="A46" s="2">
        <v>45149</v>
      </c>
      <c r="B46" s="3" t="s">
        <v>89</v>
      </c>
    </row>
    <row r="47" spans="1:2" x14ac:dyDescent="0.2">
      <c r="A47" s="2">
        <v>45187</v>
      </c>
      <c r="B47" s="3" t="s">
        <v>91</v>
      </c>
    </row>
    <row r="48" spans="1:2" x14ac:dyDescent="0.2">
      <c r="A48" s="2">
        <v>45192</v>
      </c>
      <c r="B48" s="3" t="s">
        <v>92</v>
      </c>
    </row>
    <row r="49" spans="1:2" x14ac:dyDescent="0.2">
      <c r="A49" s="2">
        <v>45208</v>
      </c>
      <c r="B49" s="3" t="s">
        <v>106</v>
      </c>
    </row>
    <row r="50" spans="1:2" x14ac:dyDescent="0.2">
      <c r="A50" s="2">
        <v>45233</v>
      </c>
      <c r="B50" s="3" t="s">
        <v>93</v>
      </c>
    </row>
    <row r="51" spans="1:2" x14ac:dyDescent="0.2">
      <c r="A51" s="2">
        <v>45253</v>
      </c>
      <c r="B51" s="3" t="s">
        <v>94</v>
      </c>
    </row>
  </sheetData>
  <phoneticPr fontId="3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5C36-0EB3-41D0-A31A-AD92519AF53C}">
  <dimension ref="A1:H22"/>
  <sheetViews>
    <sheetView workbookViewId="0"/>
  </sheetViews>
  <sheetFormatPr defaultRowHeight="15.75" x14ac:dyDescent="0.2"/>
  <cols>
    <col min="1" max="1" width="13.25" style="27" bestFit="1" customWidth="1"/>
    <col min="2" max="2" width="20.625" style="27" bestFit="1" customWidth="1"/>
    <col min="3" max="3" width="34.5" style="27" bestFit="1" customWidth="1"/>
    <col min="4" max="4" width="11.625" style="27" bestFit="1" customWidth="1"/>
    <col min="5" max="5" width="11.25" style="27" bestFit="1" customWidth="1"/>
    <col min="6" max="6" width="15" style="27" bestFit="1" customWidth="1"/>
    <col min="7" max="8" width="9.25" style="27" bestFit="1" customWidth="1"/>
    <col min="9" max="16384" width="9" style="27"/>
  </cols>
  <sheetData>
    <row r="1" spans="1:8" x14ac:dyDescent="0.2">
      <c r="D1" s="28" t="s">
        <v>119</v>
      </c>
      <c r="E1" s="28"/>
      <c r="F1" s="28"/>
      <c r="G1" s="28"/>
      <c r="H1" s="28"/>
    </row>
    <row r="2" spans="1:8" x14ac:dyDescent="0.2">
      <c r="A2" s="29" t="s">
        <v>120</v>
      </c>
      <c r="B2" s="29" t="s">
        <v>121</v>
      </c>
      <c r="C2" s="29" t="s">
        <v>122</v>
      </c>
      <c r="D2" s="29" t="s">
        <v>123</v>
      </c>
      <c r="E2" s="29" t="s">
        <v>124</v>
      </c>
      <c r="F2" s="29" t="s">
        <v>125</v>
      </c>
      <c r="G2" s="29" t="s">
        <v>126</v>
      </c>
      <c r="H2" s="29" t="s">
        <v>127</v>
      </c>
    </row>
    <row r="3" spans="1:8" x14ac:dyDescent="0.2">
      <c r="A3" s="30" t="s">
        <v>128</v>
      </c>
      <c r="B3" s="30" t="s">
        <v>98</v>
      </c>
      <c r="C3" s="30" t="s">
        <v>129</v>
      </c>
      <c r="D3" s="31"/>
      <c r="E3" s="31"/>
      <c r="F3" s="32"/>
      <c r="G3" s="32">
        <v>0.01</v>
      </c>
      <c r="H3" s="32">
        <v>0.1</v>
      </c>
    </row>
    <row r="4" spans="1:8" x14ac:dyDescent="0.2">
      <c r="A4" s="30"/>
      <c r="B4" s="30" t="s">
        <v>130</v>
      </c>
      <c r="C4" s="30" t="s">
        <v>129</v>
      </c>
      <c r="D4" s="31"/>
      <c r="E4" s="31"/>
      <c r="F4" s="32"/>
      <c r="G4" s="32">
        <v>0.01</v>
      </c>
      <c r="H4" s="32">
        <v>0.1</v>
      </c>
    </row>
    <row r="5" spans="1:8" x14ac:dyDescent="0.2">
      <c r="A5" s="30"/>
      <c r="B5" s="33" t="s">
        <v>131</v>
      </c>
      <c r="C5" s="30" t="s">
        <v>132</v>
      </c>
      <c r="D5" s="31">
        <v>8</v>
      </c>
      <c r="E5" s="31">
        <v>5</v>
      </c>
      <c r="F5" s="32">
        <v>0</v>
      </c>
      <c r="G5" s="32">
        <v>0.01</v>
      </c>
      <c r="H5" s="32">
        <v>0.1</v>
      </c>
    </row>
    <row r="6" spans="1:8" x14ac:dyDescent="0.2">
      <c r="A6" s="30"/>
      <c r="B6" s="33" t="s">
        <v>133</v>
      </c>
      <c r="C6" s="30" t="s">
        <v>134</v>
      </c>
      <c r="D6" s="31">
        <v>4</v>
      </c>
      <c r="E6" s="31">
        <v>5</v>
      </c>
      <c r="F6" s="32">
        <v>0</v>
      </c>
      <c r="G6" s="32">
        <v>0.01</v>
      </c>
      <c r="H6" s="32">
        <v>0.1</v>
      </c>
    </row>
    <row r="7" spans="1:8" x14ac:dyDescent="0.2">
      <c r="A7" s="30"/>
      <c r="B7" s="30" t="s">
        <v>135</v>
      </c>
      <c r="C7" s="30" t="s">
        <v>136</v>
      </c>
      <c r="D7" s="31">
        <v>8</v>
      </c>
      <c r="E7" s="31">
        <v>5</v>
      </c>
      <c r="F7" s="32">
        <v>0.5</v>
      </c>
      <c r="G7" s="32">
        <v>0.01</v>
      </c>
      <c r="H7" s="32">
        <v>0.1</v>
      </c>
    </row>
    <row r="8" spans="1:8" x14ac:dyDescent="0.2">
      <c r="A8" s="30"/>
      <c r="B8" s="30" t="s">
        <v>137</v>
      </c>
      <c r="C8" s="30" t="s">
        <v>129</v>
      </c>
      <c r="D8" s="31"/>
      <c r="E8" s="31"/>
      <c r="F8" s="32"/>
      <c r="G8" s="32">
        <v>0.01</v>
      </c>
      <c r="H8" s="32">
        <v>0.1</v>
      </c>
    </row>
    <row r="9" spans="1:8" x14ac:dyDescent="0.2">
      <c r="A9" s="30"/>
      <c r="B9" s="30" t="s">
        <v>138</v>
      </c>
      <c r="C9" s="30" t="s">
        <v>136</v>
      </c>
      <c r="D9" s="31">
        <v>8</v>
      </c>
      <c r="E9" s="31">
        <v>5</v>
      </c>
      <c r="F9" s="32">
        <v>0.5</v>
      </c>
      <c r="G9" s="32">
        <v>0.01</v>
      </c>
      <c r="H9" s="32">
        <v>0.1</v>
      </c>
    </row>
    <row r="10" spans="1:8" x14ac:dyDescent="0.2">
      <c r="A10" s="30" t="s">
        <v>139</v>
      </c>
      <c r="B10" s="30" t="s">
        <v>140</v>
      </c>
      <c r="C10" s="30" t="s">
        <v>129</v>
      </c>
      <c r="D10" s="31"/>
      <c r="E10" s="31"/>
      <c r="F10" s="32"/>
      <c r="G10" s="32">
        <v>0.01</v>
      </c>
      <c r="H10" s="32">
        <v>0.1</v>
      </c>
    </row>
    <row r="11" spans="1:8" x14ac:dyDescent="0.2">
      <c r="A11" s="30"/>
      <c r="B11" s="30" t="s">
        <v>141</v>
      </c>
      <c r="C11" s="30" t="s">
        <v>129</v>
      </c>
      <c r="D11" s="31"/>
      <c r="E11" s="31"/>
      <c r="F11" s="32"/>
      <c r="G11" s="32">
        <v>0.01</v>
      </c>
      <c r="H11" s="32">
        <v>0.1</v>
      </c>
    </row>
    <row r="12" spans="1:8" x14ac:dyDescent="0.2">
      <c r="A12" s="30"/>
      <c r="B12" s="30" t="s">
        <v>142</v>
      </c>
      <c r="C12" s="30" t="s">
        <v>136</v>
      </c>
      <c r="D12" s="31">
        <v>8</v>
      </c>
      <c r="E12" s="31">
        <v>5</v>
      </c>
      <c r="F12" s="32">
        <v>0.5</v>
      </c>
      <c r="G12" s="32">
        <v>0.01</v>
      </c>
      <c r="H12" s="32">
        <v>0.1</v>
      </c>
    </row>
    <row r="13" spans="1:8" x14ac:dyDescent="0.2">
      <c r="A13" s="30"/>
      <c r="B13" s="30" t="s">
        <v>143</v>
      </c>
      <c r="C13" s="30" t="s">
        <v>129</v>
      </c>
      <c r="D13" s="31"/>
      <c r="E13" s="31"/>
      <c r="F13" s="32"/>
      <c r="G13" s="32">
        <v>0.01</v>
      </c>
      <c r="H13" s="32">
        <v>0.1</v>
      </c>
    </row>
    <row r="14" spans="1:8" x14ac:dyDescent="0.2">
      <c r="A14" s="30"/>
      <c r="B14" s="30" t="s">
        <v>144</v>
      </c>
      <c r="C14" s="30" t="s">
        <v>136</v>
      </c>
      <c r="D14" s="31">
        <v>8</v>
      </c>
      <c r="E14" s="31">
        <v>5</v>
      </c>
      <c r="F14" s="32">
        <v>0.5</v>
      </c>
      <c r="G14" s="32">
        <v>0.01</v>
      </c>
      <c r="H14" s="32">
        <v>0.1</v>
      </c>
    </row>
    <row r="15" spans="1:8" x14ac:dyDescent="0.2">
      <c r="A15" s="30" t="s">
        <v>145</v>
      </c>
      <c r="B15" s="30" t="s">
        <v>146</v>
      </c>
      <c r="C15" s="30" t="s">
        <v>129</v>
      </c>
      <c r="D15" s="31"/>
      <c r="E15" s="31"/>
      <c r="F15" s="32"/>
      <c r="G15" s="32">
        <v>0.01</v>
      </c>
      <c r="H15" s="32">
        <v>0.1</v>
      </c>
    </row>
    <row r="16" spans="1:8" x14ac:dyDescent="0.2">
      <c r="A16" s="30"/>
      <c r="B16" s="30" t="s">
        <v>147</v>
      </c>
      <c r="C16" s="30" t="s">
        <v>136</v>
      </c>
      <c r="D16" s="31">
        <v>8</v>
      </c>
      <c r="E16" s="31">
        <v>5</v>
      </c>
      <c r="F16" s="32">
        <v>0.5</v>
      </c>
      <c r="G16" s="32">
        <v>0.01</v>
      </c>
      <c r="H16" s="32">
        <v>0.1</v>
      </c>
    </row>
    <row r="17" spans="1:8" x14ac:dyDescent="0.2">
      <c r="A17" s="30"/>
      <c r="B17" s="30" t="s">
        <v>148</v>
      </c>
      <c r="C17" s="30" t="s">
        <v>136</v>
      </c>
      <c r="D17" s="31">
        <v>8</v>
      </c>
      <c r="E17" s="31">
        <v>5</v>
      </c>
      <c r="F17" s="32">
        <v>0.5</v>
      </c>
      <c r="G17" s="32">
        <v>0.01</v>
      </c>
      <c r="H17" s="32">
        <v>0.1</v>
      </c>
    </row>
    <row r="18" spans="1:8" x14ac:dyDescent="0.2">
      <c r="A18" s="30"/>
      <c r="B18" s="30" t="s">
        <v>149</v>
      </c>
      <c r="C18" s="30" t="s">
        <v>129</v>
      </c>
      <c r="D18" s="31"/>
      <c r="E18" s="31"/>
      <c r="F18" s="32"/>
      <c r="G18" s="32">
        <v>0.01</v>
      </c>
      <c r="H18" s="32">
        <v>0.1</v>
      </c>
    </row>
    <row r="19" spans="1:8" x14ac:dyDescent="0.2">
      <c r="A19" s="34"/>
      <c r="B19" s="34" t="s">
        <v>150</v>
      </c>
      <c r="C19" s="34" t="s">
        <v>136</v>
      </c>
      <c r="D19" s="35">
        <v>8</v>
      </c>
      <c r="E19" s="35">
        <v>5</v>
      </c>
      <c r="F19" s="36">
        <v>0.5</v>
      </c>
      <c r="G19" s="36">
        <v>0.01</v>
      </c>
      <c r="H19" s="36">
        <v>0.1</v>
      </c>
    </row>
    <row r="21" spans="1:8" x14ac:dyDescent="0.2">
      <c r="A21" s="27" t="s">
        <v>151</v>
      </c>
    </row>
    <row r="22" spans="1:8" x14ac:dyDescent="0.2">
      <c r="A22" s="27" t="s">
        <v>152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入力シート</vt:lpstr>
      <vt:lpstr>実金</vt:lpstr>
      <vt:lpstr>休日</vt:lpstr>
      <vt:lpstr>固定値</vt:lpstr>
      <vt:lpstr>実金!Print_Titles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齊藤真也</dc:creator>
  <cp:lastModifiedBy>Shin'ya Saito</cp:lastModifiedBy>
  <cp:lastPrinted>2021-08-29T10:47:59Z</cp:lastPrinted>
  <dcterms:created xsi:type="dcterms:W3CDTF">2021-06-29T05:28:02Z</dcterms:created>
  <dcterms:modified xsi:type="dcterms:W3CDTF">2022-01-20T00:48:24Z</dcterms:modified>
</cp:coreProperties>
</file>