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共有ドライブ\SI案件\アイビーネット_契約書管理システム\契約書管理システム共有\00 要件定義\テンプレート\実金\"/>
    </mc:Choice>
  </mc:AlternateContent>
  <xr:revisionPtr revIDLastSave="0" documentId="13_ncr:1_{73E5BE57-796C-4440-8DCE-082F7E15558B}" xr6:coauthVersionLast="47" xr6:coauthVersionMax="47" xr10:uidLastSave="{00000000-0000-0000-0000-000000000000}"/>
  <bookViews>
    <workbookView xWindow="810" yWindow="-120" windowWidth="37710" windowHeight="21840" activeTab="1" xr2:uid="{00000000-000D-0000-FFFF-FFFF00000000}"/>
  </bookViews>
  <sheets>
    <sheet name="入力シート" sheetId="1" r:id="rId1"/>
    <sheet name="実金" sheetId="5" r:id="rId2"/>
    <sheet name="休日" sheetId="4" r:id="rId3"/>
    <sheet name="固定値" sheetId="6" r:id="rId4"/>
  </sheets>
  <externalReferences>
    <externalReference r:id="rId5"/>
    <externalReference r:id="rId6"/>
  </externalReferences>
  <definedNames>
    <definedName name="_xlnm.Print_Titles" localSheetId="1">実金!$20:$20</definedName>
    <definedName name="祝日" localSheetId="3">[1]入力!$F$60:$F$115</definedName>
    <definedName name="祝日">[2]入力!$F$60:$F$115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A1" i="5"/>
  <c r="B64" i="1"/>
  <c r="B63" i="1"/>
  <c r="B62" i="1"/>
  <c r="B61" i="1"/>
  <c r="B60" i="1"/>
  <c r="B72" i="1" l="1"/>
  <c r="B70" i="1"/>
  <c r="B69" i="1"/>
  <c r="B68" i="1"/>
  <c r="B67" i="1"/>
  <c r="B66" i="1"/>
  <c r="B65" i="1"/>
  <c r="B59" i="1"/>
  <c r="B58" i="1"/>
  <c r="B57" i="1"/>
  <c r="D16" i="5" l="1"/>
  <c r="D15" i="5"/>
  <c r="B21" i="5"/>
  <c r="B22" i="5" s="1"/>
  <c r="E3" i="5"/>
  <c r="H16" i="5"/>
  <c r="B13" i="5"/>
  <c r="B11" i="5"/>
  <c r="B8" i="5"/>
  <c r="B6" i="5" s="1"/>
  <c r="B4" i="5"/>
  <c r="B3" i="5"/>
  <c r="A22" i="5"/>
  <c r="A23" i="5" s="1"/>
  <c r="I22" i="5" l="1"/>
  <c r="B23" i="5"/>
  <c r="I23" i="5" l="1"/>
  <c r="B54" i="1" l="1"/>
  <c r="B5" i="5" s="1"/>
  <c r="B29" i="1"/>
  <c r="B7" i="5" l="1"/>
  <c r="B9" i="5"/>
  <c r="H18" i="5" l="1"/>
  <c r="B15" i="5"/>
  <c r="B10" i="5"/>
  <c r="F21" i="5"/>
  <c r="C21" i="5" l="1"/>
  <c r="G21" i="5"/>
  <c r="H22" i="5" s="1"/>
  <c r="F22" i="5"/>
  <c r="D22" i="5"/>
  <c r="D23" i="5" l="1"/>
  <c r="E9" i="5" s="1"/>
  <c r="F23" i="5"/>
  <c r="G22" i="5"/>
  <c r="H23" i="5" s="1"/>
  <c r="G23" i="5" l="1"/>
  <c r="G7" i="5" l="1"/>
  <c r="E10" i="5" l="1"/>
  <c r="G6" i="5" l="1"/>
  <c r="E6" i="5" s="1"/>
  <c r="E7" i="5"/>
</calcChain>
</file>

<file path=xl/sharedStrings.xml><?xml version="1.0" encoding="utf-8"?>
<sst xmlns="http://schemas.openxmlformats.org/spreadsheetml/2006/main" count="227" uniqueCount="174">
  <si>
    <t>郵便番号</t>
  </si>
  <si>
    <t>物件価格</t>
  </si>
  <si>
    <t>物件価格ローマ字表記</t>
  </si>
  <si>
    <t>抵当権設定額</t>
  </si>
  <si>
    <t>約定利率</t>
  </si>
  <si>
    <t>基準金利</t>
  </si>
  <si>
    <t>上乗せ金利</t>
  </si>
  <si>
    <t>融資手数料（税込）</t>
  </si>
  <si>
    <t>土地面積</t>
  </si>
  <si>
    <t>建物面積</t>
  </si>
  <si>
    <t>建物タイプ</t>
  </si>
  <si>
    <t>建物価格</t>
  </si>
  <si>
    <t>築年数</t>
  </si>
  <si>
    <t>収入印紙代</t>
  </si>
  <si>
    <t>送金手数料</t>
  </si>
  <si>
    <t>弁済期間</t>
  </si>
  <si>
    <t>弁済回数</t>
  </si>
  <si>
    <t>初回弁済日</t>
  </si>
  <si>
    <t>最終弁済日</t>
  </si>
  <si>
    <t>H 920 Mountain Top</t>
  </si>
  <si>
    <t>920 Mountain Top Dr, Marietta</t>
  </si>
  <si>
    <t>GA 30062, USA</t>
  </si>
  <si>
    <t>4 Bed 2.5 Bath</t>
  </si>
  <si>
    <t>920 Mountain Top Dr, Marietta, GA 30062</t>
  </si>
  <si>
    <t>株式会社田中</t>
    <rPh sb="4" eb="6">
      <t>タナカ</t>
    </rPh>
    <phoneticPr fontId="6"/>
  </si>
  <si>
    <t>TANAKA Co., Ltd.</t>
    <phoneticPr fontId="6"/>
  </si>
  <si>
    <t>2**-00**</t>
  </si>
  <si>
    <t>2**-00**</t>
    <phoneticPr fontId="6"/>
  </si>
  <si>
    <t>神奈川県***市***区****1-1-1</t>
    <rPh sb="0" eb="4">
      <t>カナガワケン</t>
    </rPh>
    <rPh sb="7" eb="8">
      <t>シ</t>
    </rPh>
    <rPh sb="11" eb="12">
      <t>ク</t>
    </rPh>
    <phoneticPr fontId="4"/>
  </si>
  <si>
    <t>1-1-1 ****,  ***-KU, ***-SHI, KANAGAWA 2***-00** JAPAN</t>
  </si>
  <si>
    <t>田中　太郎</t>
    <rPh sb="0" eb="2">
      <t>タナカ</t>
    </rPh>
    <rPh sb="3" eb="5">
      <t>タロウ</t>
    </rPh>
    <phoneticPr fontId="4"/>
  </si>
  <si>
    <t>TARO TANAKA</t>
  </si>
  <si>
    <t>03-****-****</t>
  </si>
  <si>
    <t>090-****-****</t>
  </si>
  <si>
    <t>金消契約日</t>
  </si>
  <si>
    <t>借入日</t>
  </si>
  <si>
    <t>優遇レート</t>
  </si>
  <si>
    <t>商品区分</t>
  </si>
  <si>
    <t>法人名</t>
  </si>
  <si>
    <t>法人ローマ字</t>
  </si>
  <si>
    <t>設立年月日</t>
  </si>
  <si>
    <t>代表者名</t>
  </si>
  <si>
    <t>連帯保証人名</t>
  </si>
  <si>
    <t>生年月日</t>
  </si>
  <si>
    <t>連帯保証人住所</t>
  </si>
  <si>
    <t>自宅電話番号</t>
  </si>
  <si>
    <t>携帯電話番号</t>
  </si>
  <si>
    <t>ＵＳＤ借入希望金額</t>
  </si>
  <si>
    <t>ＵＳＤ借入希望金額ローマ字表記</t>
  </si>
  <si>
    <t>元金弁済金額</t>
  </si>
  <si>
    <t>初回元金弁済日</t>
  </si>
  <si>
    <t>元金弁済回数</t>
  </si>
  <si>
    <t>最終弁済時元金額</t>
  </si>
  <si>
    <t>担保明細－物件名</t>
  </si>
  <si>
    <t>担保明細－所在地</t>
  </si>
  <si>
    <t>担保明細－州国</t>
  </si>
  <si>
    <t>Ｃｌｏｓｉｎｇ　Ｄａｔｅ</t>
  </si>
  <si>
    <t>Ｃｏｕｎｔｒｙ</t>
  </si>
  <si>
    <t>為替予約日</t>
  </si>
  <si>
    <t>融資比率</t>
  </si>
  <si>
    <t>敬称</t>
  </si>
  <si>
    <t>様</t>
    <rPh sb="0" eb="1">
      <t>サマ</t>
    </rPh>
    <phoneticPr fontId="8"/>
  </si>
  <si>
    <t>役職</t>
    <rPh sb="0" eb="2">
      <t>ヤクショク</t>
    </rPh>
    <phoneticPr fontId="8"/>
  </si>
  <si>
    <t>役職＋代表者名ローマ字</t>
    <rPh sb="0" eb="2">
      <t>ヤクショク</t>
    </rPh>
    <rPh sb="3" eb="6">
      <t>ダイヒョウシャ</t>
    </rPh>
    <rPh sb="6" eb="7">
      <t>メイ</t>
    </rPh>
    <rPh sb="10" eb="11">
      <t>ジ</t>
    </rPh>
    <phoneticPr fontId="8"/>
  </si>
  <si>
    <t>システム実行日</t>
    <phoneticPr fontId="8"/>
  </si>
  <si>
    <t>代表者名ローマ字</t>
    <phoneticPr fontId="6"/>
  </si>
  <si>
    <t>手数料率</t>
  </si>
  <si>
    <t>消費税率</t>
  </si>
  <si>
    <t>日割利息</t>
  </si>
  <si>
    <t>日割日数</t>
  </si>
  <si>
    <t>事務手等支払期限</t>
  </si>
  <si>
    <t>最終回（元利金）</t>
  </si>
  <si>
    <t>各回利息</t>
  </si>
  <si>
    <t>返済元本の総額</t>
  </si>
  <si>
    <t>将来支払う返済金額の合計額</t>
  </si>
  <si>
    <t>実質利率（年率）</t>
  </si>
  <si>
    <t>為替手数料</t>
  </si>
  <si>
    <t>出金額</t>
  </si>
  <si>
    <t>貸付元本額（￥）</t>
  </si>
  <si>
    <t>借入希望金額（＄）</t>
  </si>
  <si>
    <t>日数</t>
    <rPh sb="0" eb="2">
      <t>ニッスウ</t>
    </rPh>
    <phoneticPr fontId="15"/>
  </si>
  <si>
    <t>計算元本積数</t>
    <rPh sb="0" eb="2">
      <t>ケイサン</t>
    </rPh>
    <rPh sb="2" eb="4">
      <t>ガンポン</t>
    </rPh>
    <rPh sb="4" eb="6">
      <t>セキスウ</t>
    </rPh>
    <phoneticPr fontId="15"/>
  </si>
  <si>
    <t>利用可能額</t>
    <rPh sb="0" eb="2">
      <t>リヨウ</t>
    </rPh>
    <rPh sb="2" eb="4">
      <t>カノウ</t>
    </rPh>
    <rPh sb="4" eb="5">
      <t>ガク</t>
    </rPh>
    <phoneticPr fontId="15"/>
  </si>
  <si>
    <t>約定元本</t>
    <rPh sb="0" eb="1">
      <t>ヤク</t>
    </rPh>
    <rPh sb="1" eb="2">
      <t>テイ</t>
    </rPh>
    <rPh sb="2" eb="4">
      <t>ガンポン</t>
    </rPh>
    <phoneticPr fontId="15"/>
  </si>
  <si>
    <t>返済元本</t>
    <rPh sb="0" eb="2">
      <t>ヘンサイ</t>
    </rPh>
    <rPh sb="2" eb="4">
      <t>ガンポン</t>
    </rPh>
    <phoneticPr fontId="15"/>
  </si>
  <si>
    <t>後払利息</t>
    <rPh sb="0" eb="1">
      <t>アト</t>
    </rPh>
    <rPh sb="1" eb="2">
      <t>ハラ</t>
    </rPh>
    <rPh sb="2" eb="4">
      <t>リソク</t>
    </rPh>
    <phoneticPr fontId="15"/>
  </si>
  <si>
    <t>手数料等</t>
    <rPh sb="0" eb="3">
      <t>テスウリョウ</t>
    </rPh>
    <rPh sb="3" eb="4">
      <t>トウ</t>
    </rPh>
    <phoneticPr fontId="15"/>
  </si>
  <si>
    <t>年月日</t>
    <rPh sb="0" eb="3">
      <t>ネンガッピ</t>
    </rPh>
    <phoneticPr fontId="15"/>
  </si>
  <si>
    <t>実行及び返済日</t>
    <rPh sb="0" eb="2">
      <t>ジッコウ</t>
    </rPh>
    <rPh sb="2" eb="3">
      <t>オヨ</t>
    </rPh>
    <rPh sb="4" eb="6">
      <t>ヘンサイ</t>
    </rPh>
    <phoneticPr fontId="15"/>
  </si>
  <si>
    <t>勤労感謝の日</t>
  </si>
  <si>
    <t>文化の日</t>
  </si>
  <si>
    <t>スポーツの日（体育の日改め）</t>
  </si>
  <si>
    <t>秋分の日</t>
  </si>
  <si>
    <t>敬老の日</t>
  </si>
  <si>
    <t>山の日</t>
  </si>
  <si>
    <t>海の日</t>
  </si>
  <si>
    <t>こどもの日</t>
  </si>
  <si>
    <t>みどりの日</t>
  </si>
  <si>
    <t>憲法記念日</t>
  </si>
  <si>
    <t>昭和の日</t>
  </si>
  <si>
    <t>春分の日</t>
  </si>
  <si>
    <t>天皇誕生日</t>
  </si>
  <si>
    <t>建国記念の日</t>
  </si>
  <si>
    <t>成人の日</t>
  </si>
  <si>
    <t>振替休日</t>
  </si>
  <si>
    <t>元日</t>
  </si>
  <si>
    <t>スポーツの日</t>
  </si>
  <si>
    <t>休日</t>
  </si>
  <si>
    <t>ＴＴＳレート</t>
  </si>
  <si>
    <t>優遇レート（三井住友）</t>
  </si>
  <si>
    <t>利息・手数料等総額</t>
    <phoneticPr fontId="8"/>
  </si>
  <si>
    <t>Ｌｅｇａｌ　ＤＥＳＣ</t>
  </si>
  <si>
    <t>Ｉｎｓｔｒｕｍｅｎｔａｌ</t>
  </si>
  <si>
    <t>Ｐａｒｃｅｌ　Ｎｏ</t>
  </si>
  <si>
    <t>Ｐｒｏｐｅｒｔｙ　Ａｄｄ</t>
  </si>
  <si>
    <t>州国</t>
    <phoneticPr fontId="8"/>
  </si>
  <si>
    <t>バルーン回数（＝返済年数）</t>
  </si>
  <si>
    <t>約定弁済月</t>
  </si>
  <si>
    <t>最終弁済時ＬＴＶ</t>
  </si>
  <si>
    <t>手数料率</t>
    <rPh sb="0" eb="3">
      <t>テスウリョウ</t>
    </rPh>
    <rPh sb="3" eb="4">
      <t>リツ</t>
    </rPh>
    <phoneticPr fontId="8"/>
  </si>
  <si>
    <t>消費税率</t>
    <rPh sb="0" eb="3">
      <t>ショウヒゼイ</t>
    </rPh>
    <rPh sb="3" eb="4">
      <t>リツ</t>
    </rPh>
    <phoneticPr fontId="8"/>
  </si>
  <si>
    <t>入力シート項目名</t>
    <rPh sb="0" eb="2">
      <t>ニュウリョク</t>
    </rPh>
    <rPh sb="5" eb="7">
      <t>コウモク</t>
    </rPh>
    <rPh sb="7" eb="8">
      <t>メイ</t>
    </rPh>
    <phoneticPr fontId="18"/>
  </si>
  <si>
    <t>属性</t>
    <rPh sb="0" eb="2">
      <t>ゾクセイ</t>
    </rPh>
    <phoneticPr fontId="18"/>
  </si>
  <si>
    <t>商品名</t>
    <rPh sb="0" eb="3">
      <t>ショウヒンメイ</t>
    </rPh>
    <phoneticPr fontId="18"/>
  </si>
  <si>
    <t>商品種類</t>
    <rPh sb="0" eb="2">
      <t>ショウヒン</t>
    </rPh>
    <rPh sb="2" eb="4">
      <t>シュルイ</t>
    </rPh>
    <phoneticPr fontId="18"/>
  </si>
  <si>
    <t>バルーン回数</t>
    <rPh sb="4" eb="6">
      <t>カイスウ</t>
    </rPh>
    <phoneticPr fontId="18"/>
  </si>
  <si>
    <t>約定弁済月</t>
    <rPh sb="0" eb="2">
      <t>ヤクジョウ</t>
    </rPh>
    <rPh sb="2" eb="4">
      <t>ベンサイ</t>
    </rPh>
    <rPh sb="4" eb="5">
      <t>ツキ</t>
    </rPh>
    <phoneticPr fontId="18"/>
  </si>
  <si>
    <t>最終弁済時LTV</t>
    <rPh sb="0" eb="2">
      <t>サイシュウ</t>
    </rPh>
    <rPh sb="2" eb="4">
      <t>ベンサイ</t>
    </rPh>
    <rPh sb="4" eb="5">
      <t>ジ</t>
    </rPh>
    <phoneticPr fontId="18"/>
  </si>
  <si>
    <t>手数料率</t>
    <rPh sb="0" eb="3">
      <t>テスウリョウ</t>
    </rPh>
    <rPh sb="3" eb="4">
      <t>リツ</t>
    </rPh>
    <phoneticPr fontId="18"/>
  </si>
  <si>
    <t>消費税率</t>
    <rPh sb="0" eb="3">
      <t>ショウヒゼイ</t>
    </rPh>
    <rPh sb="3" eb="4">
      <t>リツ</t>
    </rPh>
    <phoneticPr fontId="18"/>
  </si>
  <si>
    <t>個人</t>
  </si>
  <si>
    <t>70N</t>
  </si>
  <si>
    <t>最終元金一括弁済</t>
  </si>
  <si>
    <t>70NP</t>
  </si>
  <si>
    <t>2054</t>
    <phoneticPr fontId="11"/>
  </si>
  <si>
    <t>1年毎5月(8回)弁済</t>
  </si>
  <si>
    <t>9054</t>
    <phoneticPr fontId="11"/>
  </si>
  <si>
    <t>1年毎5月(4回)弁済</t>
  </si>
  <si>
    <t>コバルト70</t>
  </si>
  <si>
    <t>1年毎5月(8回) + 最終元金一括弁済</t>
  </si>
  <si>
    <t>マルチ50</t>
  </si>
  <si>
    <t>マルチ70</t>
  </si>
  <si>
    <t>資産管理法人</t>
  </si>
  <si>
    <t>資産管理法人70N</t>
    <phoneticPr fontId="11"/>
  </si>
  <si>
    <t>資産管理法人70NP</t>
    <phoneticPr fontId="11"/>
  </si>
  <si>
    <t>資産管理法人コバルト70</t>
    <phoneticPr fontId="11"/>
  </si>
  <si>
    <t>資産管理法人マルチ50</t>
    <phoneticPr fontId="11"/>
  </si>
  <si>
    <t>資産管理法人マルチ70</t>
    <phoneticPr fontId="11"/>
  </si>
  <si>
    <t>事業法人</t>
  </si>
  <si>
    <t>コーポレート50</t>
    <phoneticPr fontId="11"/>
  </si>
  <si>
    <t>コーポレート60</t>
    <phoneticPr fontId="11"/>
  </si>
  <si>
    <t>コーポレート70</t>
    <phoneticPr fontId="11"/>
  </si>
  <si>
    <t>コーポレートマルチ50</t>
    <phoneticPr fontId="11"/>
  </si>
  <si>
    <t>コーポレートマルチ70</t>
    <phoneticPr fontId="11"/>
  </si>
  <si>
    <t>この表の項目を入れ替えたり、行や列を増減させないでください。</t>
    <rPh sb="2" eb="3">
      <t>ヒョウ</t>
    </rPh>
    <rPh sb="4" eb="6">
      <t>コウモク</t>
    </rPh>
    <rPh sb="7" eb="8">
      <t>イ</t>
    </rPh>
    <rPh sb="9" eb="10">
      <t>カ</t>
    </rPh>
    <rPh sb="14" eb="15">
      <t>ギョウ</t>
    </rPh>
    <rPh sb="16" eb="17">
      <t>レツ</t>
    </rPh>
    <rPh sb="18" eb="20">
      <t>ゾウゲン</t>
    </rPh>
    <phoneticPr fontId="11"/>
  </si>
  <si>
    <t>「入力シート項目名」の値は任意に変更しても問題はありません。</t>
    <rPh sb="1" eb="3">
      <t>ニュウリョク</t>
    </rPh>
    <rPh sb="6" eb="9">
      <t>コウモクメイ</t>
    </rPh>
    <rPh sb="11" eb="12">
      <t>アタイ</t>
    </rPh>
    <rPh sb="13" eb="15">
      <t>ニンイ</t>
    </rPh>
    <rPh sb="16" eb="18">
      <t>ヘンコウ</t>
    </rPh>
    <rPh sb="21" eb="23">
      <t>モンダイ</t>
    </rPh>
    <phoneticPr fontId="11"/>
  </si>
  <si>
    <t>CEO</t>
    <phoneticPr fontId="6"/>
  </si>
  <si>
    <t>法人所在地※</t>
    <phoneticPr fontId="8"/>
  </si>
  <si>
    <t>法人所在地ローマ字</t>
    <phoneticPr fontId="8"/>
  </si>
  <si>
    <t>連帯保証人住所ローマ字</t>
    <rPh sb="0" eb="2">
      <t>レンタイ</t>
    </rPh>
    <rPh sb="2" eb="5">
      <t>ホショウニン</t>
    </rPh>
    <phoneticPr fontId="8"/>
  </si>
  <si>
    <t>初回弁済日（英）</t>
    <rPh sb="6" eb="7">
      <t>エイ</t>
    </rPh>
    <phoneticPr fontId="1"/>
  </si>
  <si>
    <t>最終弁済日（英）</t>
    <rPh sb="6" eb="7">
      <t>エイ</t>
    </rPh>
    <phoneticPr fontId="1"/>
  </si>
  <si>
    <t>Ｃｌｏｓｉｎｇ　Ｄ（英）</t>
    <rPh sb="10" eb="11">
      <t>エイ</t>
    </rPh>
    <phoneticPr fontId="1"/>
  </si>
  <si>
    <t>金消契約日（英）</t>
    <rPh sb="6" eb="7">
      <t>エイ</t>
    </rPh>
    <phoneticPr fontId="1"/>
  </si>
  <si>
    <t>借入日（英）</t>
    <rPh sb="4" eb="5">
      <t>エイ</t>
    </rPh>
    <phoneticPr fontId="1"/>
  </si>
  <si>
    <t>初回元金弁済日（英）</t>
    <rPh sb="8" eb="9">
      <t>エイ</t>
    </rPh>
    <phoneticPr fontId="1"/>
  </si>
  <si>
    <t>住所出力</t>
    <rPh sb="0" eb="2">
      <t>ジュウショ</t>
    </rPh>
    <rPh sb="2" eb="4">
      <t>シュツリョク</t>
    </rPh>
    <phoneticPr fontId="8"/>
  </si>
  <si>
    <t>法人所在地</t>
    <phoneticPr fontId="8"/>
  </si>
  <si>
    <t>する</t>
  </si>
  <si>
    <t>リストボックス用</t>
    <rPh sb="7" eb="8">
      <t>ヨウ</t>
    </rPh>
    <phoneticPr fontId="11"/>
  </si>
  <si>
    <t>する</t>
    <phoneticPr fontId="11"/>
  </si>
  <si>
    <t>しない</t>
    <phoneticPr fontId="11"/>
  </si>
  <si>
    <t>コーポレート70</t>
  </si>
  <si>
    <t>顧客名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</si>
</sst>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¥&quot;#,##0;[Red]&quot;¥&quot;\-#,##0"/>
    <numFmt numFmtId="8" formatCode="&quot;¥&quot;#,##0.00;[Red]&quot;¥&quot;\-#,##0.00"/>
    <numFmt numFmtId="176" formatCode="[&lt;=999]000;[&lt;=9999]000\-00;000\-0000"/>
    <numFmt numFmtId="177" formatCode="0.000%"/>
    <numFmt numFmtId="178" formatCode="yyyymmdd"/>
    <numFmt numFmtId="179" formatCode="[$¥-411]#,##0_);\([$¥-411]#,##0\)"/>
    <numFmt numFmtId="180" formatCode="[$¥-411]#,##0.00_);\([$¥-411]#,##0.00\)"/>
    <numFmt numFmtId="181" formatCode="[$$-409]#,##0_);\([$$-409]#,##0\)"/>
    <numFmt numFmtId="182" formatCode="[$-F800]dddd\,\ mmmm\ dd\,\ yyyy"/>
    <numFmt numFmtId="183" formatCode="\$#,##0.00;[Red]\$\-#,##0.00"/>
    <numFmt numFmtId="184" formatCode="#,##0&quot;回&quot;;[Red]\-#,##0&quot;回&quot;"/>
    <numFmt numFmtId="185" formatCode="#,##0.00&quot;㎡&quot;;[Red]\-#,##0.00&quot;㎡&quot;"/>
    <numFmt numFmtId="186" formatCode="0&quot;年築&quot;;[Red]\-0&quot;年築&quot;"/>
    <numFmt numFmtId="187" formatCode="#,##0&quot;年&quot;;[Red]\-#,##0&quot;年&quot;"/>
    <numFmt numFmtId="188" formatCode="[$-409]mmmm\ dd\,\ yyyy;@"/>
  </numFmts>
  <fonts count="19" x14ac:knownFonts="1">
    <font>
      <sz val="11"/>
      <color rgb="FF00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b/>
      <sz val="15"/>
      <color rgb="FF1F497D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  <font>
      <sz val="6"/>
      <color rgb="FF000000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6"/>
      <name val="游ゴシック"/>
      <family val="2"/>
      <charset val="128"/>
      <scheme val="minor"/>
    </font>
    <font>
      <b/>
      <sz val="11"/>
      <color rgb="FFFF0000"/>
      <name val="Meiryo UI"/>
      <family val="3"/>
      <charset val="128"/>
    </font>
    <font>
      <sz val="12"/>
      <name val="ＭＳ 明朝"/>
      <family val="1"/>
      <charset val="128"/>
    </font>
    <font>
      <sz val="16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8"/>
      <color theme="3"/>
      <name val="游ゴシック Light"/>
      <family val="2"/>
      <charset val="128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>
      <alignment vertical="center"/>
    </xf>
    <xf numFmtId="38" fontId="3" fillId="0" borderId="0">
      <alignment vertical="center"/>
    </xf>
    <xf numFmtId="9" fontId="7" fillId="0" borderId="0"/>
    <xf numFmtId="38" fontId="7" fillId="0" borderId="0"/>
    <xf numFmtId="6" fontId="7" fillId="0" borderId="0"/>
    <xf numFmtId="0" fontId="7" fillId="0" borderId="0"/>
    <xf numFmtId="0" fontId="10" fillId="0" borderId="0"/>
    <xf numFmtId="3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/>
    <xf numFmtId="0" fontId="9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1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4" borderId="1" xfId="0" applyFont="1" applyFill="1" applyBorder="1" applyAlignment="1">
      <alignment vertical="center" shrinkToFit="1"/>
    </xf>
    <xf numFmtId="0" fontId="5" fillId="3" borderId="1" xfId="0" applyFont="1" applyFill="1" applyBorder="1">
      <alignment vertical="center"/>
    </xf>
    <xf numFmtId="0" fontId="5" fillId="0" borderId="0" xfId="6" applyFont="1" applyAlignment="1">
      <alignment vertical="center"/>
    </xf>
    <xf numFmtId="0" fontId="16" fillId="0" borderId="0" xfId="0" applyFont="1">
      <alignment vertical="center"/>
    </xf>
    <xf numFmtId="182" fontId="5" fillId="0" borderId="0" xfId="0" applyNumberFormat="1" applyFont="1">
      <alignment vertical="center"/>
    </xf>
    <xf numFmtId="31" fontId="16" fillId="0" borderId="0" xfId="0" applyNumberFormat="1" applyFont="1">
      <alignment vertical="center"/>
    </xf>
    <xf numFmtId="0" fontId="5" fillId="0" borderId="0" xfId="10" applyFont="1" applyAlignment="1">
      <alignment vertical="center"/>
    </xf>
    <xf numFmtId="0" fontId="9" fillId="0" borderId="0" xfId="10" applyAlignment="1">
      <alignment vertical="center"/>
    </xf>
    <xf numFmtId="0" fontId="5" fillId="0" borderId="1" xfId="10" applyFont="1" applyBorder="1" applyAlignment="1">
      <alignment vertical="center" shrinkToFit="1"/>
    </xf>
    <xf numFmtId="181" fontId="5" fillId="5" borderId="1" xfId="10" applyNumberFormat="1" applyFont="1" applyFill="1" applyBorder="1" applyAlignment="1">
      <alignment vertical="center" shrinkToFit="1"/>
    </xf>
    <xf numFmtId="0" fontId="5" fillId="0" borderId="1" xfId="10" applyFont="1" applyBorder="1" applyAlignment="1">
      <alignment vertical="center" wrapText="1"/>
    </xf>
    <xf numFmtId="0" fontId="5" fillId="0" borderId="1" xfId="10" applyFont="1" applyBorder="1" applyAlignment="1">
      <alignment vertical="center" wrapText="1" shrinkToFit="1"/>
    </xf>
    <xf numFmtId="0" fontId="17" fillId="0" borderId="1" xfId="10" applyFont="1" applyBorder="1" applyAlignment="1">
      <alignment vertical="center" shrinkToFit="1"/>
    </xf>
    <xf numFmtId="10" fontId="17" fillId="5" borderId="1" xfId="10" applyNumberFormat="1" applyFont="1" applyFill="1" applyBorder="1" applyAlignment="1">
      <alignment vertical="center" shrinkToFit="1"/>
    </xf>
    <xf numFmtId="0" fontId="17" fillId="0" borderId="0" xfId="10" applyFont="1" applyAlignment="1">
      <alignment vertical="center"/>
    </xf>
    <xf numFmtId="9" fontId="17" fillId="5" borderId="1" xfId="10" applyNumberFormat="1" applyFont="1" applyFill="1" applyBorder="1" applyAlignment="1">
      <alignment vertical="center" shrinkToFit="1"/>
    </xf>
    <xf numFmtId="14" fontId="5" fillId="0" borderId="1" xfId="10" applyNumberFormat="1" applyFont="1" applyBorder="1" applyAlignment="1">
      <alignment vertical="center" shrinkToFit="1"/>
    </xf>
    <xf numFmtId="38" fontId="5" fillId="0" borderId="1" xfId="7" applyFont="1" applyBorder="1" applyAlignment="1">
      <alignment vertical="center" shrinkToFit="1"/>
    </xf>
    <xf numFmtId="38" fontId="5" fillId="5" borderId="1" xfId="10" applyNumberFormat="1" applyFont="1" applyFill="1" applyBorder="1" applyAlignment="1">
      <alignment horizontal="right" vertical="center" shrinkToFit="1"/>
    </xf>
    <xf numFmtId="180" fontId="5" fillId="6" borderId="1" xfId="10" applyNumberFormat="1" applyFont="1" applyFill="1" applyBorder="1" applyAlignment="1">
      <alignment vertical="center" shrinkToFit="1"/>
    </xf>
    <xf numFmtId="0" fontId="5" fillId="3" borderId="6" xfId="0" applyFont="1" applyFill="1" applyBorder="1">
      <alignment vertical="center"/>
    </xf>
    <xf numFmtId="0" fontId="5" fillId="4" borderId="7" xfId="0" applyFont="1" applyFill="1" applyBorder="1" applyAlignment="1">
      <alignment vertical="center" shrinkToFit="1"/>
    </xf>
    <xf numFmtId="0" fontId="5" fillId="7" borderId="1" xfId="6" applyFont="1" applyFill="1" applyBorder="1" applyAlignment="1">
      <alignment vertical="center"/>
    </xf>
    <xf numFmtId="0" fontId="16" fillId="3" borderId="1" xfId="0" applyFont="1" applyFill="1" applyBorder="1">
      <alignment vertical="center"/>
    </xf>
    <xf numFmtId="8" fontId="17" fillId="0" borderId="1" xfId="1" applyNumberFormat="1" applyFont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 wrapText="1"/>
    </xf>
    <xf numFmtId="38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183" fontId="17" fillId="0" borderId="1" xfId="1" applyNumberFormat="1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184" fontId="17" fillId="0" borderId="1" xfId="1" applyNumberFormat="1" applyFont="1" applyBorder="1" applyAlignment="1">
      <alignment horizontal="left" wrapText="1"/>
    </xf>
    <xf numFmtId="10" fontId="5" fillId="0" borderId="1" xfId="0" applyNumberFormat="1" applyFont="1" applyBorder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6" fontId="17" fillId="0" borderId="1" xfId="1" applyNumberFormat="1" applyFont="1" applyBorder="1" applyAlignment="1">
      <alignment horizontal="left" wrapText="1"/>
    </xf>
    <xf numFmtId="185" fontId="17" fillId="0" borderId="1" xfId="1" applyNumberFormat="1" applyFont="1" applyBorder="1" applyAlignment="1">
      <alignment horizontal="left" wrapText="1"/>
    </xf>
    <xf numFmtId="186" fontId="17" fillId="0" borderId="1" xfId="1" applyNumberFormat="1" applyFont="1" applyBorder="1" applyAlignment="1">
      <alignment horizontal="left" wrapText="1"/>
    </xf>
    <xf numFmtId="187" fontId="17" fillId="0" borderId="1" xfId="1" applyNumberFormat="1" applyFont="1" applyBorder="1" applyAlignment="1">
      <alignment horizontal="left" wrapText="1"/>
    </xf>
    <xf numFmtId="184" fontId="17" fillId="8" borderId="1" xfId="1" applyNumberFormat="1" applyFont="1" applyFill="1" applyBorder="1" applyAlignment="1">
      <alignment horizontal="left" wrapText="1"/>
    </xf>
    <xf numFmtId="182" fontId="17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6" fillId="0" borderId="0" xfId="11" applyFont="1">
      <alignment vertical="center"/>
    </xf>
    <xf numFmtId="0" fontId="16" fillId="3" borderId="0" xfId="11" applyFont="1" applyFill="1">
      <alignment vertical="center"/>
    </xf>
    <xf numFmtId="0" fontId="16" fillId="3" borderId="8" xfId="11" applyFont="1" applyFill="1" applyBorder="1">
      <alignment vertical="center"/>
    </xf>
    <xf numFmtId="0" fontId="16" fillId="3" borderId="9" xfId="11" applyFont="1" applyFill="1" applyBorder="1">
      <alignment vertical="center"/>
    </xf>
    <xf numFmtId="38" fontId="17" fillId="0" borderId="9" xfId="12" applyFont="1" applyBorder="1">
      <alignment vertical="center"/>
    </xf>
    <xf numFmtId="9" fontId="17" fillId="0" borderId="9" xfId="13" applyFont="1" applyBorder="1">
      <alignment vertical="center"/>
    </xf>
    <xf numFmtId="0" fontId="16" fillId="3" borderId="9" xfId="11" quotePrefix="1" applyFont="1" applyFill="1" applyBorder="1">
      <alignment vertical="center"/>
    </xf>
    <xf numFmtId="0" fontId="16" fillId="3" borderId="10" xfId="11" applyFont="1" applyFill="1" applyBorder="1">
      <alignment vertical="center"/>
    </xf>
    <xf numFmtId="38" fontId="17" fillId="0" borderId="10" xfId="12" applyFont="1" applyBorder="1">
      <alignment vertical="center"/>
    </xf>
    <xf numFmtId="9" fontId="17" fillId="0" borderId="10" xfId="13" applyFont="1" applyBorder="1">
      <alignment vertical="center"/>
    </xf>
    <xf numFmtId="181" fontId="5" fillId="9" borderId="1" xfId="10" applyNumberFormat="1" applyFont="1" applyFill="1" applyBorder="1" applyAlignment="1">
      <alignment vertical="center" shrinkToFit="1"/>
    </xf>
    <xf numFmtId="180" fontId="5" fillId="9" borderId="1" xfId="10" applyNumberFormat="1" applyFont="1" applyFill="1" applyBorder="1" applyAlignment="1">
      <alignment vertical="center" shrinkToFit="1"/>
    </xf>
    <xf numFmtId="179" fontId="5" fillId="9" borderId="1" xfId="10" applyNumberFormat="1" applyFont="1" applyFill="1" applyBorder="1" applyAlignment="1">
      <alignment vertical="center" shrinkToFit="1"/>
    </xf>
    <xf numFmtId="179" fontId="17" fillId="9" borderId="5" xfId="10" applyNumberFormat="1" applyFont="1" applyFill="1" applyBorder="1" applyAlignment="1">
      <alignment vertical="center" shrinkToFit="1"/>
    </xf>
    <xf numFmtId="179" fontId="5" fillId="10" borderId="1" xfId="10" applyNumberFormat="1" applyFont="1" applyFill="1" applyBorder="1" applyAlignment="1">
      <alignment vertical="center" shrinkToFit="1"/>
    </xf>
    <xf numFmtId="177" fontId="5" fillId="10" borderId="1" xfId="8" applyNumberFormat="1" applyFont="1" applyFill="1" applyBorder="1" applyAlignment="1">
      <alignment vertical="center" shrinkToFit="1"/>
    </xf>
    <xf numFmtId="14" fontId="17" fillId="9" borderId="1" xfId="10" applyNumberFormat="1" applyFont="1" applyFill="1" applyBorder="1" applyAlignment="1">
      <alignment vertical="center" shrinkToFit="1"/>
    </xf>
    <xf numFmtId="38" fontId="17" fillId="9" borderId="1" xfId="7" applyFont="1" applyFill="1" applyBorder="1" applyAlignment="1">
      <alignment vertical="center" shrinkToFit="1"/>
    </xf>
    <xf numFmtId="179" fontId="17" fillId="9" borderId="1" xfId="10" applyNumberFormat="1" applyFont="1" applyFill="1" applyBorder="1" applyAlignment="1">
      <alignment vertical="center" shrinkToFit="1"/>
    </xf>
    <xf numFmtId="0" fontId="5" fillId="9" borderId="1" xfId="10" applyFont="1" applyFill="1" applyBorder="1" applyAlignment="1">
      <alignment vertical="center" shrinkToFit="1"/>
    </xf>
    <xf numFmtId="38" fontId="5" fillId="9" borderId="1" xfId="7" applyFont="1" applyFill="1" applyBorder="1" applyAlignment="1">
      <alignment vertical="center" shrinkToFit="1"/>
    </xf>
    <xf numFmtId="14" fontId="5" fillId="9" borderId="1" xfId="10" applyNumberFormat="1" applyFont="1" applyFill="1" applyBorder="1" applyAlignment="1">
      <alignment vertical="center" shrinkToFit="1"/>
    </xf>
    <xf numFmtId="182" fontId="5" fillId="0" borderId="1" xfId="0" applyNumberFormat="1" applyFont="1" applyBorder="1" applyAlignment="1">
      <alignment horizontal="left" vertical="center" wrapText="1"/>
    </xf>
    <xf numFmtId="177" fontId="5" fillId="11" borderId="1" xfId="0" applyNumberFormat="1" applyFont="1" applyFill="1" applyBorder="1" applyAlignment="1">
      <alignment horizontal="left" vertical="center" wrapText="1"/>
    </xf>
    <xf numFmtId="9" fontId="5" fillId="11" borderId="1" xfId="0" applyNumberFormat="1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wrapText="1"/>
    </xf>
    <xf numFmtId="178" fontId="5" fillId="11" borderId="7" xfId="0" applyNumberFormat="1" applyFont="1" applyFill="1" applyBorder="1" applyAlignment="1">
      <alignment horizontal="left" wrapText="1"/>
    </xf>
    <xf numFmtId="184" fontId="5" fillId="11" borderId="1" xfId="1" applyNumberFormat="1" applyFont="1" applyFill="1" applyBorder="1" applyAlignment="1">
      <alignment horizontal="left" vertical="center" wrapText="1"/>
    </xf>
    <xf numFmtId="188" fontId="16" fillId="11" borderId="1" xfId="0" applyNumberFormat="1" applyFont="1" applyFill="1" applyBorder="1" applyAlignment="1">
      <alignment horizontal="left" vertical="center" wrapText="1"/>
    </xf>
    <xf numFmtId="183" fontId="5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11" borderId="1" xfId="0" applyFont="1" applyFill="1" applyBorder="1">
      <alignment vertical="center"/>
    </xf>
    <xf numFmtId="0" fontId="14" fillId="0" borderId="2" xfId="10" applyFont="1" applyBorder="1" applyAlignment="1">
      <alignment horizontal="center" vertical="center"/>
    </xf>
    <xf numFmtId="0" fontId="14" fillId="0" borderId="3" xfId="10" applyFont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38" fontId="12" fillId="5" borderId="0" xfId="10" applyNumberFormat="1" applyFont="1" applyFill="1" applyAlignment="1">
      <alignment horizontal="left" vertical="center" wrapText="1"/>
    </xf>
    <xf numFmtId="0" fontId="12" fillId="5" borderId="0" xfId="10" applyFont="1" applyFill="1" applyAlignment="1">
      <alignment horizontal="left" vertical="center" wrapText="1"/>
    </xf>
  </cellXfs>
  <cellStyles count="14">
    <cellStyle name="パーセント 2" xfId="2" xr:uid="{00000000-0005-0000-0000-000001000000}"/>
    <cellStyle name="パーセント 3" xfId="8" xr:uid="{F40591CD-9B80-4E43-A008-8E665BDF705E}"/>
    <cellStyle name="パーセント 4" xfId="13" xr:uid="{875DE48F-58CC-486E-8D8A-79E214ECCA2D}"/>
    <cellStyle name="桁区切り" xfId="1" builtinId="6"/>
    <cellStyle name="桁区切り 2" xfId="3" xr:uid="{00000000-0005-0000-0000-000003000000}"/>
    <cellStyle name="桁区切り 3" xfId="7" xr:uid="{3BDC82BE-08DD-4602-8890-D26C275D278B}"/>
    <cellStyle name="桁区切り 4" xfId="12" xr:uid="{7826C7ED-C86F-45E2-B49F-239BF6391EEE}"/>
    <cellStyle name="通貨 2" xfId="4" xr:uid="{00000000-0005-0000-0000-000005000000}"/>
    <cellStyle name="標準" xfId="0" builtinId="0"/>
    <cellStyle name="標準 2" xfId="5" xr:uid="{00000000-0005-0000-0000-000007000000}"/>
    <cellStyle name="標準 3" xfId="6" xr:uid="{36BEFD55-1EB6-4A13-9783-8851BCE2F6C6}"/>
    <cellStyle name="標準 3 2" xfId="9" xr:uid="{378A794E-D302-4539-9F9F-88AC83A6FF52}"/>
    <cellStyle name="標準 4" xfId="10" xr:uid="{BD12DB8A-B08E-4017-B6EB-FA2C2537E422}"/>
    <cellStyle name="標準 5" xfId="11" xr:uid="{F2006DB3-2779-4C9E-B123-D23CBF7EF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-shinya\Downloads\&#26032;&#12375;&#12356;&#12501;&#12457;&#12523;&#12480;&#12540;%20(2)\&#26032;&#12375;&#12356;&#12501;&#12457;&#12523;&#12480;&#12540;\1.&#34701;&#36039;&#30003;&#36796;&#26360;-&#21512;&#21516;&#20250;&#31038;Fety-GAPMCobalt70(&#36039;&#29987;&#31649;&#29702;&#27861;&#2015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-shinya\Downloads\&#26032;&#12375;&#12356;&#12501;&#12457;&#12523;&#12480;&#12540;%20(2)\&#26032;&#12375;&#12356;&#12501;&#12457;&#12523;&#12480;&#12540;\1.&#34701;&#36039;&#30003;&#36796;&#26360;-&#26666;&#24335;&#20250;&#31038;Garuda-GAPMC50-1&#29289;&#20214;(&#20107;&#26989;&#27861;&#201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入力時必要データ"/>
      <sheetName val="キャッシュフロー"/>
      <sheetName val="信用調書"/>
      <sheetName val="個社別収益計算"/>
      <sheetName val="融資稟議書"/>
      <sheetName val="稟議チェックリスト"/>
      <sheetName val="担保明細"/>
      <sheetName val="必要書類チェックリスト"/>
    </sheetNames>
    <sheetDataSet>
      <sheetData sheetId="0">
        <row r="2">
          <cell r="C2" t="str">
            <v>合同会社Fety</v>
          </cell>
        </row>
        <row r="60">
          <cell r="F60">
            <v>43466</v>
          </cell>
        </row>
        <row r="61">
          <cell r="F61">
            <v>43467</v>
          </cell>
        </row>
        <row r="62">
          <cell r="F62">
            <v>43468</v>
          </cell>
        </row>
        <row r="63">
          <cell r="F63">
            <v>43479</v>
          </cell>
        </row>
        <row r="64">
          <cell r="F64">
            <v>43507</v>
          </cell>
        </row>
        <row r="65">
          <cell r="F65">
            <v>43545</v>
          </cell>
        </row>
        <row r="66">
          <cell r="F66">
            <v>43584</v>
          </cell>
        </row>
        <row r="67">
          <cell r="F67">
            <v>43585</v>
          </cell>
        </row>
        <row r="68">
          <cell r="F68">
            <v>43586</v>
          </cell>
        </row>
        <row r="69">
          <cell r="F69">
            <v>43587</v>
          </cell>
        </row>
        <row r="70">
          <cell r="F70">
            <v>43588</v>
          </cell>
        </row>
        <row r="71">
          <cell r="F71">
            <v>43589</v>
          </cell>
        </row>
        <row r="72">
          <cell r="F72">
            <v>43590</v>
          </cell>
        </row>
        <row r="73">
          <cell r="F73">
            <v>43591</v>
          </cell>
        </row>
        <row r="74">
          <cell r="F74">
            <v>43661</v>
          </cell>
        </row>
        <row r="75">
          <cell r="F75">
            <v>43688</v>
          </cell>
        </row>
        <row r="76">
          <cell r="F76">
            <v>43689</v>
          </cell>
        </row>
        <row r="77">
          <cell r="F77">
            <v>43724</v>
          </cell>
        </row>
        <row r="78">
          <cell r="F78">
            <v>43731</v>
          </cell>
        </row>
        <row r="79">
          <cell r="F79">
            <v>43752</v>
          </cell>
        </row>
        <row r="80">
          <cell r="F80">
            <v>43760</v>
          </cell>
        </row>
        <row r="81">
          <cell r="F81">
            <v>43772</v>
          </cell>
        </row>
        <row r="82">
          <cell r="F82">
            <v>43773</v>
          </cell>
        </row>
        <row r="83">
          <cell r="F83">
            <v>43792</v>
          </cell>
        </row>
        <row r="84">
          <cell r="F84">
            <v>43831</v>
          </cell>
        </row>
        <row r="85">
          <cell r="F85">
            <v>43832</v>
          </cell>
        </row>
        <row r="86">
          <cell r="F86">
            <v>43833</v>
          </cell>
        </row>
        <row r="87">
          <cell r="F87">
            <v>43843</v>
          </cell>
        </row>
        <row r="88">
          <cell r="F88">
            <v>43872</v>
          </cell>
        </row>
        <row r="89">
          <cell r="F89">
            <v>43884</v>
          </cell>
        </row>
        <row r="90">
          <cell r="F90">
            <v>43885</v>
          </cell>
        </row>
        <row r="91">
          <cell r="F91">
            <v>43910</v>
          </cell>
        </row>
        <row r="92">
          <cell r="F92">
            <v>43950</v>
          </cell>
        </row>
        <row r="93">
          <cell r="F93">
            <v>43954</v>
          </cell>
        </row>
        <row r="94">
          <cell r="F94">
            <v>43955</v>
          </cell>
        </row>
        <row r="95">
          <cell r="F95">
            <v>43956</v>
          </cell>
        </row>
        <row r="96">
          <cell r="F96">
            <v>43957</v>
          </cell>
        </row>
        <row r="97">
          <cell r="F97">
            <v>44035</v>
          </cell>
        </row>
        <row r="98">
          <cell r="F98">
            <v>44036</v>
          </cell>
        </row>
        <row r="99">
          <cell r="F99">
            <v>44053</v>
          </cell>
        </row>
        <row r="100">
          <cell r="F100">
            <v>44095</v>
          </cell>
        </row>
        <row r="101">
          <cell r="F101">
            <v>44096</v>
          </cell>
        </row>
        <row r="102">
          <cell r="F102">
            <v>44138</v>
          </cell>
        </row>
        <row r="103">
          <cell r="F103">
            <v>44158</v>
          </cell>
        </row>
        <row r="104">
          <cell r="F104">
            <v>44197</v>
          </cell>
        </row>
        <row r="105">
          <cell r="F105">
            <v>44198</v>
          </cell>
        </row>
        <row r="106">
          <cell r="F106">
            <v>44199</v>
          </cell>
        </row>
        <row r="107">
          <cell r="F107">
            <v>44207</v>
          </cell>
        </row>
        <row r="108">
          <cell r="F108">
            <v>44238</v>
          </cell>
        </row>
        <row r="109">
          <cell r="F109">
            <v>44250</v>
          </cell>
        </row>
        <row r="110">
          <cell r="F110">
            <v>44315</v>
          </cell>
        </row>
        <row r="111">
          <cell r="F111">
            <v>44319</v>
          </cell>
        </row>
        <row r="112">
          <cell r="F112">
            <v>44320</v>
          </cell>
        </row>
        <row r="113">
          <cell r="F113">
            <v>44321</v>
          </cell>
        </row>
        <row r="114">
          <cell r="F114">
            <v>44396</v>
          </cell>
        </row>
        <row r="115">
          <cell r="F115">
            <v>44419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入力時必要データ"/>
      <sheetName val="キャッシュフロー"/>
      <sheetName val="信用調書"/>
      <sheetName val="個社別収益計算"/>
      <sheetName val="融資稟議書"/>
      <sheetName val="稟議チェックリスト"/>
      <sheetName val="担保明細"/>
      <sheetName val="必要書類チェックリスト"/>
    </sheetNames>
    <sheetDataSet>
      <sheetData sheetId="0">
        <row r="2">
          <cell r="C2" t="str">
            <v>株式会社Garuda</v>
          </cell>
        </row>
        <row r="60">
          <cell r="F60">
            <v>43466</v>
          </cell>
        </row>
        <row r="61">
          <cell r="F61">
            <v>43467</v>
          </cell>
        </row>
        <row r="62">
          <cell r="F62">
            <v>43468</v>
          </cell>
        </row>
        <row r="63">
          <cell r="F63">
            <v>43479</v>
          </cell>
        </row>
        <row r="64">
          <cell r="F64">
            <v>43507</v>
          </cell>
        </row>
        <row r="65">
          <cell r="F65">
            <v>43545</v>
          </cell>
        </row>
        <row r="66">
          <cell r="F66">
            <v>43584</v>
          </cell>
        </row>
        <row r="67">
          <cell r="F67">
            <v>43585</v>
          </cell>
        </row>
        <row r="68">
          <cell r="F68">
            <v>43586</v>
          </cell>
        </row>
        <row r="69">
          <cell r="F69">
            <v>43587</v>
          </cell>
        </row>
        <row r="70">
          <cell r="F70">
            <v>43588</v>
          </cell>
        </row>
        <row r="71">
          <cell r="F71">
            <v>43589</v>
          </cell>
        </row>
        <row r="72">
          <cell r="F72">
            <v>43590</v>
          </cell>
        </row>
        <row r="73">
          <cell r="F73">
            <v>43591</v>
          </cell>
        </row>
        <row r="74">
          <cell r="F74">
            <v>43661</v>
          </cell>
        </row>
        <row r="75">
          <cell r="F75">
            <v>43688</v>
          </cell>
        </row>
        <row r="76">
          <cell r="F76">
            <v>43689</v>
          </cell>
        </row>
        <row r="77">
          <cell r="F77">
            <v>43724</v>
          </cell>
        </row>
        <row r="78">
          <cell r="F78">
            <v>43731</v>
          </cell>
        </row>
        <row r="79">
          <cell r="F79">
            <v>43752</v>
          </cell>
        </row>
        <row r="80">
          <cell r="F80">
            <v>43760</v>
          </cell>
        </row>
        <row r="81">
          <cell r="F81">
            <v>43772</v>
          </cell>
        </row>
        <row r="82">
          <cell r="F82">
            <v>43773</v>
          </cell>
        </row>
        <row r="83">
          <cell r="F83">
            <v>43792</v>
          </cell>
        </row>
        <row r="84">
          <cell r="F84">
            <v>43831</v>
          </cell>
        </row>
        <row r="85">
          <cell r="F85">
            <v>43832</v>
          </cell>
        </row>
        <row r="86">
          <cell r="F86">
            <v>43833</v>
          </cell>
        </row>
        <row r="87">
          <cell r="F87">
            <v>43843</v>
          </cell>
        </row>
        <row r="88">
          <cell r="F88">
            <v>43872</v>
          </cell>
        </row>
        <row r="89">
          <cell r="F89">
            <v>43884</v>
          </cell>
        </row>
        <row r="90">
          <cell r="F90">
            <v>43885</v>
          </cell>
        </row>
        <row r="91">
          <cell r="F91">
            <v>43910</v>
          </cell>
        </row>
        <row r="92">
          <cell r="F92">
            <v>43950</v>
          </cell>
        </row>
        <row r="93">
          <cell r="F93">
            <v>43954</v>
          </cell>
        </row>
        <row r="94">
          <cell r="F94">
            <v>43955</v>
          </cell>
        </row>
        <row r="95">
          <cell r="F95">
            <v>43956</v>
          </cell>
        </row>
        <row r="96">
          <cell r="F96">
            <v>43957</v>
          </cell>
        </row>
        <row r="97">
          <cell r="F97">
            <v>44035</v>
          </cell>
        </row>
        <row r="98">
          <cell r="F98">
            <v>44036</v>
          </cell>
        </row>
        <row r="99">
          <cell r="F99">
            <v>44053</v>
          </cell>
        </row>
        <row r="100">
          <cell r="F100">
            <v>44095</v>
          </cell>
        </row>
        <row r="101">
          <cell r="F101">
            <v>44096</v>
          </cell>
        </row>
        <row r="102">
          <cell r="F102">
            <v>44138</v>
          </cell>
        </row>
        <row r="103">
          <cell r="F103">
            <v>44158</v>
          </cell>
        </row>
        <row r="104">
          <cell r="F104">
            <v>44197</v>
          </cell>
        </row>
        <row r="105">
          <cell r="F105">
            <v>44198</v>
          </cell>
        </row>
        <row r="106">
          <cell r="F106">
            <v>44199</v>
          </cell>
        </row>
        <row r="107">
          <cell r="F107">
            <v>44207</v>
          </cell>
        </row>
        <row r="108">
          <cell r="F108">
            <v>44238</v>
          </cell>
        </row>
        <row r="109">
          <cell r="F109">
            <v>44250</v>
          </cell>
        </row>
        <row r="110">
          <cell r="F110">
            <v>44315</v>
          </cell>
        </row>
        <row r="111">
          <cell r="F111">
            <v>44319</v>
          </cell>
        </row>
        <row r="112">
          <cell r="F112">
            <v>44320</v>
          </cell>
        </row>
        <row r="113">
          <cell r="F113">
            <v>44321</v>
          </cell>
        </row>
        <row r="114">
          <cell r="F114">
            <v>44396</v>
          </cell>
        </row>
        <row r="115">
          <cell r="F115">
            <v>44419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72"/>
  <sheetViews>
    <sheetView workbookViewId="0"/>
  </sheetViews>
  <sheetFormatPr defaultRowHeight="15.75" x14ac:dyDescent="0.4"/>
  <cols>
    <col min="1" max="1" width="22.625" style="1" customWidth="1"/>
    <col min="2" max="2" width="80.625" style="1" customWidth="1"/>
    <col min="3" max="16384" width="9" style="1"/>
  </cols>
  <sheetData>
    <row r="1" spans="1:2" x14ac:dyDescent="0.25">
      <c r="A1" s="23" t="s">
        <v>36</v>
      </c>
      <c r="B1" s="27">
        <v>108.41</v>
      </c>
    </row>
    <row r="2" spans="1:2" x14ac:dyDescent="0.4">
      <c r="A2" s="23" t="s">
        <v>37</v>
      </c>
      <c r="B2" s="28" t="s">
        <v>172</v>
      </c>
    </row>
    <row r="3" spans="1:2" x14ac:dyDescent="0.4">
      <c r="A3" s="23" t="s">
        <v>38</v>
      </c>
      <c r="B3" s="29" t="s">
        <v>24</v>
      </c>
    </row>
    <row r="4" spans="1:2" x14ac:dyDescent="0.4">
      <c r="A4" s="23" t="s">
        <v>39</v>
      </c>
      <c r="B4" s="30" t="s">
        <v>25</v>
      </c>
    </row>
    <row r="5" spans="1:2" x14ac:dyDescent="0.4">
      <c r="A5" s="23" t="s">
        <v>40</v>
      </c>
      <c r="B5" s="66">
        <v>41196</v>
      </c>
    </row>
    <row r="6" spans="1:2" x14ac:dyDescent="0.4">
      <c r="A6" s="23" t="s">
        <v>0</v>
      </c>
      <c r="B6" s="31" t="s">
        <v>27</v>
      </c>
    </row>
    <row r="7" spans="1:2" x14ac:dyDescent="0.4">
      <c r="A7" s="23" t="s">
        <v>157</v>
      </c>
      <c r="B7" s="29" t="s">
        <v>28</v>
      </c>
    </row>
    <row r="8" spans="1:2" x14ac:dyDescent="0.4">
      <c r="A8" s="23" t="s">
        <v>158</v>
      </c>
      <c r="B8" s="30" t="s">
        <v>29</v>
      </c>
    </row>
    <row r="9" spans="1:2" x14ac:dyDescent="0.4">
      <c r="A9" s="23" t="s">
        <v>41</v>
      </c>
      <c r="B9" s="30" t="s">
        <v>30</v>
      </c>
    </row>
    <row r="10" spans="1:2" x14ac:dyDescent="0.4">
      <c r="A10" s="23" t="s">
        <v>42</v>
      </c>
      <c r="B10" s="29" t="s">
        <v>30</v>
      </c>
    </row>
    <row r="11" spans="1:2" x14ac:dyDescent="0.4">
      <c r="A11" s="4" t="s">
        <v>65</v>
      </c>
      <c r="B11" s="30" t="s">
        <v>31</v>
      </c>
    </row>
    <row r="12" spans="1:2" x14ac:dyDescent="0.4">
      <c r="A12" s="23" t="s">
        <v>43</v>
      </c>
      <c r="B12" s="66">
        <v>34538</v>
      </c>
    </row>
    <row r="13" spans="1:2" x14ac:dyDescent="0.4">
      <c r="A13" s="23" t="s">
        <v>0</v>
      </c>
      <c r="B13" s="31" t="s">
        <v>26</v>
      </c>
    </row>
    <row r="14" spans="1:2" x14ac:dyDescent="0.4">
      <c r="A14" s="23" t="s">
        <v>44</v>
      </c>
      <c r="B14" s="29" t="s">
        <v>28</v>
      </c>
    </row>
    <row r="15" spans="1:2" x14ac:dyDescent="0.4">
      <c r="A15" s="23" t="s">
        <v>159</v>
      </c>
      <c r="B15" s="29" t="s">
        <v>29</v>
      </c>
    </row>
    <row r="16" spans="1:2" x14ac:dyDescent="0.4">
      <c r="A16" s="23" t="s">
        <v>45</v>
      </c>
      <c r="B16" s="29" t="s">
        <v>32</v>
      </c>
    </row>
    <row r="17" spans="1:2" x14ac:dyDescent="0.4">
      <c r="A17" s="23" t="s">
        <v>46</v>
      </c>
      <c r="B17" s="29" t="s">
        <v>33</v>
      </c>
    </row>
    <row r="18" spans="1:2" x14ac:dyDescent="0.25">
      <c r="A18" s="23" t="s">
        <v>1</v>
      </c>
      <c r="B18" s="32">
        <v>2819000</v>
      </c>
    </row>
    <row r="19" spans="1:2" x14ac:dyDescent="0.25">
      <c r="A19" s="23" t="s">
        <v>2</v>
      </c>
      <c r="B19" s="33"/>
    </row>
    <row r="20" spans="1:2" x14ac:dyDescent="0.25">
      <c r="A20" s="23" t="s">
        <v>47</v>
      </c>
      <c r="B20" s="32">
        <v>1409500</v>
      </c>
    </row>
    <row r="21" spans="1:2" x14ac:dyDescent="0.25">
      <c r="A21" s="23" t="s">
        <v>48</v>
      </c>
      <c r="B21" s="33"/>
    </row>
    <row r="22" spans="1:2" x14ac:dyDescent="0.25">
      <c r="A22" s="23" t="s">
        <v>3</v>
      </c>
      <c r="B22" s="32">
        <v>1409500</v>
      </c>
    </row>
    <row r="23" spans="1:2" x14ac:dyDescent="0.4">
      <c r="A23" s="23" t="s">
        <v>49</v>
      </c>
      <c r="B23" s="73"/>
    </row>
    <row r="24" spans="1:2" x14ac:dyDescent="0.25">
      <c r="A24" s="23" t="s">
        <v>50</v>
      </c>
      <c r="B24" s="42"/>
    </row>
    <row r="25" spans="1:2" x14ac:dyDescent="0.25">
      <c r="A25" s="23" t="s">
        <v>51</v>
      </c>
      <c r="B25" s="34"/>
    </row>
    <row r="26" spans="1:2" x14ac:dyDescent="0.4">
      <c r="A26" s="23" t="s">
        <v>52</v>
      </c>
      <c r="B26" s="73"/>
    </row>
    <row r="27" spans="1:2" x14ac:dyDescent="0.4">
      <c r="A27" s="23" t="s">
        <v>4</v>
      </c>
      <c r="B27" s="35">
        <v>3.3000000000000002E-2</v>
      </c>
    </row>
    <row r="28" spans="1:2" x14ac:dyDescent="0.4">
      <c r="A28" s="23" t="s">
        <v>5</v>
      </c>
      <c r="B28" s="36">
        <v>1.4749999999999999E-2</v>
      </c>
    </row>
    <row r="29" spans="1:2" x14ac:dyDescent="0.4">
      <c r="A29" s="23" t="s">
        <v>6</v>
      </c>
      <c r="B29" s="67">
        <f>B27-B28</f>
        <v>1.8250000000000002E-2</v>
      </c>
    </row>
    <row r="30" spans="1:2" x14ac:dyDescent="0.25">
      <c r="A30" s="23" t="s">
        <v>7</v>
      </c>
      <c r="B30" s="37">
        <v>0</v>
      </c>
    </row>
    <row r="31" spans="1:2" x14ac:dyDescent="0.25">
      <c r="A31" s="23" t="s">
        <v>53</v>
      </c>
      <c r="B31" s="33" t="s">
        <v>19</v>
      </c>
    </row>
    <row r="32" spans="1:2" x14ac:dyDescent="0.25">
      <c r="A32" s="23" t="s">
        <v>54</v>
      </c>
      <c r="B32" s="33" t="s">
        <v>20</v>
      </c>
    </row>
    <row r="33" spans="1:2" x14ac:dyDescent="0.25">
      <c r="A33" s="23" t="s">
        <v>55</v>
      </c>
      <c r="B33" s="33" t="s">
        <v>21</v>
      </c>
    </row>
    <row r="34" spans="1:2" x14ac:dyDescent="0.25">
      <c r="A34" s="23" t="s">
        <v>8</v>
      </c>
      <c r="B34" s="38">
        <v>2198.7399999999998</v>
      </c>
    </row>
    <row r="35" spans="1:2" x14ac:dyDescent="0.25">
      <c r="A35" s="23" t="s">
        <v>9</v>
      </c>
      <c r="B35" s="38">
        <v>207.55</v>
      </c>
    </row>
    <row r="36" spans="1:2" x14ac:dyDescent="0.25">
      <c r="A36" s="23" t="s">
        <v>10</v>
      </c>
      <c r="B36" s="33" t="s">
        <v>22</v>
      </c>
    </row>
    <row r="37" spans="1:2" x14ac:dyDescent="0.25">
      <c r="A37" s="23" t="s">
        <v>11</v>
      </c>
      <c r="B37" s="32">
        <v>1956386</v>
      </c>
    </row>
    <row r="38" spans="1:2" x14ac:dyDescent="0.25">
      <c r="A38" s="23" t="s">
        <v>12</v>
      </c>
      <c r="B38" s="39">
        <v>1985</v>
      </c>
    </row>
    <row r="39" spans="1:2" x14ac:dyDescent="0.25">
      <c r="A39" s="23" t="s">
        <v>13</v>
      </c>
      <c r="B39" s="37">
        <v>100000</v>
      </c>
    </row>
    <row r="40" spans="1:2" x14ac:dyDescent="0.25">
      <c r="A40" s="23" t="s">
        <v>14</v>
      </c>
      <c r="B40" s="37">
        <v>3500</v>
      </c>
    </row>
    <row r="41" spans="1:2" x14ac:dyDescent="0.25">
      <c r="A41" s="23" t="s">
        <v>15</v>
      </c>
      <c r="B41" s="40">
        <v>10</v>
      </c>
    </row>
    <row r="42" spans="1:2" x14ac:dyDescent="0.25">
      <c r="A42" s="23" t="s">
        <v>16</v>
      </c>
      <c r="B42" s="41">
        <v>120</v>
      </c>
    </row>
    <row r="43" spans="1:2" x14ac:dyDescent="0.25">
      <c r="A43" s="23" t="s">
        <v>17</v>
      </c>
      <c r="B43" s="42">
        <v>44378</v>
      </c>
    </row>
    <row r="44" spans="1:2" x14ac:dyDescent="0.25">
      <c r="A44" s="23" t="s">
        <v>18</v>
      </c>
      <c r="B44" s="42">
        <v>48000</v>
      </c>
    </row>
    <row r="45" spans="1:2" x14ac:dyDescent="0.25">
      <c r="A45" s="23" t="s">
        <v>56</v>
      </c>
      <c r="B45" s="42">
        <v>44343</v>
      </c>
    </row>
    <row r="46" spans="1:2" x14ac:dyDescent="0.25">
      <c r="A46" s="23" t="s">
        <v>111</v>
      </c>
      <c r="B46" s="33"/>
    </row>
    <row r="47" spans="1:2" x14ac:dyDescent="0.25">
      <c r="A47" s="23" t="s">
        <v>112</v>
      </c>
      <c r="B47" s="33"/>
    </row>
    <row r="48" spans="1:2" x14ac:dyDescent="0.25">
      <c r="A48" s="23" t="s">
        <v>113</v>
      </c>
      <c r="B48" s="33"/>
    </row>
    <row r="49" spans="1:2" x14ac:dyDescent="0.25">
      <c r="A49" s="23" t="s">
        <v>114</v>
      </c>
      <c r="B49" s="33" t="s">
        <v>23</v>
      </c>
    </row>
    <row r="50" spans="1:2" x14ac:dyDescent="0.25">
      <c r="A50" s="23" t="s">
        <v>34</v>
      </c>
      <c r="B50" s="42">
        <v>44314</v>
      </c>
    </row>
    <row r="51" spans="1:2" x14ac:dyDescent="0.25">
      <c r="A51" s="23" t="s">
        <v>35</v>
      </c>
      <c r="B51" s="42">
        <v>44336</v>
      </c>
    </row>
    <row r="52" spans="1:2" x14ac:dyDescent="0.4">
      <c r="A52" s="23" t="s">
        <v>57</v>
      </c>
      <c r="B52" s="30"/>
    </row>
    <row r="53" spans="1:2" x14ac:dyDescent="0.25">
      <c r="A53" s="23" t="s">
        <v>58</v>
      </c>
      <c r="B53" s="42"/>
    </row>
    <row r="54" spans="1:2" x14ac:dyDescent="0.4">
      <c r="A54" s="23" t="s">
        <v>59</v>
      </c>
      <c r="B54" s="68">
        <f>B20/B18</f>
        <v>0.5</v>
      </c>
    </row>
    <row r="55" spans="1:2" x14ac:dyDescent="0.25">
      <c r="A55" s="3" t="s">
        <v>60</v>
      </c>
      <c r="B55" s="69" t="s">
        <v>61</v>
      </c>
    </row>
    <row r="56" spans="1:2" x14ac:dyDescent="0.25">
      <c r="A56" s="3" t="s">
        <v>62</v>
      </c>
      <c r="B56" s="43" t="s">
        <v>156</v>
      </c>
    </row>
    <row r="57" spans="1:2" ht="31.5" x14ac:dyDescent="0.25">
      <c r="A57" s="3" t="s">
        <v>63</v>
      </c>
      <c r="B57" s="69" t="str">
        <f>IF(LENB(B56)&gt;1,IF(LENB(B11)&gt;1,B56&amp;CHAR(10)&amp;B11,B56),IF(LENB(B11)&gt;1,"役職が入力されていません","代表者名ローマ字が入力されていません"))</f>
        <v>CEO
TARO TANAKA</v>
      </c>
    </row>
    <row r="58" spans="1:2" x14ac:dyDescent="0.25">
      <c r="A58" s="3" t="s">
        <v>115</v>
      </c>
      <c r="B58" s="69" t="str">
        <f>IF(LENB(B33)&gt;1,LEFT(B33,2),"")</f>
        <v>GA</v>
      </c>
    </row>
    <row r="59" spans="1:2" x14ac:dyDescent="0.25">
      <c r="A59" s="24" t="s">
        <v>64</v>
      </c>
      <c r="B59" s="70">
        <f ca="1">TODAY()</f>
        <v>44581</v>
      </c>
    </row>
    <row r="60" spans="1:2" x14ac:dyDescent="0.4">
      <c r="A60" s="25" t="s">
        <v>116</v>
      </c>
      <c r="B60" s="71">
        <f>IF(INDEX(固定値!$D$3:$H$19,MATCH(入力シート!B$2,固定値!$B$3:$B$19,0),1)&gt;0,INDEX(固定値!$D$3:$H$19,MATCH(入力シート!B$2,固定値!$B$3:$B$19,0),1),"")</f>
        <v>8</v>
      </c>
    </row>
    <row r="61" spans="1:2" x14ac:dyDescent="0.4">
      <c r="A61" s="25" t="s">
        <v>117</v>
      </c>
      <c r="B61" s="71">
        <f>IF(INDEX(固定値!$D$3:$H$19,MATCH(入力シート!B$2,固定値!$B$3:$B$19,0),2)&gt;0,INDEX(固定値!$D$3:$H$19,MATCH(入力シート!B$2,固定値!$B$3:$B$19,0),2),"")</f>
        <v>5</v>
      </c>
    </row>
    <row r="62" spans="1:2" x14ac:dyDescent="0.4">
      <c r="A62" s="25" t="s">
        <v>118</v>
      </c>
      <c r="B62" s="71">
        <f>IF(INDEX(固定値!$D$3:$H$19,MATCH(入力シート!B$2,固定値!$B$3:$B$19,0),3)&gt;0,INDEX(固定値!$D$3:$H$19,MATCH(入力シート!B$2,固定値!$B$3:$B$19,0),3),"")</f>
        <v>0.5</v>
      </c>
    </row>
    <row r="63" spans="1:2" x14ac:dyDescent="0.4">
      <c r="A63" s="25" t="s">
        <v>119</v>
      </c>
      <c r="B63" s="71">
        <f>IF(INDEX(固定値!$D$3:$H$19,MATCH(入力シート!B$2,固定値!$B$3:$B$19,0),4)&gt;0,INDEX(固定値!$D$3:$H$19,MATCH(入力シート!B$2,固定値!$B$3:$B$19,0),4),"")</f>
        <v>0.01</v>
      </c>
    </row>
    <row r="64" spans="1:2" x14ac:dyDescent="0.4">
      <c r="A64" s="25" t="s">
        <v>120</v>
      </c>
      <c r="B64" s="71">
        <f>IF(INDEX(固定値!$D$3:$H$19,MATCH(入力シート!B$2,固定値!$B$3:$B$19,0),5)&gt;0,INDEX(固定値!$D$3:$H$19,MATCH(入力シート!B$2,固定値!$B$3:$B$19,0),5),"")</f>
        <v>0.1</v>
      </c>
    </row>
    <row r="65" spans="1:2" x14ac:dyDescent="0.4">
      <c r="A65" s="26" t="s">
        <v>160</v>
      </c>
      <c r="B65" s="72">
        <f>B43</f>
        <v>44378</v>
      </c>
    </row>
    <row r="66" spans="1:2" x14ac:dyDescent="0.4">
      <c r="A66" s="26" t="s">
        <v>161</v>
      </c>
      <c r="B66" s="72">
        <f>B44</f>
        <v>48000</v>
      </c>
    </row>
    <row r="67" spans="1:2" x14ac:dyDescent="0.4">
      <c r="A67" s="26" t="s">
        <v>162</v>
      </c>
      <c r="B67" s="72">
        <f>B45</f>
        <v>44343</v>
      </c>
    </row>
    <row r="68" spans="1:2" x14ac:dyDescent="0.4">
      <c r="A68" s="26" t="s">
        <v>163</v>
      </c>
      <c r="B68" s="72">
        <f>B50</f>
        <v>44314</v>
      </c>
    </row>
    <row r="69" spans="1:2" x14ac:dyDescent="0.4">
      <c r="A69" s="26" t="s">
        <v>164</v>
      </c>
      <c r="B69" s="72">
        <f>B51</f>
        <v>44336</v>
      </c>
    </row>
    <row r="70" spans="1:2" x14ac:dyDescent="0.4">
      <c r="A70" s="26" t="s">
        <v>165</v>
      </c>
      <c r="B70" s="72">
        <f>B43</f>
        <v>44378</v>
      </c>
    </row>
    <row r="71" spans="1:2" x14ac:dyDescent="0.4">
      <c r="A71" s="4" t="s">
        <v>166</v>
      </c>
      <c r="B71" s="74" t="s">
        <v>168</v>
      </c>
    </row>
    <row r="72" spans="1:2" x14ac:dyDescent="0.4">
      <c r="A72" s="4" t="s">
        <v>167</v>
      </c>
      <c r="B72" s="75" t="str">
        <f>IF(B$71="する",B7,"")</f>
        <v>神奈川県***市***区****1-1-1</v>
      </c>
    </row>
  </sheetData>
  <phoneticPr fontId="6"/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D90AC27D-8FC4-42D1-8158-E4A4F1F27772}">
          <x14:formula1>
            <xm:f>固定値!$B$10:$B$19</xm:f>
          </x14:formula1>
          <xm:sqref>B2</xm:sqref>
        </x14:dataValidation>
        <x14:dataValidation type="list" allowBlank="1" showInputMessage="1" showErrorMessage="1" xr:uid="{84F81B04-598C-48C3-A6B4-D2C60FC30E51}">
          <x14:formula1>
            <xm:f>固定値!$J$3:$J$4</xm:f>
          </x14:formula1>
          <xm:sqref>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E56F-CC47-47FB-ACDF-89EDA92063FE}">
  <sheetPr>
    <pageSetUpPr fitToPage="1"/>
  </sheetPr>
  <dimension ref="A1:I23"/>
  <sheetViews>
    <sheetView tabSelected="1" workbookViewId="0">
      <selection sqref="A1:I1"/>
    </sheetView>
  </sheetViews>
  <sheetFormatPr defaultColWidth="12.625" defaultRowHeight="15.75" x14ac:dyDescent="0.4"/>
  <cols>
    <col min="1" max="2" width="15.625" style="9" customWidth="1"/>
    <col min="3" max="3" width="11.875" style="9" customWidth="1"/>
    <col min="4" max="8" width="15.625" style="9" customWidth="1"/>
    <col min="9" max="26" width="7.625" style="9" customWidth="1"/>
    <col min="27" max="16384" width="12.625" style="9"/>
  </cols>
  <sheetData>
    <row r="1" spans="1:9" ht="33" customHeight="1" thickBot="1" x14ac:dyDescent="0.45">
      <c r="A1" s="76" t="str">
        <f>入力シート!B2&amp;" 実質年率計算シート（"&amp;入力シート!B41&amp;" 毎月利息弁済 元金最終一括弁済）"</f>
        <v>コーポレート70 実質年率計算シート（10 毎月利息弁済 元金最終一括弁済）</v>
      </c>
      <c r="B1" s="77"/>
      <c r="C1" s="77"/>
      <c r="D1" s="77"/>
      <c r="E1" s="77"/>
      <c r="F1" s="77"/>
      <c r="G1" s="77"/>
      <c r="H1" s="77"/>
      <c r="I1" s="78"/>
    </row>
    <row r="2" spans="1:9" x14ac:dyDescent="0.4">
      <c r="D2" s="10"/>
      <c r="E2" s="10"/>
      <c r="F2" s="10"/>
      <c r="G2" s="10"/>
      <c r="H2" s="10"/>
    </row>
    <row r="3" spans="1:9" ht="33" customHeight="1" x14ac:dyDescent="0.4">
      <c r="A3" s="11" t="s">
        <v>173</v>
      </c>
      <c r="B3" s="21" t="str">
        <f>入力シート!B3</f>
        <v>株式会社田中</v>
      </c>
      <c r="D3" s="10"/>
      <c r="E3" s="79" t="str">
        <f>入力シート!B49</f>
        <v>920 Mountain Top Dr, Marietta, GA 30062</v>
      </c>
      <c r="F3" s="80"/>
      <c r="G3" s="80"/>
      <c r="H3" s="80"/>
      <c r="I3" s="80"/>
    </row>
    <row r="4" spans="1:9" ht="33" customHeight="1" x14ac:dyDescent="0.4">
      <c r="A4" s="11" t="s">
        <v>1</v>
      </c>
      <c r="B4" s="12">
        <f>入力シート!B18</f>
        <v>2819000</v>
      </c>
      <c r="D4" s="10"/>
      <c r="E4" s="10"/>
      <c r="F4" s="10"/>
      <c r="G4" s="10"/>
      <c r="H4" s="10"/>
    </row>
    <row r="5" spans="1:9" ht="33" customHeight="1" x14ac:dyDescent="0.4">
      <c r="A5" s="11" t="s">
        <v>79</v>
      </c>
      <c r="B5" s="54">
        <f>B4*入力シート!B54</f>
        <v>1409500</v>
      </c>
      <c r="D5" s="10"/>
      <c r="E5" s="10"/>
      <c r="F5" s="10"/>
      <c r="G5" s="10"/>
      <c r="H5" s="10"/>
    </row>
    <row r="6" spans="1:9" ht="33" customHeight="1" x14ac:dyDescent="0.4">
      <c r="A6" s="11" t="s">
        <v>108</v>
      </c>
      <c r="B6" s="55">
        <f>B8+0.99</f>
        <v>109.39999999999999</v>
      </c>
      <c r="D6" s="11" t="s">
        <v>75</v>
      </c>
      <c r="E6" s="59" t="e">
        <f>ROUNDDOWN(G6/#REF!,5)</f>
        <v>#REF!</v>
      </c>
      <c r="F6" s="13" t="s">
        <v>110</v>
      </c>
      <c r="G6" s="58" t="e">
        <f>#REF!+#REF!</f>
        <v>#REF!</v>
      </c>
      <c r="H6" s="10"/>
    </row>
    <row r="7" spans="1:9" ht="33" customHeight="1" x14ac:dyDescent="0.4">
      <c r="A7" s="11" t="s">
        <v>78</v>
      </c>
      <c r="B7" s="56">
        <f>ROUND(B5*B6,0)</f>
        <v>154199300</v>
      </c>
      <c r="D7" s="13" t="s">
        <v>74</v>
      </c>
      <c r="E7" s="58" t="e">
        <f>#REF!+#REF!</f>
        <v>#REF!</v>
      </c>
      <c r="F7" s="11" t="s">
        <v>73</v>
      </c>
      <c r="G7" s="58" t="e">
        <f>ABS(#REF!)</f>
        <v>#REF!</v>
      </c>
      <c r="H7" s="10"/>
    </row>
    <row r="8" spans="1:9" ht="33" customHeight="1" x14ac:dyDescent="0.4">
      <c r="A8" s="14" t="s">
        <v>109</v>
      </c>
      <c r="B8" s="22">
        <f>入力シート!B1</f>
        <v>108.41</v>
      </c>
    </row>
    <row r="9" spans="1:9" ht="33" customHeight="1" x14ac:dyDescent="0.4">
      <c r="A9" s="11" t="s">
        <v>77</v>
      </c>
      <c r="B9" s="56">
        <f>INT(B5*B8)</f>
        <v>152803895</v>
      </c>
      <c r="D9" s="11" t="s">
        <v>72</v>
      </c>
      <c r="E9" s="58">
        <f>D23</f>
        <v>424048</v>
      </c>
    </row>
    <row r="10" spans="1:9" ht="33" customHeight="1" x14ac:dyDescent="0.4">
      <c r="A10" s="11" t="s">
        <v>76</v>
      </c>
      <c r="B10" s="56">
        <f>B7-B9</f>
        <v>1395405</v>
      </c>
      <c r="D10" s="11" t="s">
        <v>71</v>
      </c>
      <c r="E10" s="58" t="e">
        <f>#REF!+#REF!</f>
        <v>#REF!</v>
      </c>
    </row>
    <row r="11" spans="1:9" x14ac:dyDescent="0.4">
      <c r="A11" s="11" t="s">
        <v>14</v>
      </c>
      <c r="B11" s="56">
        <f>入力シート!B40</f>
        <v>3500</v>
      </c>
    </row>
    <row r="13" spans="1:9" ht="33" customHeight="1" x14ac:dyDescent="0.4">
      <c r="A13" s="15" t="s">
        <v>4</v>
      </c>
      <c r="B13" s="16">
        <f>入力シート!B27</f>
        <v>3.3000000000000002E-2</v>
      </c>
      <c r="C13" s="17"/>
      <c r="D13" s="17"/>
      <c r="E13" s="17"/>
      <c r="F13" s="17"/>
      <c r="G13" s="17"/>
      <c r="H13" s="17"/>
      <c r="I13" s="17"/>
    </row>
    <row r="14" spans="1:9" x14ac:dyDescent="0.4">
      <c r="A14" s="17"/>
      <c r="B14" s="17"/>
      <c r="C14" s="17"/>
      <c r="D14" s="17"/>
      <c r="E14" s="17"/>
      <c r="F14" s="17"/>
      <c r="G14" s="17"/>
      <c r="H14" s="17"/>
      <c r="I14" s="17"/>
    </row>
    <row r="15" spans="1:9" ht="33" customHeight="1" x14ac:dyDescent="0.4">
      <c r="A15" s="15" t="s">
        <v>7</v>
      </c>
      <c r="B15" s="57">
        <f>INT(INT(B7*D15)*(1+D16))</f>
        <v>1696192</v>
      </c>
      <c r="C15" s="15" t="s">
        <v>66</v>
      </c>
      <c r="D15" s="16">
        <f>入力シート!B63</f>
        <v>0.01</v>
      </c>
      <c r="E15" s="17"/>
      <c r="F15" s="15" t="s">
        <v>70</v>
      </c>
      <c r="G15" s="17"/>
      <c r="H15" s="15" t="s">
        <v>69</v>
      </c>
      <c r="I15" s="17"/>
    </row>
    <row r="16" spans="1:9" ht="33" customHeight="1" x14ac:dyDescent="0.4">
      <c r="A16" s="17"/>
      <c r="B16" s="17"/>
      <c r="C16" s="15" t="s">
        <v>67</v>
      </c>
      <c r="D16" s="18">
        <f>入力シート!B64</f>
        <v>0.1</v>
      </c>
      <c r="E16" s="17"/>
      <c r="F16" s="60">
        <f>WORKDAY(入力シート!B51,-3,休日!A2:A51)</f>
        <v>44333</v>
      </c>
      <c r="G16" s="17"/>
      <c r="H16" s="61">
        <f>IF(入力シート!B51="","",DATE(YEAR(入力シート!B51),MONTH(入力シート!B51)+1,0)-入力シート!B51+1)</f>
        <v>12</v>
      </c>
      <c r="I16" s="17"/>
    </row>
    <row r="17" spans="1:9" ht="33" customHeight="1" x14ac:dyDescent="0.4">
      <c r="A17" s="17"/>
      <c r="B17" s="17"/>
      <c r="C17" s="17"/>
      <c r="D17" s="17"/>
      <c r="E17" s="17"/>
      <c r="F17" s="17"/>
      <c r="G17" s="17"/>
      <c r="H17" s="15" t="s">
        <v>68</v>
      </c>
      <c r="I17" s="17"/>
    </row>
    <row r="18" spans="1:9" ht="33" customHeight="1" x14ac:dyDescent="0.4">
      <c r="A18" s="17"/>
      <c r="B18" s="17"/>
      <c r="C18" s="17"/>
      <c r="D18" s="17"/>
      <c r="E18" s="17"/>
      <c r="F18" s="17"/>
      <c r="G18" s="17"/>
      <c r="H18" s="62">
        <f>INT(B7*B13*H16/365)</f>
        <v>167295</v>
      </c>
      <c r="I18" s="17"/>
    </row>
    <row r="20" spans="1:9" x14ac:dyDescent="0.4">
      <c r="A20" s="63" t="s">
        <v>88</v>
      </c>
      <c r="B20" s="63" t="s">
        <v>87</v>
      </c>
      <c r="C20" s="63" t="s">
        <v>86</v>
      </c>
      <c r="D20" s="63" t="s">
        <v>85</v>
      </c>
      <c r="E20" s="63" t="s">
        <v>84</v>
      </c>
      <c r="F20" s="63" t="s">
        <v>83</v>
      </c>
      <c r="G20" s="63" t="s">
        <v>82</v>
      </c>
      <c r="H20" s="63" t="s">
        <v>81</v>
      </c>
      <c r="I20" s="63" t="s">
        <v>80</v>
      </c>
    </row>
    <row r="21" spans="1:9" x14ac:dyDescent="0.4">
      <c r="A21" s="11">
        <v>0</v>
      </c>
      <c r="B21" s="65">
        <f>入力シート!B51</f>
        <v>44336</v>
      </c>
      <c r="C21" s="64">
        <f>B15+B10+B11</f>
        <v>3095097</v>
      </c>
      <c r="D21" s="20">
        <v>0</v>
      </c>
      <c r="E21" s="20">
        <v>0</v>
      </c>
      <c r="F21" s="20">
        <f>B7-E21</f>
        <v>154199300</v>
      </c>
      <c r="G21" s="20">
        <f>IF(F21&gt;0,F21,0)</f>
        <v>154199300</v>
      </c>
      <c r="H21" s="20"/>
      <c r="I21" s="20"/>
    </row>
    <row r="22" spans="1:9" x14ac:dyDescent="0.4">
      <c r="A22" s="11">
        <f>A21+1</f>
        <v>1</v>
      </c>
      <c r="B22" s="65">
        <f>DATE(YEAR(B21),MONTH(B21)+2,1)</f>
        <v>44378</v>
      </c>
      <c r="C22" s="20"/>
      <c r="D22" s="64">
        <f>INT(F21*B$13/12)+H18</f>
        <v>591343</v>
      </c>
      <c r="E22" s="20">
        <v>0</v>
      </c>
      <c r="F22" s="20">
        <f>F21-E22</f>
        <v>154199300</v>
      </c>
      <c r="G22" s="20">
        <f t="shared" ref="G22:G23" si="0">IF(F22&gt;0,F22,0)</f>
        <v>154199300</v>
      </c>
      <c r="H22" s="20">
        <f>IF(F21&gt;0,ROUNDDOWN(G21*I22/365,0),0)</f>
        <v>17743481</v>
      </c>
      <c r="I22" s="20">
        <f>DATEDIF(B21,B22,"d")</f>
        <v>42</v>
      </c>
    </row>
    <row r="23" spans="1:9" x14ac:dyDescent="0.4">
      <c r="A23" s="11">
        <f t="shared" ref="A23" si="1">A22+1</f>
        <v>2</v>
      </c>
      <c r="B23" s="19">
        <f>EDATE(B22,1)</f>
        <v>44409</v>
      </c>
      <c r="C23" s="20"/>
      <c r="D23" s="20">
        <f>INT(F22*B$13/12)</f>
        <v>424048</v>
      </c>
      <c r="E23" s="20">
        <v>0</v>
      </c>
      <c r="F23" s="20">
        <f t="shared" ref="F23" si="2">F22-E23</f>
        <v>154199300</v>
      </c>
      <c r="G23" s="20">
        <f t="shared" si="0"/>
        <v>154199300</v>
      </c>
      <c r="H23" s="20">
        <f t="shared" ref="H23" si="3">IF(F22&gt;0,ROUNDDOWN(G22*I23/365,0),0)</f>
        <v>13096378</v>
      </c>
      <c r="I23" s="20">
        <f t="shared" ref="I23" si="4">DATEDIF(B22,B23,"d")</f>
        <v>31</v>
      </c>
    </row>
  </sheetData>
  <mergeCells count="2">
    <mergeCell ref="A1:I1"/>
    <mergeCell ref="E3:I3"/>
  </mergeCells>
  <phoneticPr fontId="11"/>
  <pageMargins left="0.98425196850393704" right="0.59055118110236227" top="0.78740157480314965" bottom="0.78740157480314965" header="0.47244094488188981" footer="0.47244094488188981"/>
  <pageSetup paperSize="9" scale="60" fitToHeight="0" orientation="portrait" r:id="rId1"/>
  <headerFooter>
    <oddHeader xml:space="preserve">&amp;L&amp;"Meiryo UI,標準"&amp;9&amp;K00-048&amp;F&amp;C&amp;"Meiryo UI,標準"&amp;9&amp;K00-049　&amp;R&amp;"Meiryo UI,標準"&amp;9&amp;K00-049 </oddHeader>
    <oddFooter>&amp;L&amp;"Meiryo UI,標準"&amp;9&amp;K00-047　&amp;C&amp;"Meiryo UI,標準"&amp;9&amp;K00-046&amp;P&amp;R&amp;"Meiryo UI,標準"&amp;9&amp;K00-046●州国●_●商品区分●_20211001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0C11-B545-4461-960B-9CEC8580D8D3}">
  <dimension ref="A1:B51"/>
  <sheetViews>
    <sheetView workbookViewId="0"/>
  </sheetViews>
  <sheetFormatPr defaultColWidth="12.625" defaultRowHeight="15.75" x14ac:dyDescent="0.4"/>
  <cols>
    <col min="1" max="1" width="17" style="5" customWidth="1"/>
    <col min="2" max="2" width="26.75" style="5" customWidth="1"/>
    <col min="3" max="26" width="7.625" style="5" customWidth="1"/>
    <col min="27" max="16384" width="12.625" style="5"/>
  </cols>
  <sheetData>
    <row r="1" spans="1:2" x14ac:dyDescent="0.4">
      <c r="A1" s="2" t="s">
        <v>107</v>
      </c>
      <c r="B1" s="2"/>
    </row>
    <row r="2" spans="1:2" x14ac:dyDescent="0.4">
      <c r="A2" s="7">
        <v>44197</v>
      </c>
      <c r="B2" s="2" t="s">
        <v>105</v>
      </c>
    </row>
    <row r="3" spans="1:2" x14ac:dyDescent="0.4">
      <c r="A3" s="7">
        <v>44207</v>
      </c>
      <c r="B3" s="2" t="s">
        <v>103</v>
      </c>
    </row>
    <row r="4" spans="1:2" x14ac:dyDescent="0.4">
      <c r="A4" s="7">
        <v>44238</v>
      </c>
      <c r="B4" s="2" t="s">
        <v>102</v>
      </c>
    </row>
    <row r="5" spans="1:2" x14ac:dyDescent="0.4">
      <c r="A5" s="7">
        <v>44250</v>
      </c>
      <c r="B5" s="2" t="s">
        <v>101</v>
      </c>
    </row>
    <row r="6" spans="1:2" x14ac:dyDescent="0.4">
      <c r="A6" s="7">
        <v>44275</v>
      </c>
      <c r="B6" s="2" t="s">
        <v>100</v>
      </c>
    </row>
    <row r="7" spans="1:2" x14ac:dyDescent="0.4">
      <c r="A7" s="7">
        <v>44315</v>
      </c>
      <c r="B7" s="2" t="s">
        <v>99</v>
      </c>
    </row>
    <row r="8" spans="1:2" x14ac:dyDescent="0.4">
      <c r="A8" s="7">
        <v>44319</v>
      </c>
      <c r="B8" s="2" t="s">
        <v>98</v>
      </c>
    </row>
    <row r="9" spans="1:2" x14ac:dyDescent="0.4">
      <c r="A9" s="7">
        <v>44320</v>
      </c>
      <c r="B9" s="2" t="s">
        <v>97</v>
      </c>
    </row>
    <row r="10" spans="1:2" x14ac:dyDescent="0.4">
      <c r="A10" s="7">
        <v>44321</v>
      </c>
      <c r="B10" s="2" t="s">
        <v>96</v>
      </c>
    </row>
    <row r="11" spans="1:2" x14ac:dyDescent="0.4">
      <c r="A11" s="7">
        <v>44399</v>
      </c>
      <c r="B11" s="2" t="s">
        <v>95</v>
      </c>
    </row>
    <row r="12" spans="1:2" x14ac:dyDescent="0.4">
      <c r="A12" s="7">
        <v>44400</v>
      </c>
      <c r="B12" s="2" t="s">
        <v>106</v>
      </c>
    </row>
    <row r="13" spans="1:2" x14ac:dyDescent="0.4">
      <c r="A13" s="7">
        <v>44416</v>
      </c>
      <c r="B13" s="2" t="s">
        <v>94</v>
      </c>
    </row>
    <row r="14" spans="1:2" x14ac:dyDescent="0.4">
      <c r="A14" s="7">
        <v>44417</v>
      </c>
      <c r="B14" s="2" t="s">
        <v>104</v>
      </c>
    </row>
    <row r="15" spans="1:2" x14ac:dyDescent="0.4">
      <c r="A15" s="7">
        <v>44459</v>
      </c>
      <c r="B15" s="2" t="s">
        <v>93</v>
      </c>
    </row>
    <row r="16" spans="1:2" x14ac:dyDescent="0.4">
      <c r="A16" s="7">
        <v>44462</v>
      </c>
      <c r="B16" s="2" t="s">
        <v>92</v>
      </c>
    </row>
    <row r="17" spans="1:2" x14ac:dyDescent="0.4">
      <c r="A17" s="7">
        <v>44503</v>
      </c>
      <c r="B17" s="2" t="s">
        <v>90</v>
      </c>
    </row>
    <row r="18" spans="1:2" x14ac:dyDescent="0.4">
      <c r="A18" s="7">
        <v>44523</v>
      </c>
      <c r="B18" s="2" t="s">
        <v>89</v>
      </c>
    </row>
    <row r="19" spans="1:2" x14ac:dyDescent="0.4">
      <c r="A19" s="7">
        <v>44562</v>
      </c>
      <c r="B19" s="2" t="s">
        <v>105</v>
      </c>
    </row>
    <row r="20" spans="1:2" x14ac:dyDescent="0.4">
      <c r="A20" s="7">
        <v>44571</v>
      </c>
      <c r="B20" s="2" t="s">
        <v>103</v>
      </c>
    </row>
    <row r="21" spans="1:2" x14ac:dyDescent="0.4">
      <c r="A21" s="7">
        <v>44603</v>
      </c>
      <c r="B21" s="2" t="s">
        <v>102</v>
      </c>
    </row>
    <row r="22" spans="1:2" x14ac:dyDescent="0.4">
      <c r="A22" s="7">
        <v>44615</v>
      </c>
      <c r="B22" s="2" t="s">
        <v>101</v>
      </c>
    </row>
    <row r="23" spans="1:2" x14ac:dyDescent="0.4">
      <c r="A23" s="7">
        <v>44641</v>
      </c>
      <c r="B23" s="2" t="s">
        <v>100</v>
      </c>
    </row>
    <row r="24" spans="1:2" x14ac:dyDescent="0.4">
      <c r="A24" s="7">
        <v>44680</v>
      </c>
      <c r="B24" s="2" t="s">
        <v>99</v>
      </c>
    </row>
    <row r="25" spans="1:2" x14ac:dyDescent="0.4">
      <c r="A25" s="7">
        <v>44684</v>
      </c>
      <c r="B25" s="2" t="s">
        <v>98</v>
      </c>
    </row>
    <row r="26" spans="1:2" x14ac:dyDescent="0.4">
      <c r="A26" s="7">
        <v>44685</v>
      </c>
      <c r="B26" s="2" t="s">
        <v>97</v>
      </c>
    </row>
    <row r="27" spans="1:2" x14ac:dyDescent="0.4">
      <c r="A27" s="7">
        <v>44686</v>
      </c>
      <c r="B27" s="2" t="s">
        <v>96</v>
      </c>
    </row>
    <row r="28" spans="1:2" x14ac:dyDescent="0.4">
      <c r="A28" s="7">
        <v>44760</v>
      </c>
      <c r="B28" s="2" t="s">
        <v>95</v>
      </c>
    </row>
    <row r="29" spans="1:2" x14ac:dyDescent="0.4">
      <c r="A29" s="7">
        <v>44784</v>
      </c>
      <c r="B29" s="2" t="s">
        <v>94</v>
      </c>
    </row>
    <row r="30" spans="1:2" x14ac:dyDescent="0.4">
      <c r="A30" s="7">
        <v>44823</v>
      </c>
      <c r="B30" s="2" t="s">
        <v>93</v>
      </c>
    </row>
    <row r="31" spans="1:2" x14ac:dyDescent="0.4">
      <c r="A31" s="7">
        <v>44827</v>
      </c>
      <c r="B31" s="2" t="s">
        <v>92</v>
      </c>
    </row>
    <row r="32" spans="1:2" x14ac:dyDescent="0.4">
      <c r="A32" s="7">
        <v>44844</v>
      </c>
      <c r="B32" s="2" t="s">
        <v>106</v>
      </c>
    </row>
    <row r="33" spans="1:2" x14ac:dyDescent="0.4">
      <c r="A33" s="7">
        <v>44868</v>
      </c>
      <c r="B33" s="2" t="s">
        <v>90</v>
      </c>
    </row>
    <row r="34" spans="1:2" x14ac:dyDescent="0.4">
      <c r="A34" s="7">
        <v>44888</v>
      </c>
      <c r="B34" s="2" t="s">
        <v>89</v>
      </c>
    </row>
    <row r="35" spans="1:2" x14ac:dyDescent="0.4">
      <c r="A35" s="8">
        <v>44927</v>
      </c>
      <c r="B35" s="6" t="s">
        <v>105</v>
      </c>
    </row>
    <row r="36" spans="1:2" x14ac:dyDescent="0.4">
      <c r="A36" s="8">
        <v>44928</v>
      </c>
      <c r="B36" s="6" t="s">
        <v>104</v>
      </c>
    </row>
    <row r="37" spans="1:2" x14ac:dyDescent="0.4">
      <c r="A37" s="8">
        <v>44935</v>
      </c>
      <c r="B37" s="6" t="s">
        <v>103</v>
      </c>
    </row>
    <row r="38" spans="1:2" x14ac:dyDescent="0.4">
      <c r="A38" s="8">
        <v>44968</v>
      </c>
      <c r="B38" s="6" t="s">
        <v>102</v>
      </c>
    </row>
    <row r="39" spans="1:2" x14ac:dyDescent="0.4">
      <c r="A39" s="8">
        <v>44980</v>
      </c>
      <c r="B39" s="6" t="s">
        <v>101</v>
      </c>
    </row>
    <row r="40" spans="1:2" x14ac:dyDescent="0.4">
      <c r="A40" s="8">
        <v>45006</v>
      </c>
      <c r="B40" s="6" t="s">
        <v>100</v>
      </c>
    </row>
    <row r="41" spans="1:2" x14ac:dyDescent="0.4">
      <c r="A41" s="8">
        <v>45045</v>
      </c>
      <c r="B41" s="6" t="s">
        <v>99</v>
      </c>
    </row>
    <row r="42" spans="1:2" x14ac:dyDescent="0.4">
      <c r="A42" s="8">
        <v>45049</v>
      </c>
      <c r="B42" s="6" t="s">
        <v>98</v>
      </c>
    </row>
    <row r="43" spans="1:2" x14ac:dyDescent="0.4">
      <c r="A43" s="8">
        <v>45050</v>
      </c>
      <c r="B43" s="6" t="s">
        <v>97</v>
      </c>
    </row>
    <row r="44" spans="1:2" x14ac:dyDescent="0.4">
      <c r="A44" s="8">
        <v>45051</v>
      </c>
      <c r="B44" s="6" t="s">
        <v>96</v>
      </c>
    </row>
    <row r="45" spans="1:2" x14ac:dyDescent="0.4">
      <c r="A45" s="8">
        <v>45124</v>
      </c>
      <c r="B45" s="6" t="s">
        <v>95</v>
      </c>
    </row>
    <row r="46" spans="1:2" x14ac:dyDescent="0.4">
      <c r="A46" s="8">
        <v>45149</v>
      </c>
      <c r="B46" s="6" t="s">
        <v>94</v>
      </c>
    </row>
    <row r="47" spans="1:2" x14ac:dyDescent="0.4">
      <c r="A47" s="8">
        <v>45187</v>
      </c>
      <c r="B47" s="6" t="s">
        <v>93</v>
      </c>
    </row>
    <row r="48" spans="1:2" x14ac:dyDescent="0.4">
      <c r="A48" s="8">
        <v>45192</v>
      </c>
      <c r="B48" s="6" t="s">
        <v>92</v>
      </c>
    </row>
    <row r="49" spans="1:2" x14ac:dyDescent="0.4">
      <c r="A49" s="8">
        <v>45208</v>
      </c>
      <c r="B49" s="6" t="s">
        <v>91</v>
      </c>
    </row>
    <row r="50" spans="1:2" x14ac:dyDescent="0.4">
      <c r="A50" s="8">
        <v>45233</v>
      </c>
      <c r="B50" s="6" t="s">
        <v>90</v>
      </c>
    </row>
    <row r="51" spans="1:2" x14ac:dyDescent="0.4">
      <c r="A51" s="8">
        <v>45253</v>
      </c>
      <c r="B51" s="6" t="s">
        <v>89</v>
      </c>
    </row>
  </sheetData>
  <phoneticPr fontId="1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6C6D-7A89-4DB5-90FD-D04B0F337927}">
  <dimension ref="A1:J22"/>
  <sheetViews>
    <sheetView workbookViewId="0">
      <selection activeCell="J1" sqref="J1:J4"/>
    </sheetView>
  </sheetViews>
  <sheetFormatPr defaultRowHeight="15.75" x14ac:dyDescent="0.4"/>
  <cols>
    <col min="1" max="1" width="13.25" style="44" customWidth="1"/>
    <col min="2" max="2" width="20.625" style="44" customWidth="1"/>
    <col min="3" max="3" width="34.5" style="44" customWidth="1"/>
    <col min="4" max="4" width="11.625" style="44" customWidth="1"/>
    <col min="5" max="5" width="11.25" style="44" customWidth="1"/>
    <col min="6" max="6" width="15" style="44" customWidth="1"/>
    <col min="7" max="8" width="9.25" style="44" customWidth="1"/>
    <col min="9" max="16384" width="9" style="44"/>
  </cols>
  <sheetData>
    <row r="1" spans="1:10" x14ac:dyDescent="0.4">
      <c r="D1" s="45" t="s">
        <v>121</v>
      </c>
      <c r="E1" s="45"/>
      <c r="F1" s="45"/>
      <c r="G1" s="45"/>
      <c r="H1" s="45"/>
      <c r="J1" s="6" t="s">
        <v>169</v>
      </c>
    </row>
    <row r="2" spans="1:10" x14ac:dyDescent="0.4">
      <c r="A2" s="46" t="s">
        <v>122</v>
      </c>
      <c r="B2" s="46" t="s">
        <v>123</v>
      </c>
      <c r="C2" s="46" t="s">
        <v>124</v>
      </c>
      <c r="D2" s="46" t="s">
        <v>125</v>
      </c>
      <c r="E2" s="46" t="s">
        <v>126</v>
      </c>
      <c r="F2" s="46" t="s">
        <v>127</v>
      </c>
      <c r="G2" s="46" t="s">
        <v>128</v>
      </c>
      <c r="H2" s="46" t="s">
        <v>129</v>
      </c>
      <c r="J2" s="6"/>
    </row>
    <row r="3" spans="1:10" x14ac:dyDescent="0.4">
      <c r="A3" s="47" t="s">
        <v>130</v>
      </c>
      <c r="B3" s="47" t="s">
        <v>131</v>
      </c>
      <c r="C3" s="47" t="s">
        <v>132</v>
      </c>
      <c r="D3" s="48"/>
      <c r="E3" s="48"/>
      <c r="F3" s="49"/>
      <c r="G3" s="49">
        <v>0.01</v>
      </c>
      <c r="H3" s="49">
        <v>0.1</v>
      </c>
      <c r="J3" s="6" t="s">
        <v>170</v>
      </c>
    </row>
    <row r="4" spans="1:10" x14ac:dyDescent="0.4">
      <c r="A4" s="47"/>
      <c r="B4" s="47" t="s">
        <v>133</v>
      </c>
      <c r="C4" s="47" t="s">
        <v>132</v>
      </c>
      <c r="D4" s="48"/>
      <c r="E4" s="48"/>
      <c r="F4" s="49"/>
      <c r="G4" s="49">
        <v>0.01</v>
      </c>
      <c r="H4" s="49">
        <v>0.1</v>
      </c>
      <c r="J4" s="6" t="s">
        <v>171</v>
      </c>
    </row>
    <row r="5" spans="1:10" x14ac:dyDescent="0.4">
      <c r="A5" s="47"/>
      <c r="B5" s="50" t="s">
        <v>134</v>
      </c>
      <c r="C5" s="47" t="s">
        <v>135</v>
      </c>
      <c r="D5" s="48">
        <v>8</v>
      </c>
      <c r="E5" s="48">
        <v>5</v>
      </c>
      <c r="F5" s="49">
        <v>0</v>
      </c>
      <c r="G5" s="49">
        <v>0.01</v>
      </c>
      <c r="H5" s="49">
        <v>0.1</v>
      </c>
    </row>
    <row r="6" spans="1:10" x14ac:dyDescent="0.4">
      <c r="A6" s="47"/>
      <c r="B6" s="50" t="s">
        <v>136</v>
      </c>
      <c r="C6" s="47" t="s">
        <v>137</v>
      </c>
      <c r="D6" s="48">
        <v>4</v>
      </c>
      <c r="E6" s="48">
        <v>5</v>
      </c>
      <c r="F6" s="49">
        <v>0</v>
      </c>
      <c r="G6" s="49">
        <v>0.01</v>
      </c>
      <c r="H6" s="49">
        <v>0.1</v>
      </c>
    </row>
    <row r="7" spans="1:10" x14ac:dyDescent="0.4">
      <c r="A7" s="47"/>
      <c r="B7" s="47" t="s">
        <v>138</v>
      </c>
      <c r="C7" s="47" t="s">
        <v>139</v>
      </c>
      <c r="D7" s="48">
        <v>8</v>
      </c>
      <c r="E7" s="48">
        <v>5</v>
      </c>
      <c r="F7" s="49">
        <v>0.5</v>
      </c>
      <c r="G7" s="49">
        <v>0.01</v>
      </c>
      <c r="H7" s="49">
        <v>0.1</v>
      </c>
    </row>
    <row r="8" spans="1:10" x14ac:dyDescent="0.4">
      <c r="A8" s="47"/>
      <c r="B8" s="47" t="s">
        <v>140</v>
      </c>
      <c r="C8" s="47" t="s">
        <v>132</v>
      </c>
      <c r="D8" s="48"/>
      <c r="E8" s="48"/>
      <c r="F8" s="49"/>
      <c r="G8" s="49">
        <v>0.01</v>
      </c>
      <c r="H8" s="49">
        <v>0.1</v>
      </c>
    </row>
    <row r="9" spans="1:10" x14ac:dyDescent="0.4">
      <c r="A9" s="47"/>
      <c r="B9" s="47" t="s">
        <v>141</v>
      </c>
      <c r="C9" s="47" t="s">
        <v>139</v>
      </c>
      <c r="D9" s="48">
        <v>8</v>
      </c>
      <c r="E9" s="48">
        <v>5</v>
      </c>
      <c r="F9" s="49">
        <v>0.5</v>
      </c>
      <c r="G9" s="49">
        <v>0.01</v>
      </c>
      <c r="H9" s="49">
        <v>0.1</v>
      </c>
    </row>
    <row r="10" spans="1:10" x14ac:dyDescent="0.4">
      <c r="A10" s="47" t="s">
        <v>142</v>
      </c>
      <c r="B10" s="47" t="s">
        <v>143</v>
      </c>
      <c r="C10" s="47" t="s">
        <v>132</v>
      </c>
      <c r="D10" s="48"/>
      <c r="E10" s="48"/>
      <c r="F10" s="49"/>
      <c r="G10" s="49">
        <v>0.01</v>
      </c>
      <c r="H10" s="49">
        <v>0.1</v>
      </c>
    </row>
    <row r="11" spans="1:10" x14ac:dyDescent="0.4">
      <c r="A11" s="47"/>
      <c r="B11" s="47" t="s">
        <v>144</v>
      </c>
      <c r="C11" s="47" t="s">
        <v>132</v>
      </c>
      <c r="D11" s="48"/>
      <c r="E11" s="48"/>
      <c r="F11" s="49"/>
      <c r="G11" s="49">
        <v>0.01</v>
      </c>
      <c r="H11" s="49">
        <v>0.1</v>
      </c>
    </row>
    <row r="12" spans="1:10" x14ac:dyDescent="0.4">
      <c r="A12" s="47"/>
      <c r="B12" s="47" t="s">
        <v>145</v>
      </c>
      <c r="C12" s="47" t="s">
        <v>139</v>
      </c>
      <c r="D12" s="48">
        <v>8</v>
      </c>
      <c r="E12" s="48">
        <v>5</v>
      </c>
      <c r="F12" s="49">
        <v>0.5</v>
      </c>
      <c r="G12" s="49">
        <v>0.01</v>
      </c>
      <c r="H12" s="49">
        <v>0.1</v>
      </c>
    </row>
    <row r="13" spans="1:10" x14ac:dyDescent="0.4">
      <c r="A13" s="47"/>
      <c r="B13" s="47" t="s">
        <v>146</v>
      </c>
      <c r="C13" s="47" t="s">
        <v>132</v>
      </c>
      <c r="D13" s="48"/>
      <c r="E13" s="48"/>
      <c r="F13" s="49"/>
      <c r="G13" s="49">
        <v>0.01</v>
      </c>
      <c r="H13" s="49">
        <v>0.1</v>
      </c>
    </row>
    <row r="14" spans="1:10" x14ac:dyDescent="0.4">
      <c r="A14" s="47"/>
      <c r="B14" s="47" t="s">
        <v>147</v>
      </c>
      <c r="C14" s="47" t="s">
        <v>139</v>
      </c>
      <c r="D14" s="48">
        <v>8</v>
      </c>
      <c r="E14" s="48">
        <v>5</v>
      </c>
      <c r="F14" s="49">
        <v>0.5</v>
      </c>
      <c r="G14" s="49">
        <v>0.01</v>
      </c>
      <c r="H14" s="49">
        <v>0.1</v>
      </c>
    </row>
    <row r="15" spans="1:10" x14ac:dyDescent="0.4">
      <c r="A15" s="47" t="s">
        <v>148</v>
      </c>
      <c r="B15" s="47" t="s">
        <v>149</v>
      </c>
      <c r="C15" s="47" t="s">
        <v>132</v>
      </c>
      <c r="D15" s="48"/>
      <c r="E15" s="48"/>
      <c r="F15" s="49"/>
      <c r="G15" s="49">
        <v>0.01</v>
      </c>
      <c r="H15" s="49">
        <v>0.1</v>
      </c>
    </row>
    <row r="16" spans="1:10" x14ac:dyDescent="0.4">
      <c r="A16" s="47"/>
      <c r="B16" s="47" t="s">
        <v>150</v>
      </c>
      <c r="C16" s="47" t="s">
        <v>139</v>
      </c>
      <c r="D16" s="48">
        <v>8</v>
      </c>
      <c r="E16" s="48">
        <v>5</v>
      </c>
      <c r="F16" s="49">
        <v>0.5</v>
      </c>
      <c r="G16" s="49">
        <v>0.01</v>
      </c>
      <c r="H16" s="49">
        <v>0.1</v>
      </c>
    </row>
    <row r="17" spans="1:8" x14ac:dyDescent="0.4">
      <c r="A17" s="47"/>
      <c r="B17" s="47" t="s">
        <v>151</v>
      </c>
      <c r="C17" s="47" t="s">
        <v>139</v>
      </c>
      <c r="D17" s="48">
        <v>8</v>
      </c>
      <c r="E17" s="48">
        <v>5</v>
      </c>
      <c r="F17" s="49">
        <v>0.5</v>
      </c>
      <c r="G17" s="49">
        <v>0.01</v>
      </c>
      <c r="H17" s="49">
        <v>0.1</v>
      </c>
    </row>
    <row r="18" spans="1:8" x14ac:dyDescent="0.4">
      <c r="A18" s="47"/>
      <c r="B18" s="47" t="s">
        <v>152</v>
      </c>
      <c r="C18" s="47" t="s">
        <v>132</v>
      </c>
      <c r="D18" s="48"/>
      <c r="E18" s="48"/>
      <c r="F18" s="49"/>
      <c r="G18" s="49">
        <v>0.01</v>
      </c>
      <c r="H18" s="49">
        <v>0.1</v>
      </c>
    </row>
    <row r="19" spans="1:8" x14ac:dyDescent="0.4">
      <c r="A19" s="51"/>
      <c r="B19" s="51" t="s">
        <v>153</v>
      </c>
      <c r="C19" s="51" t="s">
        <v>139</v>
      </c>
      <c r="D19" s="52">
        <v>8</v>
      </c>
      <c r="E19" s="52">
        <v>5</v>
      </c>
      <c r="F19" s="53">
        <v>0.5</v>
      </c>
      <c r="G19" s="53">
        <v>0.01</v>
      </c>
      <c r="H19" s="53">
        <v>0.1</v>
      </c>
    </row>
    <row r="21" spans="1:8" x14ac:dyDescent="0.4">
      <c r="A21" s="44" t="s">
        <v>154</v>
      </c>
    </row>
    <row r="22" spans="1:8" x14ac:dyDescent="0.4">
      <c r="A22" s="44" t="s">
        <v>155</v>
      </c>
    </row>
  </sheetData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入力シート</vt:lpstr>
      <vt:lpstr>実金</vt:lpstr>
      <vt:lpstr>休日</vt:lpstr>
      <vt:lpstr>固定値</vt:lpstr>
      <vt:lpstr>実金!Print_Titles</vt:lpstr>
    </vt:vector>
  </TitlesOfParts>
  <Company>OPEN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 晴香</dc:creator>
  <cp:lastModifiedBy>Shin'ya Saito</cp:lastModifiedBy>
  <cp:lastPrinted>2021-06-09T10:15:47Z</cp:lastPrinted>
  <dcterms:created xsi:type="dcterms:W3CDTF">2021-06-09T10:08:38Z</dcterms:created>
  <dcterms:modified xsi:type="dcterms:W3CDTF">2022-01-20T00:48:21Z</dcterms:modified>
</cp:coreProperties>
</file>