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3040" windowHeight="10392"/>
  </bookViews>
  <sheets>
    <sheet name="Sheet1" sheetId="1" r:id="rId1"/>
    <sheet name="References" sheetId="2" r:id="rId2"/>
  </sheets>
  <calcPr calcId="162913"/>
</workbook>
</file>

<file path=xl/calcChain.xml><?xml version="1.0" encoding="utf-8"?>
<calcChain xmlns="http://schemas.openxmlformats.org/spreadsheetml/2006/main">
  <c r="K12" i="1" l="1"/>
  <c r="H12" i="1"/>
  <c r="I12" i="1" s="1"/>
  <c r="A20" i="1" s="1"/>
  <c r="F12" i="1"/>
  <c r="G12" i="1" s="1"/>
  <c r="C12" i="1"/>
  <c r="C7" i="1"/>
  <c r="I6" i="1"/>
  <c r="J6" i="1" s="1"/>
  <c r="I4" i="1" s="1"/>
  <c r="J12" i="1" l="1"/>
  <c r="B20" i="1" s="1"/>
  <c r="A12" i="1"/>
  <c r="E20" i="1"/>
  <c r="H20" i="1" s="1"/>
  <c r="C20" i="1"/>
  <c r="E21" i="1" s="1"/>
  <c r="B12" i="1" l="1"/>
  <c r="D12" i="1" s="1"/>
  <c r="E12" i="1" s="1"/>
  <c r="D20" i="1"/>
  <c r="F21" i="1" s="1"/>
  <c r="F20" i="1"/>
  <c r="G20" i="1" s="1"/>
  <c r="I20" i="1" s="1"/>
  <c r="J20" i="1" s="1"/>
  <c r="K20" i="1" s="1"/>
</calcChain>
</file>

<file path=xl/sharedStrings.xml><?xml version="1.0" encoding="utf-8"?>
<sst xmlns="http://schemas.openxmlformats.org/spreadsheetml/2006/main" count="48" uniqueCount="45">
  <si>
    <t>First Pass (Milk and Water)</t>
  </si>
  <si>
    <t>Properties</t>
  </si>
  <si>
    <t>Constraints</t>
  </si>
  <si>
    <t>Choose</t>
  </si>
  <si>
    <t>Water (inner)</t>
  </si>
  <si>
    <t>Milk (outer)</t>
  </si>
  <si>
    <t>mdot_milk (kg/s)</t>
  </si>
  <si>
    <t>mdot_water (kg/s)</t>
  </si>
  <si>
    <t>Di (m)</t>
  </si>
  <si>
    <t>Do (m)</t>
  </si>
  <si>
    <t>Given</t>
  </si>
  <si>
    <t>cp (J/kg/K)</t>
  </si>
  <si>
    <t>T in (C)</t>
  </si>
  <si>
    <t>Calculate</t>
  </si>
  <si>
    <t>rho (kg/m^3)</t>
  </si>
  <si>
    <t>T out (C)</t>
  </si>
  <si>
    <t>Find</t>
  </si>
  <si>
    <t>Mu (Pa*s)</t>
  </si>
  <si>
    <t>Pr</t>
  </si>
  <si>
    <t>L/s</t>
  </si>
  <si>
    <t>m^3/s</t>
  </si>
  <si>
    <t>K (W/mK)</t>
  </si>
  <si>
    <t>Qdot_c (milk) (W)</t>
  </si>
  <si>
    <t>Th_out (water) °C</t>
  </si>
  <si>
    <t>dT1 (K)</t>
  </si>
  <si>
    <t>dT2 (K)</t>
  </si>
  <si>
    <t>dTlm (K)</t>
  </si>
  <si>
    <t>dh (m)</t>
  </si>
  <si>
    <t>Ac_o (m^2)</t>
  </si>
  <si>
    <t>Ac_i (m^2)</t>
  </si>
  <si>
    <t>Vi (m/s)</t>
  </si>
  <si>
    <t>Vo (m/s)</t>
  </si>
  <si>
    <t>Fi</t>
  </si>
  <si>
    <t>Re_i (water)</t>
  </si>
  <si>
    <t>Re_o (milk)</t>
  </si>
  <si>
    <t>f_i</t>
  </si>
  <si>
    <t>f_o</t>
  </si>
  <si>
    <t>Nu_i</t>
  </si>
  <si>
    <t>Nu_o</t>
  </si>
  <si>
    <t>h_o</t>
  </si>
  <si>
    <t>h_i</t>
  </si>
  <si>
    <t>U</t>
  </si>
  <si>
    <t>As</t>
  </si>
  <si>
    <t>L (m)</t>
  </si>
  <si>
    <t>Will not work for Re between 10000 and 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</si>
</sst>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Arial"/>
    </font>
    <font>
      <b/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0" borderId="0" xfId="0" applyFont="1"/>
    <xf numFmtId="0" fontId="2" fillId="0" borderId="0" xfId="0" applyFont="1"/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628650</xdr:colOff>
      <xdr:row>77</xdr:row>
      <xdr:rowOff>57150</xdr:rowOff>
    </xdr:from>
    <xdr:ext cx="3638550" cy="2895600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333375</xdr:colOff>
      <xdr:row>0</xdr:row>
      <xdr:rowOff>19050</xdr:rowOff>
    </xdr:from>
    <xdr:ext cx="7800975" cy="4286250"/>
    <xdr:pic>
      <xdr:nvPicPr>
        <xdr:cNvPr id="2" name="image6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0</xdr:rowOff>
    </xdr:from>
    <xdr:ext cx="6115050" cy="3048000"/>
    <xdr:pic>
      <xdr:nvPicPr>
        <xdr:cNvPr id="3" name="image4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15</xdr:row>
      <xdr:rowOff>47625</xdr:rowOff>
    </xdr:from>
    <xdr:ext cx="3638550" cy="2895600"/>
    <xdr:pic>
      <xdr:nvPicPr>
        <xdr:cNvPr id="4" name="image3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24</xdr:row>
      <xdr:rowOff>133350</xdr:rowOff>
    </xdr:from>
    <xdr:ext cx="4248150" cy="933450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609600</xdr:colOff>
      <xdr:row>17</xdr:row>
      <xdr:rowOff>152400</xdr:rowOff>
    </xdr:from>
    <xdr:ext cx="4629150" cy="4486275"/>
    <xdr:pic>
      <xdr:nvPicPr>
        <xdr:cNvPr id="6" name="image8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400050</xdr:colOff>
      <xdr:row>0</xdr:row>
      <xdr:rowOff>19050</xdr:rowOff>
    </xdr:from>
    <xdr:ext cx="4629150" cy="3476625"/>
    <xdr:pic>
      <xdr:nvPicPr>
        <xdr:cNvPr id="7" name="image7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466725</xdr:colOff>
      <xdr:row>21</xdr:row>
      <xdr:rowOff>104775</xdr:rowOff>
    </xdr:from>
    <xdr:ext cx="2800350" cy="504825"/>
    <xdr:pic>
      <xdr:nvPicPr>
        <xdr:cNvPr id="8" name="image1.png" title="Image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21</xdr:row>
      <xdr:rowOff>104775</xdr:rowOff>
    </xdr:from>
    <xdr:ext cx="4924425" cy="1666875"/>
    <xdr:pic>
      <xdr:nvPicPr>
        <xdr:cNvPr id="9" name="image5.png" title="Image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1"/>
  <sheetViews>
    <sheetView tabSelected="1" workbookViewId="0"/>
  </sheetViews>
  <sheetFormatPr defaultColWidth="12.6640625" defaultRowHeight="15.75" customHeight="1" x14ac:dyDescent="0.25"/>
  <cols>
    <col min="1" max="2" width="21" customWidth="1"/>
    <col min="3" max="3" width="17.6640625" customWidth="1"/>
    <col min="4" max="4" width="17.21875" customWidth="1"/>
    <col min="5" max="5" width="17.109375" customWidth="1"/>
    <col min="7" max="7" width="12.77734375" customWidth="1"/>
    <col min="8" max="8" width="13.109375" customWidth="1"/>
    <col min="9" max="9" width="14" customWidth="1"/>
    <col min="10" max="10" width="14.109375" customWidth="1"/>
  </cols>
  <sheetData>
    <row r="1" spans="1:14" x14ac:dyDescent="0.25">
      <c r="A1" s="1" t="s">
        <v>0</v>
      </c>
    </row>
    <row r="2" spans="1:14" x14ac:dyDescent="0.25">
      <c r="B2" s="9" t="s">
        <v>1</v>
      </c>
      <c r="C2" s="10"/>
      <c r="F2" s="9" t="s">
        <v>2</v>
      </c>
      <c r="G2" s="10"/>
      <c r="I2" s="11" t="s">
        <v>3</v>
      </c>
      <c r="J2" s="10"/>
      <c r="K2" s="10"/>
      <c r="L2" s="10"/>
      <c r="N2" s="2" t="s">
        <v>3</v>
      </c>
    </row>
    <row r="3" spans="1:14" x14ac:dyDescent="0.25">
      <c r="B3" s="3" t="s">
        <v>4</v>
      </c>
      <c r="C3" s="3" t="s">
        <v>5</v>
      </c>
      <c r="F3" s="3" t="s">
        <v>4</v>
      </c>
      <c r="G3" s="3" t="s">
        <v>5</v>
      </c>
      <c r="I3" s="2" t="s">
        <v>6</v>
      </c>
      <c r="J3" s="2" t="s">
        <v>7</v>
      </c>
      <c r="K3" s="2" t="s">
        <v>8</v>
      </c>
      <c r="L3" s="2" t="s">
        <v>9</v>
      </c>
      <c r="N3" s="4" t="s">
        <v>10</v>
      </c>
    </row>
    <row r="4" spans="1:14" x14ac:dyDescent="0.25">
      <c r="A4" s="4" t="s">
        <v>11</v>
      </c>
      <c r="B4" s="3">
        <v>4205</v>
      </c>
      <c r="C4" s="3">
        <v>3890</v>
      </c>
      <c r="E4" s="4" t="s">
        <v>12</v>
      </c>
      <c r="F4" s="3">
        <v>93.333299999999994</v>
      </c>
      <c r="G4" s="3">
        <v>4.4400000000000004</v>
      </c>
      <c r="I4" s="3">
        <f>J6*C5</f>
        <v>4.4907447916666676</v>
      </c>
      <c r="J4" s="3">
        <v>4.3</v>
      </c>
      <c r="K4" s="3">
        <v>0.6</v>
      </c>
      <c r="L4" s="3">
        <v>1</v>
      </c>
      <c r="N4" s="5" t="s">
        <v>13</v>
      </c>
    </row>
    <row r="5" spans="1:14" x14ac:dyDescent="0.25">
      <c r="A5" s="4" t="s">
        <v>14</v>
      </c>
      <c r="B5" s="3">
        <v>958</v>
      </c>
      <c r="C5" s="3">
        <v>1020</v>
      </c>
      <c r="E5" s="4" t="s">
        <v>15</v>
      </c>
      <c r="G5" s="3">
        <v>72.777799999999999</v>
      </c>
      <c r="N5" s="6" t="s">
        <v>16</v>
      </c>
    </row>
    <row r="6" spans="1:14" x14ac:dyDescent="0.25">
      <c r="A6" s="4" t="s">
        <v>17</v>
      </c>
      <c r="B6" s="3">
        <v>2.7999999999999998E-4</v>
      </c>
      <c r="C6" s="3">
        <v>1.5E-3</v>
      </c>
      <c r="I6" s="7">
        <f>3.785*(335000/5)/16/3600</f>
        <v>4.4026909722222225</v>
      </c>
      <c r="J6" s="7">
        <f>I6/1000</f>
        <v>4.4026909722222228E-3</v>
      </c>
    </row>
    <row r="7" spans="1:14" x14ac:dyDescent="0.25">
      <c r="A7" s="4" t="s">
        <v>18</v>
      </c>
      <c r="B7" s="3">
        <v>1.76</v>
      </c>
      <c r="C7" s="7">
        <f>$C$6*$C$4/$C$8</f>
        <v>10.060344827586208</v>
      </c>
      <c r="I7" s="3" t="s">
        <v>19</v>
      </c>
      <c r="J7" s="3" t="s">
        <v>20</v>
      </c>
    </row>
    <row r="8" spans="1:14" x14ac:dyDescent="0.25">
      <c r="A8" s="4" t="s">
        <v>21</v>
      </c>
      <c r="B8" s="3">
        <v>0.62</v>
      </c>
      <c r="C8" s="3">
        <v>0.57999999999999996</v>
      </c>
    </row>
    <row r="9" spans="1:14" x14ac:dyDescent="0.25">
      <c r="A9" s="3"/>
    </row>
    <row r="11" spans="1:14" x14ac:dyDescent="0.25">
      <c r="A11" s="5" t="s">
        <v>22</v>
      </c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  <c r="I11" s="5" t="s">
        <v>30</v>
      </c>
      <c r="J11" s="5" t="s">
        <v>31</v>
      </c>
      <c r="K11" s="5" t="s">
        <v>32</v>
      </c>
    </row>
    <row r="12" spans="1:14" x14ac:dyDescent="0.25">
      <c r="A12" s="7">
        <f>I4*C4*(G5-G4)</f>
        <v>1193792.8395591981</v>
      </c>
      <c r="B12" s="7">
        <f>F4-(A12/J4/B4)</f>
        <v>27.31041254269843</v>
      </c>
      <c r="C12" s="7">
        <f>F4-G5</f>
        <v>20.555499999999995</v>
      </c>
      <c r="D12" s="7">
        <f>B12-G4</f>
        <v>22.870412542698428</v>
      </c>
      <c r="E12" s="7">
        <f>(C12-D12)/LN(C12/D12)</f>
        <v>21.692373756596886</v>
      </c>
      <c r="F12" s="7">
        <f>L4-K4</f>
        <v>0.4</v>
      </c>
      <c r="G12" s="7">
        <f>(L4^2-F12^2)/4*PI()</f>
        <v>0.65973445725385649</v>
      </c>
      <c r="H12" s="7">
        <f>K4^2*PI()/4</f>
        <v>0.28274333882308139</v>
      </c>
      <c r="I12" s="7">
        <f>J4/H12/B5</f>
        <v>1.587488414045813E-2</v>
      </c>
      <c r="J12" s="7">
        <f>I4/G12/C5</f>
        <v>6.6734288679545653E-3</v>
      </c>
      <c r="K12" s="7">
        <f>0.86*(K4/L4)^-0.16</f>
        <v>0.933241947258862</v>
      </c>
    </row>
    <row r="15" spans="1:14" x14ac:dyDescent="0.25">
      <c r="L15" s="8"/>
      <c r="M15" s="8"/>
    </row>
    <row r="16" spans="1:14" x14ac:dyDescent="0.25">
      <c r="M16" s="8"/>
    </row>
    <row r="18" spans="1:13" x14ac:dyDescent="0.25">
      <c r="L18" s="8"/>
    </row>
    <row r="19" spans="1:13" x14ac:dyDescent="0.25">
      <c r="A19" s="5" t="s">
        <v>33</v>
      </c>
      <c r="B19" s="5" t="s">
        <v>34</v>
      </c>
      <c r="C19" s="5" t="s">
        <v>35</v>
      </c>
      <c r="D19" s="5" t="s">
        <v>36</v>
      </c>
      <c r="E19" s="5" t="s">
        <v>37</v>
      </c>
      <c r="F19" s="5" t="s">
        <v>38</v>
      </c>
      <c r="G19" s="5" t="s">
        <v>39</v>
      </c>
      <c r="H19" s="5" t="s">
        <v>40</v>
      </c>
      <c r="I19" s="5" t="s">
        <v>41</v>
      </c>
      <c r="J19" s="5" t="s">
        <v>42</v>
      </c>
      <c r="K19" s="6" t="s">
        <v>43</v>
      </c>
    </row>
    <row r="20" spans="1:13" x14ac:dyDescent="0.25">
      <c r="A20" s="7">
        <f>B5*I12*F12/B6</f>
        <v>21725.912866512703</v>
      </c>
      <c r="B20" s="7">
        <f>C5*J12*F12/C6</f>
        <v>1815.1726520836417</v>
      </c>
      <c r="C20" s="7">
        <f t="shared" ref="C20:D20" si="0">(0.79*LN(A20)-1.64)^-2</f>
        <v>2.5606996049477672E-2</v>
      </c>
      <c r="D20" s="7">
        <f t="shared" si="0"/>
        <v>5.4383643419700221E-2</v>
      </c>
      <c r="E20" s="7">
        <f>IF(A20&gt;=10000,E21,E22)*K12</f>
        <v>114.22300984806564</v>
      </c>
      <c r="F20" s="7">
        <f>IF(B20&gt;=10000,F21,F22)*K12</f>
        <v>4.0689348900486388</v>
      </c>
      <c r="G20" s="7">
        <f>F20*F12/C8</f>
        <v>2.8061619931369925</v>
      </c>
      <c r="H20" s="7">
        <f>E20*F12/B8</f>
        <v>73.692264418106873</v>
      </c>
      <c r="I20" s="7">
        <f>(1/G20+1/H20)^-1</f>
        <v>2.7032246452575182</v>
      </c>
      <c r="J20" s="7">
        <f>A12/I20/E12</f>
        <v>20358.217632859112</v>
      </c>
      <c r="K20" s="7">
        <f>J20/(PI()*K4)</f>
        <v>10800.369896033708</v>
      </c>
    </row>
    <row r="21" spans="1:13" x14ac:dyDescent="0.25">
      <c r="E21" s="7">
        <f t="shared" ref="E21:F21" si="1">0.125*C20*A20*B7</f>
        <v>122.39378028769912</v>
      </c>
      <c r="F21" s="7">
        <f t="shared" si="1"/>
        <v>124.13925057422247</v>
      </c>
    </row>
    <row r="22" spans="1:13" x14ac:dyDescent="0.25">
      <c r="E22" s="3">
        <v>4.3600000000000003</v>
      </c>
      <c r="F22" s="3">
        <v>4.3600000000000003</v>
      </c>
    </row>
    <row r="23" spans="1:13" x14ac:dyDescent="0.25">
      <c r="E23" s="12" t="s">
        <v>44</v>
      </c>
      <c r="F23" s="10"/>
    </row>
    <row r="24" spans="1:13" x14ac:dyDescent="0.25">
      <c r="A24" s="3"/>
      <c r="B24" s="3"/>
      <c r="C24" s="3"/>
      <c r="D24" s="3"/>
      <c r="E24" s="3"/>
      <c r="L24" s="3"/>
      <c r="M24" s="3"/>
    </row>
    <row r="31" spans="1:13" x14ac:dyDescent="0.25">
      <c r="A31" s="3"/>
    </row>
  </sheetData>
  <mergeCells count="4">
    <mergeCell ref="B2:C2"/>
    <mergeCell ref="F2:G2"/>
    <mergeCell ref="I2:L2"/>
    <mergeCell ref="E23:F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1"/>
  <sheetViews>
    <sheetView workbookViewId="0"/>
  </sheetViews>
  <sheetFormatPr defaultColWidth="12.6640625" defaultRowHeight="15.75" customHeight="1" x14ac:dyDescent="0.25"/>
  <cols>
    <col min="1" max="2" width="21" customWidth="1"/>
    <col min="3" max="3" width="17.6640625" customWidth="1"/>
    <col min="4" max="4" width="17.21875" customWidth="1"/>
    <col min="5" max="5" width="17.109375" customWidth="1"/>
    <col min="7" max="7" width="12.77734375" customWidth="1"/>
    <col min="8" max="8" width="13.109375" customWidth="1"/>
    <col min="9" max="9" width="14" customWidth="1"/>
    <col min="10" max="10" width="14.109375" customWidth="1"/>
  </cols>
  <sheetData>
    <row r="31" spans="1:1" x14ac:dyDescent="0.25">
      <c r="A3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2024-11-18T21:41:02Z</dcterms:modified>
</cp:coreProperties>
</file>