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channels" sheetId="1" state="visible" r:id="rId2"/>
    <sheet name="total av" sheetId="2" state="visible" r:id="rId3"/>
    <sheet name="Width and Depths" sheetId="3" state="visible" r:id="rId4"/>
    <sheet name="histogram" sheetId="4" state="visible" r:id="rId5"/>
    <sheet name="charts" sheetId="5" state="visible" r:id="rId6"/>
    <sheet name="sim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<sst xmlns="http://schemas.openxmlformats.org/spreadsheetml/2006/main" count="150" uniqueCount="100">
  <si>
    <t xml:space="preserve">channel label</t>
  </si>
  <si>
    <t xml:space="preserve">start </t>
  </si>
  <si>
    <t xml:space="preserve">end </t>
  </si>
  <si>
    <t xml:space="preserve">downvalley length</t>
  </si>
  <si>
    <t xml:space="preserve">channel length</t>
  </si>
  <si>
    <t xml:space="preserve">SI</t>
  </si>
  <si>
    <t xml:space="preserve">elevation change</t>
  </si>
  <si>
    <t xml:space="preserve">average slope</t>
  </si>
  <si>
    <t xml:space="preserve">max slope</t>
  </si>
  <si>
    <t xml:space="preserve">average width</t>
  </si>
  <si>
    <t xml:space="preserve">average depth</t>
  </si>
  <si>
    <t xml:space="preserve">min width</t>
  </si>
  <si>
    <t xml:space="preserve">min depth</t>
  </si>
  <si>
    <t xml:space="preserve">max width</t>
  </si>
  <si>
    <t xml:space="preserve">max depth</t>
  </si>
  <si>
    <t xml:space="preserve">highest wavelength</t>
  </si>
  <si>
    <t xml:space="preserve">associated amplitude</t>
  </si>
  <si>
    <t xml:space="preserve">lowest wavelength</t>
  </si>
  <si>
    <t xml:space="preserve">W/D</t>
  </si>
  <si>
    <t xml:space="preserve">hL/lL</t>
  </si>
  <si>
    <t xml:space="preserve">Merapi (6)</t>
  </si>
  <si>
    <t xml:space="preserve">channel 1</t>
  </si>
  <si>
    <t xml:space="preserve">437008.90 m E, 9165432.90 m S</t>
  </si>
  <si>
    <t xml:space="preserve">429559.39 m E, 9158963.43 m S</t>
  </si>
  <si>
    <t xml:space="preserve">channel 5 </t>
  </si>
  <si>
    <t xml:space="preserve">439814.00 m E, 9166329.00 m S</t>
  </si>
  <si>
    <t xml:space="preserve">443878.59 m E, 9156394.77 m S</t>
  </si>
  <si>
    <t xml:space="preserve">channel 3</t>
  </si>
  <si>
    <t xml:space="preserve">437981.46 m E, 9164862.76 m S</t>
  </si>
  <si>
    <t xml:space="preserve">channel 4</t>
  </si>
  <si>
    <t xml:space="preserve">439604.00 m E,9164857.00 m S</t>
  </si>
  <si>
    <t xml:space="preserve">440637.55 m E, 9154798.63 m S</t>
  </si>
  <si>
    <t xml:space="preserve">channel 2</t>
  </si>
  <si>
    <t xml:space="preserve">437044.00 m E, 9166513.00 m S</t>
  </si>
  <si>
    <t xml:space="preserve">, 9162266.18 m S</t>
  </si>
  <si>
    <t xml:space="preserve">channel 6</t>
  </si>
  <si>
    <t xml:space="preserve">Colima (4)</t>
  </si>
  <si>
    <t xml:space="preserve">channel1</t>
  </si>
  <si>
    <t xml:space="preserve">channel2</t>
  </si>
  <si>
    <t xml:space="preserve">Monserrat (4)</t>
  </si>
  <si>
    <t xml:space="preserve">channel3 </t>
  </si>
  <si>
    <t xml:space="preserve">channel 5</t>
  </si>
  <si>
    <t xml:space="preserve">Unzen (6)</t>
  </si>
  <si>
    <t xml:space="preserve">channel1 </t>
  </si>
  <si>
    <t xml:space="preserve">channel4</t>
  </si>
  <si>
    <t xml:space="preserve">channel 8</t>
  </si>
  <si>
    <t xml:space="preserve">Sakurajima (5)</t>
  </si>
  <si>
    <t xml:space="preserve">Sinuosity</t>
  </si>
  <si>
    <t xml:space="preserve">Average Slope</t>
  </si>
  <si>
    <t xml:space="preserve">Maximum Slope</t>
  </si>
  <si>
    <t xml:space="preserve">Average Width</t>
  </si>
  <si>
    <t xml:space="preserve">Average Depth</t>
  </si>
  <si>
    <t xml:space="preserve">Minimum Width</t>
  </si>
  <si>
    <t xml:space="preserve">Minimum Depth</t>
  </si>
  <si>
    <t xml:space="preserve">Max Width</t>
  </si>
  <si>
    <t xml:space="preserve">Maximum Depth</t>
  </si>
  <si>
    <t xml:space="preserve">Highest Wavelenth</t>
  </si>
  <si>
    <t xml:space="preserve">Associated Amplitude</t>
  </si>
  <si>
    <t xml:space="preserve">Lowest Wavelength</t>
  </si>
  <si>
    <t xml:space="preserve">Associate Amplitude</t>
  </si>
  <si>
    <t xml:space="preserve">All</t>
  </si>
  <si>
    <t xml:space="preserve">Standard Deviation</t>
  </si>
  <si>
    <t xml:space="preserve">Average Width (m)</t>
  </si>
  <si>
    <t xml:space="preserve">Average Depth (m)</t>
  </si>
  <si>
    <t xml:space="preserve">Minimum Width (m)</t>
  </si>
  <si>
    <t xml:space="preserve">Minimum Depth (m)</t>
  </si>
  <si>
    <t xml:space="preserve">Max Width (m)</t>
  </si>
  <si>
    <t xml:space="preserve">Maximum Depth (m)</t>
  </si>
  <si>
    <t xml:space="preserve">Highest Wavelenth (m)</t>
  </si>
  <si>
    <t xml:space="preserve">Associated Amplitude (m)</t>
  </si>
  <si>
    <t xml:space="preserve">Lowest Wavelength (m)</t>
  </si>
  <si>
    <t xml:space="preserve">Associate Amplitude (m)</t>
  </si>
  <si>
    <t xml:space="preserve">Merapi</t>
  </si>
  <si>
    <t xml:space="preserve">channel distance</t>
  </si>
  <si>
    <t xml:space="preserve">width</t>
  </si>
  <si>
    <t xml:space="preserve">depth</t>
  </si>
  <si>
    <t xml:space="preserve">Colima</t>
  </si>
  <si>
    <t xml:space="preserve">Monserrat</t>
  </si>
  <si>
    <t xml:space="preserve">Unzen</t>
  </si>
  <si>
    <t xml:space="preserve">Sakurajima</t>
  </si>
  <si>
    <t xml:space="preserve">channel 1 width</t>
  </si>
  <si>
    <t xml:space="preserve">CHANNEL 1</t>
  </si>
  <si>
    <t xml:space="preserve">CHANNEL 2</t>
  </si>
  <si>
    <t xml:space="preserve">channel 5_merap</t>
  </si>
  <si>
    <t xml:space="preserve">channel6</t>
  </si>
  <si>
    <t xml:space="preserve">channel3</t>
  </si>
  <si>
    <t xml:space="preserve">channel2 </t>
  </si>
  <si>
    <t xml:space="preserve">histogram</t>
  </si>
  <si>
    <t xml:space="preserve">bins </t>
  </si>
  <si>
    <t xml:space="preserve">Max</t>
  </si>
  <si>
    <t xml:space="preserve">Min</t>
  </si>
  <si>
    <t xml:space="preserve">Average</t>
  </si>
  <si>
    <t xml:space="preserve">STD</t>
  </si>
  <si>
    <t xml:space="preserve">Range</t>
  </si>
  <si>
    <t xml:space="preserve">Median</t>
  </si>
  <si>
    <t xml:space="preserve"> </t>
  </si>
  <si>
    <t xml:space="preserve">our simulations</t>
  </si>
  <si>
    <t xml:space="preserve">slope</t>
  </si>
  <si>
    <t xml:space="preserve">wavelength</t>
  </si>
  <si>
    <t xml:space="preserve">sinuosity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</si>
</sst>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1"/>
      <name val="Arial"/>
      <family val="2"/>
    </font>
    <font>
      <b val="true"/>
      <sz val="11"/>
      <name val="Calibri"/>
      <family val="2"/>
    </font>
    <font>
      <sz val="9"/>
      <color rgb="FF59595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medium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1" applyFont="true" applyBorder="tru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5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6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5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8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9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Neutral" xfId="22" builtinId="53" customBuiltin="true"/>
    <cellStyle name="Excel Built-in Input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6600"/>
      <rgbColor rgb="FF4E67C8"/>
      <rgbColor rgb="FF7F7F7F"/>
      <rgbColor rgb="FF003366"/>
      <rgbColor rgb="FF2A8A6F"/>
      <rgbColor rgb="FF003300"/>
      <rgbColor rgb="FF595959"/>
      <rgbColor rgb="FF9C1F0A"/>
      <rgbColor rgb="FF9C5700"/>
      <rgbColor rgb="FF283A7F"/>
      <rgbColor rgb="FF3F3F7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channels!$I$3:$I$8</c:f>
              <c:numCache>
                <c:formatCode>General</c:formatCode>
                <c:ptCount val="6"/>
                <c:pt idx="0">
                  <c:v>37.6</c:v>
                </c:pt>
                <c:pt idx="1">
                  <c:v>61.5</c:v>
                </c:pt>
                <c:pt idx="2">
                  <c:v>49</c:v>
                </c:pt>
                <c:pt idx="3">
                  <c:v>58.6</c:v>
                </c:pt>
                <c:pt idx="4">
                  <c:v>62.7</c:v>
                </c:pt>
                <c:pt idx="5">
                  <c:v>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"Our topography"</c:f>
              <c:strCache>
                <c:ptCount val="1"/>
                <c:pt idx="0">
                  <c:v>Our topography</c:v>
                </c:pt>
              </c:strCache>
            </c:strRef>
          </c:tx>
          <c:spPr>
            <a:solidFill>
              <a:srgbClr val="0e8fbc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channels!$K$41:$K$44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channels!$K$41:$K$44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68a91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channels!$I$10:$I$13</c:f>
              <c:numCache>
                <c:formatCode>General</c:formatCode>
                <c:ptCount val="4"/>
                <c:pt idx="0">
                  <c:v>43.2</c:v>
                </c:pt>
                <c:pt idx="1">
                  <c:v>44.2</c:v>
                </c:pt>
                <c:pt idx="2">
                  <c:v>69.6</c:v>
                </c:pt>
                <c:pt idx="3">
                  <c:v>52.6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channels!$I$15:$I$18</c:f>
              <c:numCache>
                <c:formatCode>General</c:formatCode>
                <c:ptCount val="4"/>
                <c:pt idx="0">
                  <c:v>37.3</c:v>
                </c:pt>
                <c:pt idx="1">
                  <c:v>54.7</c:v>
                </c:pt>
                <c:pt idx="2">
                  <c:v>38.4</c:v>
                </c:pt>
                <c:pt idx="3">
                  <c:v>60.9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channels!$I$20:$I$25</c:f>
              <c:numCache>
                <c:formatCode>General</c:formatCode>
                <c:ptCount val="6"/>
                <c:pt idx="0">
                  <c:v>68.3</c:v>
                </c:pt>
                <c:pt idx="1">
                  <c:v>68.6</c:v>
                </c:pt>
                <c:pt idx="2">
                  <c:v>67</c:v>
                </c:pt>
                <c:pt idx="3">
                  <c:v>88</c:v>
                </c:pt>
                <c:pt idx="4">
                  <c:v/>
                </c:pt>
                <c:pt idx="5">
                  <c:v>67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channels!$I$27:$I$31</c:f>
              <c:numCache>
                <c:formatCode>General</c:formatCode>
                <c:ptCount val="5"/>
                <c:pt idx="0">
                  <c:v>65</c:v>
                </c:pt>
                <c:pt idx="1">
                  <c:v>75</c:v>
                </c:pt>
                <c:pt idx="2">
                  <c:v>61.8</c:v>
                </c:pt>
                <c:pt idx="3">
                  <c:v>81</c:v>
                </c:pt>
                <c:pt idx="4">
                  <c:v>77.6</c:v>
                </c:pt>
              </c:numCache>
            </c:numRef>
          </c:yVal>
          <c:smooth val="0"/>
        </c:ser>
        <c:axId val="12913748"/>
        <c:axId val="16784884"/>
      </c:scatterChart>
      <c:valAx>
        <c:axId val="12913748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784884"/>
        <c:crosses val="autoZero"/>
        <c:crossBetween val="midCat"/>
      </c:valAx>
      <c:valAx>
        <c:axId val="16784884"/>
        <c:scaling>
          <c:orientation val="minMax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9137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channels!$W$3:$W$8</c:f>
              <c:numCache>
                <c:formatCode>General</c:formatCode>
                <c:ptCount val="6"/>
                <c:pt idx="0">
                  <c:v>3.66766467065868</c:v>
                </c:pt>
                <c:pt idx="1">
                  <c:v>3.30324909747292</c:v>
                </c:pt>
                <c:pt idx="2">
                  <c:v>8.54419410745234</c:v>
                </c:pt>
                <c:pt idx="3">
                  <c:v>3.86542591267001</c:v>
                </c:pt>
                <c:pt idx="4">
                  <c:v>3.03803131991051</c:v>
                </c:pt>
                <c:pt idx="5">
                  <c:v>2.99192462987887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1.07453355475237</c:v>
                </c:pt>
                <c:pt idx="1">
                  <c:v>1.17266851338874</c:v>
                </c:pt>
                <c:pt idx="2">
                  <c:v>1.12903225806452</c:v>
                </c:pt>
                <c:pt idx="3">
                  <c:v>1.1199207135778</c:v>
                </c:pt>
                <c:pt idx="4">
                  <c:v>1.02757212152157</c:v>
                </c:pt>
                <c:pt idx="5">
                  <c:v>1.14261971538382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68a91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channels!$W$10:$W$13</c:f>
              <c:numCache>
                <c:formatCode>General</c:formatCode>
                <c:ptCount val="4"/>
                <c:pt idx="0">
                  <c:v>2.81880733944954</c:v>
                </c:pt>
                <c:pt idx="1">
                  <c:v>8.99450549450549</c:v>
                </c:pt>
                <c:pt idx="2">
                  <c:v>2.85823754789272</c:v>
                </c:pt>
                <c:pt idx="3">
                  <c:v>2.05644171779141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channels!$W$15:$W$18</c:f>
              <c:numCache>
                <c:formatCode>General</c:formatCode>
                <c:ptCount val="4"/>
                <c:pt idx="0">
                  <c:v>4.51851851851852</c:v>
                </c:pt>
                <c:pt idx="1">
                  <c:v>1</c:v>
                </c:pt>
                <c:pt idx="2">
                  <c:v>0.896057347670251</c:v>
                </c:pt>
                <c:pt idx="3">
                  <c:v>1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channels!$W$20:$W$25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3.86740331491713</c:v>
                </c:pt>
                <c:pt idx="3">
                  <c:v>1</c:v>
                </c:pt>
                <c:pt idx="4">
                  <c:v>4.9171270718232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channels!$W$27:$W$31</c:f>
              <c:numCache>
                <c:formatCode>General</c:formatCode>
                <c:ptCount val="5"/>
                <c:pt idx="0">
                  <c:v>4.97685185185185</c:v>
                </c:pt>
                <c:pt idx="1">
                  <c:v>3.72764227642276</c:v>
                </c:pt>
                <c:pt idx="2">
                  <c:v>2.94117647058824</c:v>
                </c:pt>
                <c:pt idx="3">
                  <c:v>3.625</c:v>
                </c:pt>
                <c:pt idx="4">
                  <c:v>4.48979591836735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yVal>
          <c:smooth val="0"/>
        </c:ser>
        <c:axId val="24910365"/>
        <c:axId val="86204387"/>
      </c:scatterChart>
      <c:valAx>
        <c:axId val="24910365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204387"/>
        <c:crosses val="autoZero"/>
        <c:crossBetween val="midCat"/>
      </c:valAx>
      <c:valAx>
        <c:axId val="86204387"/>
        <c:scaling>
          <c:orientation val="minMax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1036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histogram!$E$2:$E$13</c:f>
              <c:strCach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</c:strCache>
            </c:strRef>
          </c:cat>
          <c:val>
            <c:numRef>
              <c:f>histogram!$F$2:$F$13</c:f>
              <c:numCache>
                <c:formatCode>General</c:formatCode>
                <c:ptCount val="12"/>
                <c:pt idx="0">
                  <c:v>0</c:v>
                </c:pt>
                <c:pt idx="1">
                  <c:v>12</c:v>
                </c:pt>
                <c:pt idx="2">
                  <c:v>50</c:v>
                </c:pt>
                <c:pt idx="3">
                  <c:v>53</c:v>
                </c:pt>
                <c:pt idx="4">
                  <c:v>36</c:v>
                </c:pt>
                <c:pt idx="5">
                  <c:v>12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</c:numCache>
            </c:numRef>
          </c:val>
        </c:ser>
        <c:gapWidth val="0"/>
        <c:overlap val="-1"/>
        <c:axId val="35708844"/>
        <c:axId val="28325956"/>
      </c:barChart>
      <c:catAx>
        <c:axId val="357088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8325956"/>
        <c:crosses val="autoZero"/>
        <c:auto val="1"/>
        <c:lblAlgn val="ctr"/>
        <c:lblOffset val="100"/>
      </c:catAx>
      <c:valAx>
        <c:axId val="2832595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5708844"/>
        <c:crosses val="autoZero"/>
        <c:crossBetween val="midCat"/>
        <c:majorUnit val="15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histogram!$H$3:$H$15</c:f>
              <c:strCache>
                <c:ptCount val="13"/>
                <c:pt idx="0">
                  <c:v>13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53</c:v>
                </c:pt>
                <c:pt idx="5">
                  <c:v>63</c:v>
                </c:pt>
                <c:pt idx="6">
                  <c:v>73</c:v>
                </c:pt>
                <c:pt idx="7">
                  <c:v>83</c:v>
                </c:pt>
                <c:pt idx="8">
                  <c:v>93</c:v>
                </c:pt>
                <c:pt idx="9">
                  <c:v>103</c:v>
                </c:pt>
                <c:pt idx="10">
                  <c:v>113</c:v>
                </c:pt>
                <c:pt idx="11">
                  <c:v>123</c:v>
                </c:pt>
                <c:pt idx="12">
                  <c:v>133</c:v>
                </c:pt>
              </c:strCache>
            </c:strRef>
          </c:cat>
          <c:val>
            <c:numRef>
              <c:f>histogram!$I$3:$I$15</c:f>
              <c:numCache>
                <c:formatCode>General</c:formatCode>
                <c:ptCount val="13"/>
                <c:pt idx="0">
                  <c:v>50</c:v>
                </c:pt>
                <c:pt idx="1">
                  <c:v>39</c:v>
                </c:pt>
                <c:pt idx="2">
                  <c:v>28</c:v>
                </c:pt>
                <c:pt idx="3">
                  <c:v>21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</c:ser>
        <c:gapWidth val="0"/>
        <c:overlap val="-1"/>
        <c:axId val="81685327"/>
        <c:axId val="27267329"/>
      </c:barChart>
      <c:catAx>
        <c:axId val="816853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7267329"/>
        <c:crosses val="autoZero"/>
        <c:auto val="1"/>
        <c:lblAlgn val="ctr"/>
        <c:lblOffset val="100"/>
      </c:catAx>
      <c:valAx>
        <c:axId val="2726732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1685327"/>
        <c:crosses val="autoZero"/>
        <c:crossBetween val="midCat"/>
        <c:majorUnit val="15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histogram!$J$2:$J$15</c:f>
              <c:strCache>
                <c:ptCount val="14"/>
                <c:pt idx="0">
                  <c:v>5</c:v>
                </c:pt>
                <c:pt idx="1">
                  <c:v>15.0593195266</c:v>
                </c:pt>
                <c:pt idx="2">
                  <c:v>30.1186390533</c:v>
                </c:pt>
                <c:pt idx="3">
                  <c:v>45.1779585799</c:v>
                </c:pt>
                <c:pt idx="4">
                  <c:v>60.2372781065</c:v>
                </c:pt>
                <c:pt idx="5">
                  <c:v>75.2965976331</c:v>
                </c:pt>
                <c:pt idx="6">
                  <c:v>90.3559171598</c:v>
                </c:pt>
                <c:pt idx="7">
                  <c:v>105.4152366864</c:v>
                </c:pt>
                <c:pt idx="8">
                  <c:v>120.474556213</c:v>
                </c:pt>
                <c:pt idx="9">
                  <c:v>135.5338757396</c:v>
                </c:pt>
                <c:pt idx="10">
                  <c:v>150.5931952663</c:v>
                </c:pt>
                <c:pt idx="11">
                  <c:v>165.6525147929</c:v>
                </c:pt>
                <c:pt idx="12">
                  <c:v>180.7118343195</c:v>
                </c:pt>
                <c:pt idx="13">
                  <c:v>195.7711538462</c:v>
                </c:pt>
              </c:strCache>
            </c:strRef>
          </c:cat>
          <c:val>
            <c:numRef>
              <c:f>histogram!$K$2:$K$15</c:f>
              <c:numCache>
                <c:formatCode>General</c:formatCode>
                <c:ptCount val="14"/>
                <c:pt idx="0">
                  <c:v>29</c:v>
                </c:pt>
                <c:pt idx="1">
                  <c:v>98</c:v>
                </c:pt>
                <c:pt idx="2">
                  <c:v>32</c:v>
                </c:pt>
                <c:pt idx="3">
                  <c:v>12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gapWidth val="0"/>
        <c:overlap val="-1"/>
        <c:axId val="62307504"/>
        <c:axId val="89273134"/>
      </c:barChart>
      <c:catAx>
        <c:axId val="623075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Title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89273134"/>
        <c:crosses val="autoZero"/>
        <c:auto val="1"/>
        <c:lblAlgn val="ctr"/>
        <c:lblOffset val="100"/>
      </c:catAx>
      <c:valAx>
        <c:axId val="8927313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62307504"/>
        <c:crosses val="autoZero"/>
        <c:crossBetween val="midCat"/>
        <c:majorUnit val="15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5611377187"/>
          <c:y val="0.0374701036407122"/>
          <c:w val="0.820105561528687"/>
          <c:h val="0.781911595358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</c:v>
                </c:pt>
                <c:pt idx="2">
                  <c:v>176</c:v>
                </c:pt>
                <c:pt idx="3">
                  <c:v>107</c:v>
                </c:pt>
                <c:pt idx="4">
                  <c:v>363</c:v>
                </c:pt>
                <c:pt idx="5">
                  <c:v>212</c:v>
                </c:pt>
                <c:pt idx="6">
                  <c:v>381</c:v>
                </c:pt>
                <c:pt idx="7">
                  <c:v>255</c:v>
                </c:pt>
                <c:pt idx="8">
                  <c:v>568</c:v>
                </c:pt>
                <c:pt idx="9">
                  <c:v>267</c:v>
                </c:pt>
                <c:pt idx="10">
                  <c:v>355</c:v>
                </c:pt>
                <c:pt idx="11">
                  <c:v>330</c:v>
                </c:pt>
                <c:pt idx="12">
                  <c:v>292</c:v>
                </c:pt>
                <c:pt idx="13">
                  <c:v>348</c:v>
                </c:pt>
                <c:pt idx="14">
                  <c:v>290</c:v>
                </c:pt>
                <c:pt idx="15">
                  <c:v>125</c:v>
                </c:pt>
                <c:pt idx="16">
                  <c:v>149</c:v>
                </c:pt>
                <c:pt idx="17">
                  <c:v>166</c:v>
                </c:pt>
                <c:pt idx="18">
                  <c:v>146</c:v>
                </c:pt>
                <c:pt idx="19">
                  <c:v>291</c:v>
                </c:pt>
                <c:pt idx="20">
                  <c:v>277</c:v>
                </c:pt>
                <c:pt idx="21">
                  <c:v>247</c:v>
                </c:pt>
                <c:pt idx="22">
                  <c:v>213</c:v>
                </c:pt>
                <c:pt idx="23">
                  <c:v>557</c:v>
                </c:pt>
                <c:pt idx="24">
                  <c:v>607</c:v>
                </c:pt>
                <c:pt idx="25">
                  <c:v>312</c:v>
                </c:pt>
                <c:pt idx="26">
                  <c:v>204</c:v>
                </c:pt>
                <c:pt idx="27">
                  <c:v>305</c:v>
                </c:pt>
                <c:pt idx="28">
                  <c:v>230</c:v>
                </c:pt>
                <c:pt idx="29">
                  <c:v>387</c:v>
                </c:pt>
                <c:pt idx="30">
                  <c:v>217</c:v>
                </c:pt>
                <c:pt idx="31">
                  <c:v>116</c:v>
                </c:pt>
                <c:pt idx="32">
                  <c:v>166</c:v>
                </c:pt>
                <c:pt idx="33">
                  <c:v>275</c:v>
                </c:pt>
                <c:pt idx="34">
                  <c:v>216</c:v>
                </c:pt>
                <c:pt idx="35">
                  <c:v>536</c:v>
                </c:pt>
                <c:pt idx="36">
                  <c:v>320</c:v>
                </c:pt>
                <c:pt idx="37">
                  <c:v>373</c:v>
                </c:pt>
                <c:pt idx="38">
                  <c:v>282</c:v>
                </c:pt>
                <c:pt idx="39">
                  <c:v>320</c:v>
                </c:pt>
                <c:pt idx="40">
                  <c:v>370</c:v>
                </c:pt>
                <c:pt idx="41">
                  <c:v>282</c:v>
                </c:pt>
                <c:pt idx="42">
                  <c:v>245</c:v>
                </c:pt>
                <c:pt idx="43">
                  <c:v>100</c:v>
                </c:pt>
                <c:pt idx="44">
                  <c:v>200</c:v>
                </c:pt>
                <c:pt idx="45">
                  <c:v>361</c:v>
                </c:pt>
                <c:pt idx="46">
                  <c:v>393</c:v>
                </c:pt>
                <c:pt idx="47">
                  <c:v>245</c:v>
                </c:pt>
                <c:pt idx="48">
                  <c:v>323</c:v>
                </c:pt>
                <c:pt idx="49">
                  <c:v>290</c:v>
                </c:pt>
                <c:pt idx="50">
                  <c:v>161</c:v>
                </c:pt>
                <c:pt idx="51">
                  <c:v>182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</c:v>
                </c:pt>
                <c:pt idx="1">
                  <c:v>1</c:v>
                </c:pt>
                <c:pt idx="2">
                  <c:v>14</c:v>
                </c:pt>
                <c:pt idx="3">
                  <c:v>2</c:v>
                </c:pt>
                <c:pt idx="4">
                  <c:v>21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113</c:v>
                </c:pt>
                <c:pt idx="9">
                  <c:v>38</c:v>
                </c:pt>
                <c:pt idx="10">
                  <c:v>14</c:v>
                </c:pt>
                <c:pt idx="11">
                  <c:v>43</c:v>
                </c:pt>
                <c:pt idx="12">
                  <c:v>23</c:v>
                </c:pt>
                <c:pt idx="13">
                  <c:v>27</c:v>
                </c:pt>
                <c:pt idx="14">
                  <c:v>21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27</c:v>
                </c:pt>
                <c:pt idx="20">
                  <c:v>29</c:v>
                </c:pt>
                <c:pt idx="21">
                  <c:v>16</c:v>
                </c:pt>
                <c:pt idx="22">
                  <c:v>9</c:v>
                </c:pt>
                <c:pt idx="23">
                  <c:v>93.5</c:v>
                </c:pt>
                <c:pt idx="24">
                  <c:v>105</c:v>
                </c:pt>
                <c:pt idx="25">
                  <c:v>28</c:v>
                </c:pt>
                <c:pt idx="26">
                  <c:v>14</c:v>
                </c:pt>
                <c:pt idx="27">
                  <c:v>38</c:v>
                </c:pt>
                <c:pt idx="28">
                  <c:v>18</c:v>
                </c:pt>
                <c:pt idx="29">
                  <c:v>24</c:v>
                </c:pt>
                <c:pt idx="30">
                  <c:v>8</c:v>
                </c:pt>
                <c:pt idx="31">
                  <c:v>2</c:v>
                </c:pt>
                <c:pt idx="32">
                  <c:v>1</c:v>
                </c:pt>
                <c:pt idx="33">
                  <c:v>7</c:v>
                </c:pt>
                <c:pt idx="34">
                  <c:v>10</c:v>
                </c:pt>
                <c:pt idx="35">
                  <c:v>20</c:v>
                </c:pt>
                <c:pt idx="36">
                  <c:v>9</c:v>
                </c:pt>
                <c:pt idx="37">
                  <c:v>13</c:v>
                </c:pt>
                <c:pt idx="38">
                  <c:v>3</c:v>
                </c:pt>
                <c:pt idx="39">
                  <c:v>10</c:v>
                </c:pt>
                <c:pt idx="40">
                  <c:v>2</c:v>
                </c:pt>
                <c:pt idx="41">
                  <c:v>5</c:v>
                </c:pt>
                <c:pt idx="42">
                  <c:v>7</c:v>
                </c:pt>
                <c:pt idx="43">
                  <c:v>19</c:v>
                </c:pt>
                <c:pt idx="44">
                  <c:v>5</c:v>
                </c:pt>
                <c:pt idx="45">
                  <c:v>30</c:v>
                </c:pt>
                <c:pt idx="46">
                  <c:v>60</c:v>
                </c:pt>
                <c:pt idx="47">
                  <c:v>21</c:v>
                </c:pt>
                <c:pt idx="48">
                  <c:v>30</c:v>
                </c:pt>
                <c:pt idx="49">
                  <c:v>13</c:v>
                </c:pt>
                <c:pt idx="50">
                  <c:v>5</c:v>
                </c:pt>
                <c:pt idx="51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</c:v>
                </c:pt>
                <c:pt idx="1">
                  <c:v>525</c:v>
                </c:pt>
                <c:pt idx="2">
                  <c:v>250</c:v>
                </c:pt>
                <c:pt idx="3">
                  <c:v>368</c:v>
                </c:pt>
                <c:pt idx="4">
                  <c:v>456</c:v>
                </c:pt>
                <c:pt idx="5">
                  <c:v>211</c:v>
                </c:pt>
                <c:pt idx="6">
                  <c:v>278</c:v>
                </c:pt>
                <c:pt idx="7">
                  <c:v>196</c:v>
                </c:pt>
                <c:pt idx="8">
                  <c:v>164</c:v>
                </c:pt>
                <c:pt idx="9">
                  <c:v>244</c:v>
                </c:pt>
                <c:pt idx="10">
                  <c:v>20</c:v>
                </c:pt>
                <c:pt idx="11">
                  <c:v>407</c:v>
                </c:pt>
                <c:pt idx="12">
                  <c:v>379</c:v>
                </c:pt>
                <c:pt idx="13">
                  <c:v>569</c:v>
                </c:pt>
                <c:pt idx="14">
                  <c:v>774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</c:v>
                </c:pt>
                <c:pt idx="1">
                  <c:v>130</c:v>
                </c:pt>
                <c:pt idx="2">
                  <c:v>3</c:v>
                </c:pt>
                <c:pt idx="3">
                  <c:v>20</c:v>
                </c:pt>
                <c:pt idx="4">
                  <c:v>16.5</c:v>
                </c:pt>
                <c:pt idx="5">
                  <c:v>2</c:v>
                </c:pt>
                <c:pt idx="6">
                  <c:v>22</c:v>
                </c:pt>
                <c:pt idx="7">
                  <c:v>16</c:v>
                </c:pt>
                <c:pt idx="8">
                  <c:v>19</c:v>
                </c:pt>
                <c:pt idx="9">
                  <c:v>21</c:v>
                </c:pt>
                <c:pt idx="10">
                  <c:v>5</c:v>
                </c:pt>
                <c:pt idx="11">
                  <c:v>51</c:v>
                </c:pt>
                <c:pt idx="12">
                  <c:v>90</c:v>
                </c:pt>
                <c:pt idx="13">
                  <c:v>100</c:v>
                </c:pt>
                <c:pt idx="14">
                  <c:v>84</c:v>
                </c:pt>
                <c:pt idx="15">
                  <c:v/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7</c:v>
                </c:pt>
                <c:pt idx="20">
                  <c:v/>
                </c:pt>
                <c:pt idx="21">
                  <c:v>75</c:v>
                </c:pt>
                <c:pt idx="22">
                  <c:v>86</c:v>
                </c:pt>
                <c:pt idx="23">
                  <c:v>116</c:v>
                </c:pt>
                <c:pt idx="24">
                  <c:v>72</c:v>
                </c:pt>
                <c:pt idx="25">
                  <c:v>50</c:v>
                </c:pt>
                <c:pt idx="26">
                  <c:v>103</c:v>
                </c:pt>
                <c:pt idx="27">
                  <c:v>53</c:v>
                </c:pt>
                <c:pt idx="28">
                  <c:v>27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</c:v>
                </c:pt>
                <c:pt idx="1">
                  <c:v>315</c:v>
                </c:pt>
                <c:pt idx="2">
                  <c:v>324</c:v>
                </c:pt>
                <c:pt idx="3">
                  <c:v>443</c:v>
                </c:pt>
                <c:pt idx="4">
                  <c:v>305</c:v>
                </c:pt>
                <c:pt idx="5">
                  <c:v>192</c:v>
                </c:pt>
                <c:pt idx="6">
                  <c:v>404</c:v>
                </c:pt>
                <c:pt idx="7">
                  <c:v>380</c:v>
                </c:pt>
                <c:pt idx="8">
                  <c:v>271</c:v>
                </c:pt>
                <c:pt idx="9">
                  <c:v>217</c:v>
                </c:pt>
                <c:pt idx="10">
                  <c:v>242</c:v>
                </c:pt>
                <c:pt idx="11">
                  <c:v>271</c:v>
                </c:pt>
                <c:pt idx="12">
                  <c:v>307</c:v>
                </c:pt>
                <c:pt idx="13">
                  <c:v>368</c:v>
                </c:pt>
                <c:pt idx="14">
                  <c:v>328</c:v>
                </c:pt>
                <c:pt idx="15">
                  <c:v>292</c:v>
                </c:pt>
                <c:pt idx="16">
                  <c:v>276</c:v>
                </c:pt>
                <c:pt idx="17">
                  <c:v>294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</c:v>
                </c:pt>
                <c:pt idx="1">
                  <c:v>29</c:v>
                </c:pt>
                <c:pt idx="2">
                  <c:v>16</c:v>
                </c:pt>
                <c:pt idx="3">
                  <c:v>30</c:v>
                </c:pt>
                <c:pt idx="4">
                  <c:v>17</c:v>
                </c:pt>
                <c:pt idx="5">
                  <c:v>16</c:v>
                </c:pt>
                <c:pt idx="6">
                  <c:v>71</c:v>
                </c:pt>
                <c:pt idx="7">
                  <c:v>78</c:v>
                </c:pt>
                <c:pt idx="8">
                  <c:v>44</c:v>
                </c:pt>
                <c:pt idx="9">
                  <c:v>24</c:v>
                </c:pt>
                <c:pt idx="10">
                  <c:v>15</c:v>
                </c:pt>
                <c:pt idx="11">
                  <c:v>18</c:v>
                </c:pt>
                <c:pt idx="12">
                  <c:v>11</c:v>
                </c:pt>
                <c:pt idx="13">
                  <c:v>48</c:v>
                </c:pt>
                <c:pt idx="14">
                  <c:v>43</c:v>
                </c:pt>
                <c:pt idx="15">
                  <c:v>32</c:v>
                </c:pt>
                <c:pt idx="16">
                  <c:v>27</c:v>
                </c:pt>
                <c:pt idx="17">
                  <c:v>10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</c:v>
                </c:pt>
                <c:pt idx="1">
                  <c:v>658</c:v>
                </c:pt>
                <c:pt idx="2">
                  <c:v>666</c:v>
                </c:pt>
                <c:pt idx="3">
                  <c:v>400</c:v>
                </c:pt>
                <c:pt idx="4">
                  <c:v>513</c:v>
                </c:pt>
                <c:pt idx="5">
                  <c:v>507</c:v>
                </c:pt>
                <c:pt idx="6">
                  <c:v>261</c:v>
                </c:pt>
                <c:pt idx="7">
                  <c:v>291</c:v>
                </c:pt>
                <c:pt idx="8">
                  <c:v>502</c:v>
                </c:pt>
                <c:pt idx="9">
                  <c:v>388</c:v>
                </c:pt>
                <c:pt idx="10">
                  <c:v>440</c:v>
                </c:pt>
                <c:pt idx="11">
                  <c:v>1450</c:v>
                </c:pt>
                <c:pt idx="12">
                  <c:v>1170</c:v>
                </c:pt>
                <c:pt idx="13">
                  <c:v>319</c:v>
                </c:pt>
                <c:pt idx="14">
                  <c:v>290</c:v>
                </c:pt>
                <c:pt idx="15">
                  <c:v>192</c:v>
                </c:pt>
                <c:pt idx="16">
                  <c:v>260</c:v>
                </c:pt>
                <c:pt idx="17">
                  <c:v>185</c:v>
                </c:pt>
                <c:pt idx="18">
                  <c:v>285</c:v>
                </c:pt>
                <c:pt idx="19">
                  <c:v>181</c:v>
                </c:pt>
                <c:pt idx="20">
                  <c:v>172</c:v>
                </c:pt>
                <c:pt idx="21">
                  <c:v>134</c:v>
                </c:pt>
                <c:pt idx="22">
                  <c:v>124</c:v>
                </c:pt>
                <c:pt idx="23">
                  <c:v>205</c:v>
                </c:pt>
                <c:pt idx="24">
                  <c:v>268</c:v>
                </c:pt>
                <c:pt idx="25">
                  <c:v>452</c:v>
                </c:pt>
                <c:pt idx="26">
                  <c:v>286</c:v>
                </c:pt>
                <c:pt idx="27">
                  <c:v>700</c:v>
                </c:pt>
                <c:pt idx="28">
                  <c:v>496</c:v>
                </c:pt>
                <c:pt idx="29">
                  <c:v>304</c:v>
                </c:pt>
                <c:pt idx="30">
                  <c:v>194</c:v>
                </c:pt>
                <c:pt idx="31">
                  <c:v>209</c:v>
                </c:pt>
                <c:pt idx="32">
                  <c:v>213</c:v>
                </c:pt>
                <c:pt idx="33">
                  <c:v>126</c:v>
                </c:pt>
                <c:pt idx="34">
                  <c:v>111</c:v>
                </c:pt>
                <c:pt idx="35">
                  <c:v>241</c:v>
                </c:pt>
                <c:pt idx="36">
                  <c:v>142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</c:v>
                </c:pt>
                <c:pt idx="1">
                  <c:v>71</c:v>
                </c:pt>
                <c:pt idx="2">
                  <c:v>108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29</c:v>
                </c:pt>
                <c:pt idx="7">
                  <c:v>56</c:v>
                </c:pt>
                <c:pt idx="8">
                  <c:v>59</c:v>
                </c:pt>
                <c:pt idx="9">
                  <c:v>46</c:v>
                </c:pt>
                <c:pt idx="10">
                  <c:v>65</c:v>
                </c:pt>
                <c:pt idx="11">
                  <c:v>93</c:v>
                </c:pt>
                <c:pt idx="12">
                  <c:v>99</c:v>
                </c:pt>
                <c:pt idx="13">
                  <c:v>10</c:v>
                </c:pt>
                <c:pt idx="14">
                  <c:v>60</c:v>
                </c:pt>
                <c:pt idx="15">
                  <c:v>37</c:v>
                </c:pt>
                <c:pt idx="16">
                  <c:v>9</c:v>
                </c:pt>
                <c:pt idx="17">
                  <c:v>13</c:v>
                </c:pt>
                <c:pt idx="18">
                  <c:v>59</c:v>
                </c:pt>
                <c:pt idx="19">
                  <c:v>21</c:v>
                </c:pt>
                <c:pt idx="20">
                  <c:v>36</c:v>
                </c:pt>
                <c:pt idx="21">
                  <c:v>32</c:v>
                </c:pt>
                <c:pt idx="22">
                  <c:v>22</c:v>
                </c:pt>
                <c:pt idx="23">
                  <c:v>22</c:v>
                </c:pt>
                <c:pt idx="24">
                  <c:v>48</c:v>
                </c:pt>
                <c:pt idx="25">
                  <c:v>69</c:v>
                </c:pt>
                <c:pt idx="26">
                  <c:v>33</c:v>
                </c:pt>
                <c:pt idx="27">
                  <c:v>118</c:v>
                </c:pt>
                <c:pt idx="28">
                  <c:v>102</c:v>
                </c:pt>
                <c:pt idx="29">
                  <c:v>29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23</c:v>
                </c:pt>
                <c:pt idx="34">
                  <c:v>14</c:v>
                </c:pt>
                <c:pt idx="35">
                  <c:v>41</c:v>
                </c:pt>
                <c:pt idx="36">
                  <c:v>15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</c:v>
                </c:pt>
                <c:pt idx="1">
                  <c:v>170</c:v>
                </c:pt>
                <c:pt idx="2">
                  <c:v>197</c:v>
                </c:pt>
                <c:pt idx="3">
                  <c:v>194</c:v>
                </c:pt>
                <c:pt idx="4">
                  <c:v>166</c:v>
                </c:pt>
                <c:pt idx="5">
                  <c:v>183</c:v>
                </c:pt>
                <c:pt idx="6">
                  <c:v>89</c:v>
                </c:pt>
                <c:pt idx="7">
                  <c:v>81</c:v>
                </c:pt>
                <c:pt idx="8">
                  <c:v>97</c:v>
                </c:pt>
                <c:pt idx="9">
                  <c:v>120</c:v>
                </c:pt>
                <c:pt idx="10">
                  <c:v>113</c:v>
                </c:pt>
                <c:pt idx="11">
                  <c:v>82</c:v>
                </c:pt>
                <c:pt idx="12">
                  <c:v>91</c:v>
                </c:pt>
                <c:pt idx="13">
                  <c:v>115</c:v>
                </c:pt>
                <c:pt idx="14">
                  <c:v>114</c:v>
                </c:pt>
                <c:pt idx="15">
                  <c:v>106</c:v>
                </c:pt>
                <c:pt idx="16">
                  <c:v>139</c:v>
                </c:pt>
                <c:pt idx="17">
                  <c:v>187</c:v>
                </c:pt>
                <c:pt idx="18">
                  <c:v>97</c:v>
                </c:pt>
                <c:pt idx="19">
                  <c:v>300</c:v>
                </c:pt>
                <c:pt idx="20">
                  <c:v>291</c:v>
                </c:pt>
                <c:pt idx="21">
                  <c:v>160</c:v>
                </c:pt>
                <c:pt idx="22">
                  <c:v>140</c:v>
                </c:pt>
                <c:pt idx="23">
                  <c:v>102</c:v>
                </c:pt>
                <c:pt idx="24">
                  <c:v>130</c:v>
                </c:pt>
                <c:pt idx="25">
                  <c:v>122</c:v>
                </c:pt>
                <c:pt idx="26">
                  <c:v>296</c:v>
                </c:pt>
                <c:pt idx="27">
                  <c:v>257</c:v>
                </c:pt>
                <c:pt idx="28">
                  <c:v>236</c:v>
                </c:pt>
                <c:pt idx="29">
                  <c:v>210</c:v>
                </c:pt>
                <c:pt idx="30">
                  <c:v>201</c:v>
                </c:pt>
                <c:pt idx="31">
                  <c:v>156</c:v>
                </c:pt>
                <c:pt idx="32">
                  <c:v>155</c:v>
                </c:pt>
                <c:pt idx="33">
                  <c:v>128</c:v>
                </c:pt>
                <c:pt idx="34">
                  <c:v>90</c:v>
                </c:pt>
                <c:pt idx="35">
                  <c:v>170</c:v>
                </c:pt>
                <c:pt idx="36">
                  <c:v>212</c:v>
                </c:pt>
                <c:pt idx="37">
                  <c:v>107</c:v>
                </c:pt>
                <c:pt idx="38">
                  <c:v>197</c:v>
                </c:pt>
                <c:pt idx="39">
                  <c:v>146</c:v>
                </c:pt>
                <c:pt idx="40">
                  <c:v>111</c:v>
                </c:pt>
                <c:pt idx="41">
                  <c:v>90</c:v>
                </c:pt>
                <c:pt idx="42">
                  <c:v>386</c:v>
                </c:pt>
                <c:pt idx="43">
                  <c:v>390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</c:v>
                </c:pt>
                <c:pt idx="1">
                  <c:v>43</c:v>
                </c:pt>
                <c:pt idx="2">
                  <c:v>38</c:v>
                </c:pt>
                <c:pt idx="3">
                  <c:v>19</c:v>
                </c:pt>
                <c:pt idx="4">
                  <c:v>10</c:v>
                </c:pt>
                <c:pt idx="5">
                  <c:v>29</c:v>
                </c:pt>
                <c:pt idx="6">
                  <c:v>9</c:v>
                </c:pt>
                <c:pt idx="7">
                  <c:v>9</c:v>
                </c:pt>
                <c:pt idx="8">
                  <c:v>20</c:v>
                </c:pt>
                <c:pt idx="9">
                  <c:v>22</c:v>
                </c:pt>
                <c:pt idx="10">
                  <c:v>12</c:v>
                </c:pt>
                <c:pt idx="11">
                  <c:v>9</c:v>
                </c:pt>
                <c:pt idx="12">
                  <c:v>18</c:v>
                </c:pt>
                <c:pt idx="13">
                  <c:v>14</c:v>
                </c:pt>
                <c:pt idx="14">
                  <c:v>19</c:v>
                </c:pt>
                <c:pt idx="15">
                  <c:v>28</c:v>
                </c:pt>
                <c:pt idx="16">
                  <c:v>7</c:v>
                </c:pt>
                <c:pt idx="17">
                  <c:v>36</c:v>
                </c:pt>
                <c:pt idx="18">
                  <c:v>12</c:v>
                </c:pt>
                <c:pt idx="19">
                  <c:v>62</c:v>
                </c:pt>
                <c:pt idx="20">
                  <c:v>41</c:v>
                </c:pt>
                <c:pt idx="21">
                  <c:v>37</c:v>
                </c:pt>
                <c:pt idx="22">
                  <c:v>41</c:v>
                </c:pt>
                <c:pt idx="23">
                  <c:v>14.1</c:v>
                </c:pt>
                <c:pt idx="24">
                  <c:v>7</c:v>
                </c:pt>
                <c:pt idx="25">
                  <c:v>5</c:v>
                </c:pt>
                <c:pt idx="26">
                  <c:v>77</c:v>
                </c:pt>
                <c:pt idx="27">
                  <c:v>80</c:v>
                </c:pt>
                <c:pt idx="28">
                  <c:v>70</c:v>
                </c:pt>
                <c:pt idx="29">
                  <c:v>63</c:v>
                </c:pt>
                <c:pt idx="30">
                  <c:v>62</c:v>
                </c:pt>
                <c:pt idx="31">
                  <c:v>34</c:v>
                </c:pt>
                <c:pt idx="32">
                  <c:v>40</c:v>
                </c:pt>
                <c:pt idx="33">
                  <c:v>30</c:v>
                </c:pt>
                <c:pt idx="34">
                  <c:v>19</c:v>
                </c:pt>
                <c:pt idx="35">
                  <c:v>40</c:v>
                </c:pt>
                <c:pt idx="36">
                  <c:v>53</c:v>
                </c:pt>
                <c:pt idx="37">
                  <c:v>24</c:v>
                </c:pt>
                <c:pt idx="38">
                  <c:v>37</c:v>
                </c:pt>
                <c:pt idx="39">
                  <c:v>20</c:v>
                </c:pt>
                <c:pt idx="40">
                  <c:v>18</c:v>
                </c:pt>
                <c:pt idx="41">
                  <c:v>20</c:v>
                </c:pt>
                <c:pt idx="42">
                  <c:v>64</c:v>
                </c:pt>
                <c:pt idx="43">
                  <c:v>41</c:v>
                </c:pt>
              </c:numCache>
            </c:numRef>
          </c:yVal>
          <c:smooth val="0"/>
        </c:ser>
        <c:axId val="24613111"/>
        <c:axId val="70812879"/>
      </c:scatterChart>
      <c:valAx>
        <c:axId val="24613111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44208777245626"/>
              <c:y val="0.88466648950305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0812879"/>
        <c:crosses val="autoZero"/>
        <c:crossBetween val="midCat"/>
      </c:valAx>
      <c:valAx>
        <c:axId val="70812879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314241032157169"/>
              <c:y val="0.35379573035698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4613111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667571505484891"/>
          <c:y val="0.426170767716535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7915449055"/>
          <c:y val="0.0375"/>
          <c:w val="0.830216247808299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</c:v>
                </c:pt>
                <c:pt idx="1">
                  <c:v>1830</c:v>
                </c:pt>
                <c:pt idx="2">
                  <c:v>2465</c:v>
                </c:pt>
                <c:pt idx="3">
                  <c:v>1800</c:v>
                </c:pt>
                <c:pt idx="4">
                  <c:v>1358</c:v>
                </c:pt>
                <c:pt idx="5">
                  <c:v>2223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"Our topography"</c:f>
              <c:strCache>
                <c:ptCount val="1"/>
                <c:pt idx="0">
                  <c:v>Our topography</c:v>
                </c:pt>
              </c:strCache>
            </c:strRef>
          </c:tx>
          <c:spPr>
            <a:solidFill>
              <a:srgbClr val="ffffff"/>
            </a:solidFill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sims!$A$3:$A$5</c:f>
              <c:numCache>
                <c:formatCode>General</c:formatCode>
                <c:ptCount val="3"/>
                <c:pt idx="0">
                  <c:v>37</c:v>
                </c:pt>
                <c:pt idx="1">
                  <c:v>17</c:v>
                </c:pt>
                <c:pt idx="2">
                  <c:v>10</c:v>
                </c:pt>
              </c:numCache>
            </c:numRef>
          </c:xVal>
          <c:yVal>
            <c:numRef>
              <c:f>sims!$B$3:$B$6</c:f>
              <c:numCache>
                <c:formatCode>General</c:formatCode>
                <c:ptCount val="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</c:v>
                </c:pt>
                <c:pt idx="1">
                  <c:v>1637</c:v>
                </c:pt>
                <c:pt idx="2">
                  <c:v>746</c:v>
                </c:pt>
                <c:pt idx="3">
                  <c:v>1676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</c:v>
                </c:pt>
                <c:pt idx="1">
                  <c:v>1975</c:v>
                </c:pt>
                <c:pt idx="2">
                  <c:v>500</c:v>
                </c:pt>
                <c:pt idx="3">
                  <c:v>1137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</c:v>
                </c:pt>
                <c:pt idx="1">
                  <c:v>3000</c:v>
                </c:pt>
                <c:pt idx="2">
                  <c:v>700</c:v>
                </c:pt>
                <c:pt idx="3">
                  <c:v>493</c:v>
                </c:pt>
                <c:pt idx="4">
                  <c:v>890</c:v>
                </c:pt>
                <c:pt idx="5">
                  <c:v>1980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</c:v>
                </c:pt>
                <c:pt idx="1">
                  <c:v>917</c:v>
                </c:pt>
                <c:pt idx="2">
                  <c:v>700</c:v>
                </c:pt>
                <c:pt idx="3">
                  <c:v>580</c:v>
                </c:pt>
                <c:pt idx="4">
                  <c:v>1100</c:v>
                </c:pt>
              </c:numCache>
            </c:numRef>
          </c:yVal>
          <c:smooth val="0"/>
        </c:ser>
        <c:axId val="31818022"/>
        <c:axId val="15137049"/>
      </c:scatterChart>
      <c:valAx>
        <c:axId val="31818022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64250925385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5137049"/>
        <c:crosses val="autoZero"/>
        <c:crossBetween val="midCat"/>
      </c:valAx>
      <c:valAx>
        <c:axId val="15137049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>
            <c:manualLayout>
              <c:xMode val="edge"/>
              <c:yMode val="edge"/>
              <c:x val="0.0207481005260082"/>
              <c:y val="0.34753521126760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181802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2002309161"/>
          <c:y val="0.0374978694392364"/>
          <c:w val="0.827923087170833"/>
          <c:h val="0.7828532469746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channels!$P$3:$P$8,channels!$R$3:$R$8</c:f>
              <c:numCache>
                <c:formatCode>General</c:formatCode>
                <c:ptCount val="12"/>
                <c:pt idx="0">
                  <c:v>1225</c:v>
                </c:pt>
                <c:pt idx="1">
                  <c:v>1830</c:v>
                </c:pt>
                <c:pt idx="2">
                  <c:v>2465</c:v>
                </c:pt>
                <c:pt idx="3">
                  <c:v>1800</c:v>
                </c:pt>
                <c:pt idx="4">
                  <c:v>1358</c:v>
                </c:pt>
                <c:pt idx="5">
                  <c:v>2223</c:v>
                </c:pt>
                <c:pt idx="6">
                  <c:v>334</c:v>
                </c:pt>
                <c:pt idx="7">
                  <c:v>554</c:v>
                </c:pt>
                <c:pt idx="8">
                  <c:v>288.5</c:v>
                </c:pt>
                <c:pt idx="9">
                  <c:v>465.666666666667</c:v>
                </c:pt>
                <c:pt idx="10">
                  <c:v>447</c:v>
                </c:pt>
                <c:pt idx="11">
                  <c:v>743</c:v>
                </c:pt>
              </c:numCache>
            </c:numRef>
          </c:xVal>
          <c:yVal>
            <c:numRef>
              <c:f>channels!$Q$3:$Q$8,channels!$S$3:$S$8</c:f>
              <c:numCache>
                <c:formatCode>General</c:formatCode>
                <c:ptCount val="12"/>
                <c:pt idx="0">
                  <c:v>75</c:v>
                </c:pt>
                <c:pt idx="1">
                  <c:v>175</c:v>
                </c:pt>
                <c:pt idx="2">
                  <c:v>235</c:v>
                </c:pt>
                <c:pt idx="3">
                  <c:v>490</c:v>
                </c:pt>
                <c:pt idx="4">
                  <c:v>180</c:v>
                </c:pt>
                <c:pt idx="5">
                  <c:v>350</c:v>
                </c:pt>
                <c:pt idx="6">
                  <c:v>30</c:v>
                </c:pt>
                <c:pt idx="7">
                  <c:v>85</c:v>
                </c:pt>
                <c:pt idx="8">
                  <c:v>50</c:v>
                </c:pt>
                <c:pt idx="9">
                  <c:v>70</c:v>
                </c:pt>
                <c:pt idx="10">
                  <c:v>35</c:v>
                </c:pt>
                <c:pt idx="11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channels!$P$10:$P$13,channels!$R$10:$R$13</c:f>
              <c:numCache>
                <c:formatCode>General</c:formatCode>
                <c:ptCount val="8"/>
                <c:pt idx="0">
                  <c:v>1229</c:v>
                </c:pt>
                <c:pt idx="1">
                  <c:v>1637</c:v>
                </c:pt>
                <c:pt idx="2">
                  <c:v>746</c:v>
                </c:pt>
                <c:pt idx="3">
                  <c:v>1676</c:v>
                </c:pt>
                <c:pt idx="4">
                  <c:v>436</c:v>
                </c:pt>
                <c:pt idx="5">
                  <c:v>182</c:v>
                </c:pt>
                <c:pt idx="6">
                  <c:v>261</c:v>
                </c:pt>
                <c:pt idx="7">
                  <c:v>815</c:v>
                </c:pt>
              </c:numCache>
            </c:numRef>
          </c:xVal>
          <c:yVal>
            <c:numRef>
              <c:f>channels!$Q$10:$Q$13,channels!$S$10:$S$13</c:f>
              <c:numCache>
                <c:formatCode>General</c:formatCode>
                <c:ptCount val="8"/>
                <c:pt idx="0">
                  <c:v>200</c:v>
                </c:pt>
                <c:pt idx="1">
                  <c:v>120</c:v>
                </c:pt>
                <c:pt idx="2">
                  <c:v>75</c:v>
                </c:pt>
                <c:pt idx="3">
                  <c:v>350</c:v>
                </c:pt>
                <c:pt idx="4">
                  <c:v>50</c:v>
                </c:pt>
                <c:pt idx="5">
                  <c:v>25</c:v>
                </c:pt>
                <c:pt idx="6">
                  <c:v>54</c:v>
                </c:pt>
                <c:pt idx="7">
                  <c:v>143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channels!$P$15:$P$17,channels!$R$15:$R$17</c:f>
              <c:numCache>
                <c:formatCode>General</c:formatCode>
                <c:ptCount val="6"/>
                <c:pt idx="0">
                  <c:v>1220</c:v>
                </c:pt>
                <c:pt idx="1">
                  <c:v>1975</c:v>
                </c:pt>
                <c:pt idx="2">
                  <c:v>500</c:v>
                </c:pt>
                <c:pt idx="3">
                  <c:v>270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channels!$Q$15:$Q$17,channels!$S$15:$S$17</c:f>
              <c:numCache>
                <c:formatCode>General</c:formatCode>
                <c:ptCount val="6"/>
                <c:pt idx="0">
                  <c:v>150</c:v>
                </c:pt>
                <c:pt idx="1">
                  <c:v>215</c:v>
                </c:pt>
                <c:pt idx="2">
                  <c:v>50</c:v>
                </c:pt>
                <c:pt idx="3">
                  <c:v>56</c:v>
                </c:pt>
                <c:pt idx="4">
                  <c:v/>
                </c:pt>
                <c:pt idx="5">
                  <c:v>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channels!$P$20:$P$25,channels!$R$20:$R$25</c:f>
              <c:numCache>
                <c:formatCode>General</c:formatCode>
                <c:ptCount val="12"/>
                <c:pt idx="0">
                  <c:v>4292</c:v>
                </c:pt>
                <c:pt idx="1">
                  <c:v>3000</c:v>
                </c:pt>
                <c:pt idx="2">
                  <c:v>700</c:v>
                </c:pt>
                <c:pt idx="3">
                  <c:v>493</c:v>
                </c:pt>
                <c:pt idx="4">
                  <c:v>890</c:v>
                </c:pt>
                <c:pt idx="5">
                  <c:v>1980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</c:numCache>
            </c:numRef>
          </c:xVal>
          <c:yVal>
            <c:numRef>
              <c:f>channels!$Q$20:$Q$25,channels!$S$20:$S$25</c:f>
              <c:numCache>
                <c:formatCode>General</c:formatCode>
                <c:ptCount val="12"/>
                <c:pt idx="0">
                  <c:v>342</c:v>
                </c:pt>
                <c:pt idx="1">
                  <c:v>433</c:v>
                </c:pt>
                <c:pt idx="2">
                  <c:v>85</c:v>
                </c:pt>
                <c:pt idx="3">
                  <c:v>114</c:v>
                </c:pt>
                <c:pt idx="4">
                  <c:v>162</c:v>
                </c:pt>
                <c:pt idx="5">
                  <c:v>475</c:v>
                </c:pt>
                <c:pt idx="6">
                  <c:v/>
                </c:pt>
                <c:pt idx="7">
                  <c:v/>
                </c:pt>
                <c:pt idx="8">
                  <c:v>31</c:v>
                </c:pt>
                <c:pt idx="9">
                  <c:v/>
                </c:pt>
                <c:pt idx="10">
                  <c:v>58</c:v>
                </c:pt>
                <c:pt idx="11">
                  <c:v>190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channels!$P$27:$P$31,channels!$R$27:$R$31</c:f>
              <c:numCache>
                <c:formatCode>General</c:formatCode>
                <c:ptCount val="10"/>
                <c:pt idx="0">
                  <c:v>1075</c:v>
                </c:pt>
                <c:pt idx="1">
                  <c:v>917</c:v>
                </c:pt>
                <c:pt idx="2">
                  <c:v>700</c:v>
                </c:pt>
                <c:pt idx="3">
                  <c:v>580</c:v>
                </c:pt>
                <c:pt idx="4">
                  <c:v>1100</c:v>
                </c:pt>
                <c:pt idx="5">
                  <c:v>216</c:v>
                </c:pt>
                <c:pt idx="6">
                  <c:v>246</c:v>
                </c:pt>
                <c:pt idx="7">
                  <c:v>238</c:v>
                </c:pt>
                <c:pt idx="8">
                  <c:v>160</c:v>
                </c:pt>
                <c:pt idx="9">
                  <c:v>245</c:v>
                </c:pt>
              </c:numCache>
            </c:numRef>
          </c:xVal>
          <c:yVal>
            <c:numRef>
              <c:f>channels!$Q$27:$Q$31,channels!$S$27:$S$31</c:f>
              <c:numCache>
                <c:formatCode>General</c:formatCode>
                <c:ptCount val="10"/>
                <c:pt idx="0">
                  <c:v>145</c:v>
                </c:pt>
                <c:pt idx="1">
                  <c:v>100</c:v>
                </c:pt>
                <c:pt idx="2">
                  <c:v>93</c:v>
                </c:pt>
                <c:pt idx="3">
                  <c:v>80</c:v>
                </c:pt>
                <c:pt idx="4">
                  <c:v>258</c:v>
                </c:pt>
                <c:pt idx="5">
                  <c:v>65</c:v>
                </c:pt>
                <c:pt idx="6">
                  <c:v>54</c:v>
                </c:pt>
                <c:pt idx="7">
                  <c:v>56</c:v>
                </c:pt>
                <c:pt idx="8">
                  <c:v>33</c:v>
                </c:pt>
                <c:pt idx="9">
                  <c:v>66</c:v>
                </c:pt>
              </c:numCache>
            </c:numRef>
          </c:yVal>
          <c:smooth val="0"/>
        </c:ser>
        <c:axId val="10786121"/>
        <c:axId val="73957626"/>
      </c:scatterChart>
      <c:valAx>
        <c:axId val="10786121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73957626"/>
        <c:crosses val="autoZero"/>
        <c:crossBetween val="midCat"/>
      </c:valAx>
      <c:valAx>
        <c:axId val="73957626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383676006927483"/>
              <c:y val="0.23623657746718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0786121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1.07453355475237</c:v>
                </c:pt>
                <c:pt idx="1">
                  <c:v>1.17266851338874</c:v>
                </c:pt>
                <c:pt idx="2">
                  <c:v>1.12903225806452</c:v>
                </c:pt>
                <c:pt idx="3">
                  <c:v>1.1199207135778</c:v>
                </c:pt>
                <c:pt idx="4">
                  <c:v>1.02757212152157</c:v>
                </c:pt>
                <c:pt idx="5">
                  <c:v>1.14261971538382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yVal>
          <c:smooth val="0"/>
        </c:ser>
        <c:axId val="15332095"/>
        <c:axId val="13438161"/>
      </c:scatterChart>
      <c:valAx>
        <c:axId val="15332095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3438161"/>
        <c:crosses val="autoZero"/>
        <c:crossBetween val="midCat"/>
      </c:valAx>
      <c:valAx>
        <c:axId val="13438161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5332095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30238522698"/>
          <c:y val="0.0375072129255626"/>
          <c:w val="0.820107719928187"/>
          <c:h val="0.728793998845932"/>
        </c:manualLayout>
      </c:layout>
      <c:scatterChart>
        <c:scatterStyle val="lineMarker"/>
        <c:varyColors val="0"/>
        <c:ser>
          <c:idx val="0"/>
          <c:order val="0"/>
          <c:tx>
            <c:strRef>
              <c:f>"'Our Topography'"</c:f>
              <c:strCache>
                <c:ptCount val="1"/>
                <c:pt idx="0">
                  <c:v>'Our Topography'</c:v>
                </c:pt>
              </c:strCache>
            </c:strRef>
          </c:tx>
          <c:spPr>
            <a:solidFill>
              <a:srgbClr val="ffffff"/>
            </a:solidFill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channels!$L$41:$L$44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channels!$M$41:$M$44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xVal>
          <c:yVal>
            <c:numRef>
              <c:f>channels!$U$10:$U$13</c:f>
              <c:numCache>
                <c:formatCode>General</c:formatCode>
                <c:ptCount val="4"/>
                <c:pt idx="0">
                  <c:v>10.824347826087</c:v>
                </c:pt>
                <c:pt idx="1">
                  <c:v>6.55076923076923</c:v>
                </c:pt>
                <c:pt idx="2">
                  <c:v>10.1136363636364</c:v>
                </c:pt>
                <c:pt idx="3">
                  <c:v>12.448275862069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xVal>
          <c:yVal>
            <c:numRef>
              <c:f>channels!$U$15:$U$18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</c:v>
                </c:pt>
                <c:pt idx="2">
                  <c:v>9.7375</c:v>
                </c:pt>
                <c:pt idx="3">
                  <c:v>10.8461538461538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xVal>
          <c:yVal>
            <c:numRef>
              <c:f>channels!$U$20:$U$25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10.0715883668904</c:v>
                </c:pt>
                <c:pt idx="2">
                  <c:v>5.6</c:v>
                </c:pt>
                <c:pt idx="3">
                  <c:v>9.14655172413793</c:v>
                </c:pt>
                <c:pt idx="4">
                  <c:v>5.90710382513661</c:v>
                </c:pt>
                <c:pt idx="5">
                  <c:v>6.43942992874109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xVal>
          <c:yVal>
            <c:numRef>
              <c:f>channels!$U$27:$U$31</c:f>
              <c:numCache>
                <c:formatCode>General</c:formatCode>
                <c:ptCount val="5"/>
                <c:pt idx="0">
                  <c:v>6.37980769230769</c:v>
                </c:pt>
                <c:pt idx="1">
                  <c:v>6.65581395348837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</c:v>
                </c:pt>
              </c:numCache>
            </c:numRef>
          </c:yVal>
          <c:smooth val="0"/>
        </c:ser>
        <c:axId val="50612199"/>
        <c:axId val="14375140"/>
      </c:scatterChart>
      <c:valAx>
        <c:axId val="50612199"/>
        <c:scaling>
          <c:orientation val="minMax"/>
          <c:max val="1.35"/>
          <c:min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4375140"/>
        <c:crosses val="autoZero"/>
        <c:crossBetween val="midCat"/>
      </c:valAx>
      <c:valAx>
        <c:axId val="14375140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>
            <c:manualLayout>
              <c:xMode val="edge"/>
              <c:yMode val="edge"/>
              <c:x val="0.0366760707873814"/>
              <c:y val="0.31986920561646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0612199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212791879700973"/>
          <c:y val="0.887386035884036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channels!$E$3:$E$8</c:f>
              <c:numCache>
                <c:formatCode>General</c:formatCode>
                <c:ptCount val="6"/>
                <c:pt idx="0">
                  <c:v>11000</c:v>
                </c:pt>
                <c:pt idx="1">
                  <c:v>12700</c:v>
                </c:pt>
                <c:pt idx="2">
                  <c:v>14000</c:v>
                </c:pt>
                <c:pt idx="3">
                  <c:v>11300</c:v>
                </c:pt>
                <c:pt idx="4">
                  <c:v>8050</c:v>
                </c:pt>
                <c:pt idx="5">
                  <c:v>11000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1.07453355475237</c:v>
                </c:pt>
                <c:pt idx="1">
                  <c:v>1.17266851338874</c:v>
                </c:pt>
                <c:pt idx="2">
                  <c:v>1.12903225806452</c:v>
                </c:pt>
                <c:pt idx="3">
                  <c:v>1.1199207135778</c:v>
                </c:pt>
                <c:pt idx="4">
                  <c:v>1.02757212152157</c:v>
                </c:pt>
                <c:pt idx="5">
                  <c:v>1.14261971538382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5eccf3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channels!$E$10:$E$13</c:f>
              <c:numCache>
                <c:formatCode>General</c:formatCode>
                <c:ptCount val="4"/>
                <c:pt idx="0">
                  <c:v>9100</c:v>
                </c:pt>
                <c:pt idx="1">
                  <c:v>4656</c:v>
                </c:pt>
                <c:pt idx="2">
                  <c:v>5240</c:v>
                </c:pt>
                <c:pt idx="3">
                  <c:v>27200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1.19438246489041</c:v>
                </c:pt>
                <c:pt idx="1">
                  <c:v>1.13588680165894</c:v>
                </c:pt>
                <c:pt idx="2">
                  <c:v>1.10688635403464</c:v>
                </c:pt>
                <c:pt idx="3">
                  <c:v>1.19507908611599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channels!$E$15:$E$18</c:f>
              <c:numCache>
                <c:formatCode>General</c:formatCode>
                <c:ptCount val="4"/>
                <c:pt idx="0">
                  <c:v>5930</c:v>
                </c:pt>
                <c:pt idx="1">
                  <c:v>4660</c:v>
                </c:pt>
                <c:pt idx="2">
                  <c:v>3160</c:v>
                </c:pt>
                <c:pt idx="3">
                  <c:v>3400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</c:v>
                </c:pt>
                <c:pt idx="2">
                  <c:v>1.07519564477714</c:v>
                </c:pt>
                <c:pt idx="3">
                  <c:v>1.06382978723404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channels!$E$20:$E$25</c:f>
              <c:numCache>
                <c:formatCode>General</c:formatCode>
                <c:ptCount val="6"/>
                <c:pt idx="0">
                  <c:v>7760</c:v>
                </c:pt>
                <c:pt idx="1">
                  <c:v>4690</c:v>
                </c:pt>
                <c:pt idx="2">
                  <c:v>4560</c:v>
                </c:pt>
                <c:pt idx="3">
                  <c:v>2440</c:v>
                </c:pt>
                <c:pt idx="4">
                  <c:v>2940</c:v>
                </c:pt>
                <c:pt idx="5">
                  <c:v>3370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1.1109520400859</c:v>
                </c:pt>
                <c:pt idx="1">
                  <c:v>1.12605042016807</c:v>
                </c:pt>
                <c:pt idx="2">
                  <c:v>1.17647058823529</c:v>
                </c:pt>
                <c:pt idx="3">
                  <c:v>1.13015284854099</c:v>
                </c:pt>
                <c:pt idx="4">
                  <c:v>1.17365269461078</c:v>
                </c:pt>
                <c:pt idx="5">
                  <c:v>1.1997152011392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channels!$E$27:$E$31</c:f>
              <c:numCache>
                <c:formatCode>General</c:formatCode>
                <c:ptCount val="5"/>
                <c:pt idx="0">
                  <c:v>3290</c:v>
                </c:pt>
                <c:pt idx="1">
                  <c:v>3030</c:v>
                </c:pt>
                <c:pt idx="2">
                  <c:v>2800</c:v>
                </c:pt>
                <c:pt idx="3">
                  <c:v>2043</c:v>
                </c:pt>
                <c:pt idx="4">
                  <c:v>2950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</c:v>
                </c:pt>
                <c:pt idx="1">
                  <c:v>1.28335451080051</c:v>
                </c:pt>
                <c:pt idx="2">
                  <c:v>1.05382009785472</c:v>
                </c:pt>
                <c:pt idx="3">
                  <c:v>1.04341164453524</c:v>
                </c:pt>
                <c:pt idx="4">
                  <c:v>1.18664521319389</c:v>
                </c:pt>
              </c:numCache>
            </c:numRef>
          </c:yVal>
          <c:smooth val="0"/>
        </c:ser>
        <c:axId val="97324456"/>
        <c:axId val="23599137"/>
      </c:scatterChart>
      <c:valAx>
        <c:axId val="97324456"/>
        <c:scaling>
          <c:orientation val="minMax"/>
          <c:max val="30000"/>
          <c:min val="1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3599137"/>
        <c:crosses val="autoZero"/>
        <c:crossBetween val="midCat"/>
      </c:valAx>
      <c:valAx>
        <c:axId val="23599137"/>
        <c:scaling>
          <c:orientation val="minMax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9732445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channels!$R$3:$R$8</c:f>
              <c:numCache>
                <c:formatCode>General</c:formatCode>
                <c:ptCount val="6"/>
                <c:pt idx="0">
                  <c:v>334</c:v>
                </c:pt>
                <c:pt idx="1">
                  <c:v>554</c:v>
                </c:pt>
                <c:pt idx="2">
                  <c:v>288.5</c:v>
                </c:pt>
                <c:pt idx="3">
                  <c:v>465.666666666667</c:v>
                </c:pt>
                <c:pt idx="4">
                  <c:v>447</c:v>
                </c:pt>
                <c:pt idx="5">
                  <c:v>743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</c:v>
                </c:pt>
                <c:pt idx="1">
                  <c:v>1830</c:v>
                </c:pt>
                <c:pt idx="2">
                  <c:v>2465</c:v>
                </c:pt>
                <c:pt idx="3">
                  <c:v>1800</c:v>
                </c:pt>
                <c:pt idx="4">
                  <c:v>1358</c:v>
                </c:pt>
                <c:pt idx="5">
                  <c:v>2223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channels!$R$10:$R$13</c:f>
              <c:numCache>
                <c:formatCode>General</c:formatCode>
                <c:ptCount val="4"/>
                <c:pt idx="0">
                  <c:v>436</c:v>
                </c:pt>
                <c:pt idx="1">
                  <c:v>182</c:v>
                </c:pt>
                <c:pt idx="2">
                  <c:v>261</c:v>
                </c:pt>
                <c:pt idx="3">
                  <c:v>815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</c:v>
                </c:pt>
                <c:pt idx="1">
                  <c:v>1637</c:v>
                </c:pt>
                <c:pt idx="2">
                  <c:v>746</c:v>
                </c:pt>
                <c:pt idx="3">
                  <c:v>1676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channels!$R$15:$R$18</c:f>
              <c:numCache>
                <c:formatCode>General</c:formatCode>
                <c:ptCount val="4"/>
                <c:pt idx="0">
                  <c:v>270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</c:v>
                </c:pt>
                <c:pt idx="1">
                  <c:v>1975</c:v>
                </c:pt>
                <c:pt idx="2">
                  <c:v>500</c:v>
                </c:pt>
                <c:pt idx="3">
                  <c:v>1137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channels!$R$20:$R$25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</c:v>
                </c:pt>
                <c:pt idx="1">
                  <c:v>3000</c:v>
                </c:pt>
                <c:pt idx="2">
                  <c:v>700</c:v>
                </c:pt>
                <c:pt idx="3">
                  <c:v>493</c:v>
                </c:pt>
                <c:pt idx="4">
                  <c:v>890</c:v>
                </c:pt>
                <c:pt idx="5">
                  <c:v>1980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channels!$R$27:$R$31</c:f>
              <c:numCache>
                <c:formatCode>General</c:formatCode>
                <c:ptCount val="5"/>
                <c:pt idx="0">
                  <c:v>216</c:v>
                </c:pt>
                <c:pt idx="1">
                  <c:v>246</c:v>
                </c:pt>
                <c:pt idx="2">
                  <c:v>238</c:v>
                </c:pt>
                <c:pt idx="3">
                  <c:v>160</c:v>
                </c:pt>
                <c:pt idx="4">
                  <c:v>245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</c:v>
                </c:pt>
                <c:pt idx="1">
                  <c:v>917</c:v>
                </c:pt>
                <c:pt idx="2">
                  <c:v>700</c:v>
                </c:pt>
                <c:pt idx="3">
                  <c:v>580</c:v>
                </c:pt>
                <c:pt idx="4">
                  <c:v>1100</c:v>
                </c:pt>
              </c:numCache>
            </c:numRef>
          </c:yVal>
          <c:smooth val="0"/>
        </c:ser>
        <c:axId val="52676501"/>
        <c:axId val="52259170"/>
      </c:scatterChart>
      <c:valAx>
        <c:axId val="526765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2259170"/>
        <c:crosses val="autoZero"/>
        <c:crossBetween val="midCat"/>
      </c:valAx>
      <c:valAx>
        <c:axId val="52259170"/>
        <c:scaling>
          <c:orientation val="minMax"/>
          <c:max val="2600"/>
          <c:min val="50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52676501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90872995929"/>
          <c:y val="0.0374725756910926"/>
          <c:w val="0.822284766547721"/>
          <c:h val="0.81544537077665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channels!$U$3:$U$8</c:f>
              <c:numCache>
                <c:formatCode>General</c:formatCode>
                <c:ptCount val="6"/>
                <c:pt idx="0">
                  <c:v>22.72</c:v>
                </c:pt>
                <c:pt idx="1">
                  <c:v>9.09893992932862</c:v>
                </c:pt>
                <c:pt idx="2">
                  <c:v>16.1847826086957</c:v>
                </c:pt>
                <c:pt idx="3">
                  <c:v>9.35444947209653</c:v>
                </c:pt>
                <c:pt idx="4">
                  <c:v>39.25</c:v>
                </c:pt>
                <c:pt idx="5">
                  <c:v>13.0208333333333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"'Our Topography'"</c:f>
              <c:strCache>
                <c:ptCount val="1"/>
                <c:pt idx="0">
                  <c:v>'Our Topography'</c:v>
                </c:pt>
              </c:strCache>
            </c:strRef>
          </c:tx>
          <c:spPr>
            <a:solidFill>
              <a:srgbClr val="ffffff"/>
            </a:solidFill>
            <a:ln w="25560">
              <a:noFill/>
            </a:ln>
          </c:spPr>
          <c:marker>
            <c:symbol val="diamond"/>
            <c:size val="8"/>
            <c:spPr>
              <a:solidFill>
                <a:srgbClr val="ffff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channels!$K$41:$K$44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channels!$M$41:$M$44</c:f>
              <c:numCache>
                <c:formatCode>General</c:formatCode>
                <c:ptCount val="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channels!$U$10:$U$13</c:f>
              <c:numCache>
                <c:formatCode>General</c:formatCode>
                <c:ptCount val="4"/>
                <c:pt idx="0">
                  <c:v>10.824347826087</c:v>
                </c:pt>
                <c:pt idx="1">
                  <c:v>6.55076923076923</c:v>
                </c:pt>
                <c:pt idx="2">
                  <c:v>10.1136363636364</c:v>
                </c:pt>
                <c:pt idx="3">
                  <c:v>12.448275862069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channels!$U$15:$U$17</c:f>
              <c:numCache>
                <c:formatCode>General</c:formatCode>
                <c:ptCount val="3"/>
                <c:pt idx="0">
                  <c:v>15.3781512605042</c:v>
                </c:pt>
                <c:pt idx="1">
                  <c:v>8.01532567049808</c:v>
                </c:pt>
                <c:pt idx="2">
                  <c:v>9.7375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channels!$U$20:$U$25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10.0715883668904</c:v>
                </c:pt>
                <c:pt idx="2">
                  <c:v>5.6</c:v>
                </c:pt>
                <c:pt idx="3">
                  <c:v>9.14655172413793</c:v>
                </c:pt>
                <c:pt idx="4">
                  <c:v>5.90710382513661</c:v>
                </c:pt>
                <c:pt idx="5">
                  <c:v>6.43942992874109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15.0455927051672</c:v>
                </c:pt>
                <c:pt idx="1">
                  <c:v>19.9009900990099</c:v>
                </c:pt>
                <c:pt idx="2">
                  <c:v>16.0714285714286</c:v>
                </c:pt>
                <c:pt idx="3">
                  <c:v>35.7807146353402</c:v>
                </c:pt>
                <c:pt idx="4">
                  <c:v>21.2881355932203</c:v>
                </c:pt>
              </c:numCache>
            </c:numRef>
          </c:xVal>
          <c:yVal>
            <c:numRef>
              <c:f>channels!$U$27:$U$31</c:f>
              <c:numCache>
                <c:formatCode>General</c:formatCode>
                <c:ptCount val="5"/>
                <c:pt idx="0">
                  <c:v>6.37980769230769</c:v>
                </c:pt>
                <c:pt idx="1">
                  <c:v>6.65581395348837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</c:v>
                </c:pt>
              </c:numCache>
            </c:numRef>
          </c:yVal>
          <c:smooth val="0"/>
        </c:ser>
        <c:axId val="32845504"/>
        <c:axId val="11425887"/>
      </c:scatterChart>
      <c:valAx>
        <c:axId val="32845504"/>
        <c:scaling>
          <c:orientation val="minMax"/>
          <c:max val="40"/>
          <c:min val="8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1425887"/>
        <c:crosses val="autoZero"/>
        <c:crossBetween val="midCat"/>
      </c:valAx>
      <c:valAx>
        <c:axId val="11425887"/>
        <c:scaling>
          <c:orientation val="minMax"/>
          <c:max val="40"/>
          <c:min val="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>
            <c:manualLayout>
              <c:xMode val="edge"/>
              <c:yMode val="edge"/>
              <c:x val="0.0366889480826255"/>
              <c:y val="0.319877139096095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32845504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7891543420554"/>
          <c:y val="0.0375"/>
          <c:w val="0.830204778156996"/>
          <c:h val="0.825968309859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solidFill>
              <a:srgbClr val="283a7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10.7818181818182</c:v>
                </c:pt>
                <c:pt idx="1">
                  <c:v>15.2204724409449</c:v>
                </c:pt>
                <c:pt idx="2">
                  <c:v>10.4071428571429</c:v>
                </c:pt>
                <c:pt idx="3">
                  <c:v>12.141592920354</c:v>
                </c:pt>
                <c:pt idx="4">
                  <c:v>13.5652173913043</c:v>
                </c:pt>
                <c:pt idx="5">
                  <c:v>14.1454545454545</c:v>
                </c:pt>
              </c:numCache>
            </c:numRef>
          </c:xVal>
          <c:yVal>
            <c:numRef>
              <c:f>channels!$W$3:$W$8</c:f>
              <c:numCache>
                <c:formatCode>General</c:formatCode>
                <c:ptCount val="6"/>
                <c:pt idx="0">
                  <c:v>3.66766467065868</c:v>
                </c:pt>
                <c:pt idx="1">
                  <c:v>3.30324909747292</c:v>
                </c:pt>
                <c:pt idx="2">
                  <c:v>8.54419410745234</c:v>
                </c:pt>
                <c:pt idx="3">
                  <c:v>3.86542591267001</c:v>
                </c:pt>
                <c:pt idx="4">
                  <c:v>3.03803131991051</c:v>
                </c:pt>
                <c:pt idx="5">
                  <c:v>2.99192462987887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solidFill>
              <a:srgbClr val="2a8a6f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14.2857142857143</c:v>
                </c:pt>
                <c:pt idx="1">
                  <c:v>14.733676975945</c:v>
                </c:pt>
                <c:pt idx="2">
                  <c:v>32.4236641221374</c:v>
                </c:pt>
                <c:pt idx="3">
                  <c:v>10.6507352941176</c:v>
                </c:pt>
              </c:numCache>
            </c:numRef>
          </c:xVal>
          <c:yVal>
            <c:numRef>
              <c:f>channels!$W$10:$W$13</c:f>
              <c:numCache>
                <c:formatCode>General</c:formatCode>
                <c:ptCount val="4"/>
                <c:pt idx="0">
                  <c:v>2.81880733944954</c:v>
                </c:pt>
                <c:pt idx="1">
                  <c:v>8.99450549450549</c:v>
                </c:pt>
                <c:pt idx="2">
                  <c:v>2.85823754789272</c:v>
                </c:pt>
                <c:pt idx="3">
                  <c:v>2.05644171779141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solidFill>
              <a:srgbClr val="ad4a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</c:v>
                </c:pt>
                <c:pt idx="1">
                  <c:v>15.9871244635193</c:v>
                </c:pt>
                <c:pt idx="2">
                  <c:v>14.2405063291139</c:v>
                </c:pt>
                <c:pt idx="3">
                  <c:v>16.8823529411765</c:v>
                </c:pt>
              </c:numCache>
            </c:numRef>
          </c:xVal>
          <c:yVal>
            <c:numRef>
              <c:f>channels!$W$15:$W$18</c:f>
              <c:numCache>
                <c:formatCode>General</c:formatCode>
                <c:ptCount val="4"/>
                <c:pt idx="0">
                  <c:v>4.51851851851852</c:v>
                </c:pt>
                <c:pt idx="1">
                  <c:v>1</c:v>
                </c:pt>
                <c:pt idx="2">
                  <c:v>0.896057347670251</c:v>
                </c:pt>
                <c:pt idx="3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solidFill>
              <a:srgbClr val="9c1f0a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channels!$W$20:$W$25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3.86740331491713</c:v>
                </c:pt>
                <c:pt idx="3">
                  <c:v>1</c:v>
                </c:pt>
                <c:pt idx="4">
                  <c:v>4.9171270718232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solidFill>
              <a:srgbClr val="4e67c8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17.4871134020619</c:v>
                </c:pt>
                <c:pt idx="1">
                  <c:v>21.5991471215352</c:v>
                </c:pt>
                <c:pt idx="2">
                  <c:v>19.1666666666667</c:v>
                </c:pt>
                <c:pt idx="3">
                  <c:v>26.6803278688525</c:v>
                </c:pt>
                <c:pt idx="4">
                  <c:v>21.0884353741497</c:v>
                </c:pt>
                <c:pt idx="5">
                  <c:v>28.0415430267062</c:v>
                </c:pt>
              </c:numCache>
            </c:numRef>
          </c:xVal>
          <c:yVal>
            <c:numRef>
              <c:f>channels!$W$20:$W$25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3.86740331491713</c:v>
                </c:pt>
                <c:pt idx="3">
                  <c:v>1</c:v>
                </c:pt>
                <c:pt idx="4">
                  <c:v>4.9171270718232</c:v>
                </c:pt>
                <c:pt idx="5">
                  <c:v>3.3</c:v>
                </c:pt>
              </c:numCache>
            </c:numRef>
          </c:yVal>
          <c:smooth val="0"/>
        </c:ser>
        <c:axId val="15273246"/>
        <c:axId val="29695467"/>
      </c:scatterChart>
      <c:valAx>
        <c:axId val="15273246"/>
        <c:scaling>
          <c:orientation val="minMax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99478574137277"/>
              <c:y val="0.933978873239437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29695467"/>
        <c:crosses val="autoZero"/>
        <c:crossBetween val="midCat"/>
      </c:valAx>
      <c:valAx>
        <c:axId val="29695467"/>
        <c:scaling>
          <c:orientation val="minMax"/>
          <c:max val="1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Ratio of Wavelengths</a:t>
                </a:r>
              </a:p>
            </c:rich>
          </c:tx>
          <c:layout>
            <c:manualLayout>
              <c:xMode val="edge"/>
              <c:yMode val="edge"/>
              <c:x val="0.0207622298065984"/>
              <c:y val="0.34744718309859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</a:p>
        </c:txPr>
        <c:crossAx val="1527324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7" Type="http://schemas.openxmlformats.org/officeDocument/2006/relationships/chart" Target="../charts/chart12.xml"/><Relationship Id="rId8" Type="http://schemas.openxmlformats.org/officeDocument/2006/relationships/chart" Target="../charts/chart13.xml"/><Relationship Id="rId9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97560</xdr:colOff>
      <xdr:row>68</xdr:row>
      <xdr:rowOff>146520</xdr:rowOff>
    </xdr:from>
    <xdr:to>
      <xdr:col>17</xdr:col>
      <xdr:colOff>1195200</xdr:colOff>
      <xdr:row>85</xdr:row>
      <xdr:rowOff>46440</xdr:rowOff>
    </xdr:to>
    <xdr:graphicFrame>
      <xdr:nvGraphicFramePr>
        <xdr:cNvPr id="0" name="Chart 10"/>
        <xdr:cNvGraphicFramePr/>
      </xdr:nvGraphicFramePr>
      <xdr:xfrm>
        <a:off x="20811240" y="14192640"/>
        <a:ext cx="6412320" cy="335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644760</xdr:colOff>
      <xdr:row>4</xdr:row>
      <xdr:rowOff>68400</xdr:rowOff>
    </xdr:from>
    <xdr:to>
      <xdr:col>32</xdr:col>
      <xdr:colOff>3600</xdr:colOff>
      <xdr:row>20</xdr:row>
      <xdr:rowOff>114840</xdr:rowOff>
    </xdr:to>
    <xdr:graphicFrame>
      <xdr:nvGraphicFramePr>
        <xdr:cNvPr id="1" name="Chart 14"/>
        <xdr:cNvGraphicFramePr/>
      </xdr:nvGraphicFramePr>
      <xdr:xfrm>
        <a:off x="38395440" y="906480"/>
        <a:ext cx="6870960" cy="337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165240</xdr:colOff>
      <xdr:row>3</xdr:row>
      <xdr:rowOff>88920</xdr:rowOff>
    </xdr:from>
    <xdr:to>
      <xdr:col>22</xdr:col>
      <xdr:colOff>419040</xdr:colOff>
      <xdr:row>17</xdr:row>
      <xdr:rowOff>152280</xdr:rowOff>
    </xdr:to>
    <xdr:graphicFrame>
      <xdr:nvGraphicFramePr>
        <xdr:cNvPr id="2" name="Chart 4"/>
        <xdr:cNvGraphicFramePr/>
      </xdr:nvGraphicFramePr>
      <xdr:xfrm>
        <a:off x="17652960" y="660240"/>
        <a:ext cx="5397480" cy="273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546120</xdr:colOff>
      <xdr:row>3</xdr:row>
      <xdr:rowOff>82440</xdr:rowOff>
    </xdr:from>
    <xdr:to>
      <xdr:col>17</xdr:col>
      <xdr:colOff>164880</xdr:colOff>
      <xdr:row>17</xdr:row>
      <xdr:rowOff>158400</xdr:rowOff>
    </xdr:to>
    <xdr:graphicFrame>
      <xdr:nvGraphicFramePr>
        <xdr:cNvPr id="3" name="Chart 5"/>
        <xdr:cNvGraphicFramePr/>
      </xdr:nvGraphicFramePr>
      <xdr:xfrm>
        <a:off x="11861640" y="653760"/>
        <a:ext cx="5790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38160</xdr:colOff>
      <xdr:row>24</xdr:row>
      <xdr:rowOff>18720</xdr:rowOff>
    </xdr:from>
    <xdr:to>
      <xdr:col>17</xdr:col>
      <xdr:colOff>482400</xdr:colOff>
      <xdr:row>38</xdr:row>
      <xdr:rowOff>95040</xdr:rowOff>
    </xdr:to>
    <xdr:graphicFrame>
      <xdr:nvGraphicFramePr>
        <xdr:cNvPr id="4" name="Chart 1"/>
        <xdr:cNvGraphicFramePr/>
      </xdr:nvGraphicFramePr>
      <xdr:xfrm>
        <a:off x="12382560" y="4590720"/>
        <a:ext cx="55875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622440</xdr:colOff>
      <xdr:row>4</xdr:row>
      <xdr:rowOff>50760</xdr:rowOff>
    </xdr:from>
    <xdr:to>
      <xdr:col>8</xdr:col>
      <xdr:colOff>787320</xdr:colOff>
      <xdr:row>24</xdr:row>
      <xdr:rowOff>50400</xdr:rowOff>
    </xdr:to>
    <xdr:graphicFrame>
      <xdr:nvGraphicFramePr>
        <xdr:cNvPr id="5" name="Chart 1"/>
        <xdr:cNvGraphicFramePr/>
      </xdr:nvGraphicFramePr>
      <xdr:xfrm>
        <a:off x="1650960" y="863280"/>
        <a:ext cx="7365960" cy="406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177840</xdr:colOff>
      <xdr:row>4</xdr:row>
      <xdr:rowOff>38160</xdr:rowOff>
    </xdr:from>
    <xdr:to>
      <xdr:col>16</xdr:col>
      <xdr:colOff>367920</xdr:colOff>
      <xdr:row>24</xdr:row>
      <xdr:rowOff>63360</xdr:rowOff>
    </xdr:to>
    <xdr:graphicFrame>
      <xdr:nvGraphicFramePr>
        <xdr:cNvPr id="6" name="Chart 2"/>
        <xdr:cNvGraphicFramePr/>
      </xdr:nvGraphicFramePr>
      <xdr:xfrm>
        <a:off x="9435960" y="850680"/>
        <a:ext cx="7391160" cy="408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594000</xdr:colOff>
      <xdr:row>3</xdr:row>
      <xdr:rowOff>157680</xdr:rowOff>
    </xdr:from>
    <xdr:to>
      <xdr:col>24</xdr:col>
      <xdr:colOff>470880</xdr:colOff>
      <xdr:row>24</xdr:row>
      <xdr:rowOff>114480</xdr:rowOff>
    </xdr:to>
    <xdr:graphicFrame>
      <xdr:nvGraphicFramePr>
        <xdr:cNvPr id="7" name="Chart 3"/>
        <xdr:cNvGraphicFramePr/>
      </xdr:nvGraphicFramePr>
      <xdr:xfrm>
        <a:off x="17053200" y="767160"/>
        <a:ext cx="8106480" cy="42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>
      <xdr:nvGraphicFramePr>
        <xdr:cNvPr id="8" name="Chart 4"/>
        <xdr:cNvGraphicFramePr/>
      </xdr:nvGraphicFramePr>
      <xdr:xfrm>
        <a:off x="16077960" y="5242680"/>
        <a:ext cx="7086240" cy="398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>
      <xdr:nvGraphicFramePr>
        <xdr:cNvPr id="9" name="Chart 5"/>
        <xdr:cNvGraphicFramePr/>
      </xdr:nvGraphicFramePr>
      <xdr:xfrm>
        <a:off x="8860320" y="5261760"/>
        <a:ext cx="7017840" cy="374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>
      <xdr:nvGraphicFramePr>
        <xdr:cNvPr id="10" name="Chart 6"/>
        <xdr:cNvGraphicFramePr/>
      </xdr:nvGraphicFramePr>
      <xdr:xfrm>
        <a:off x="2076840" y="5283000"/>
        <a:ext cx="6700680" cy="356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>
      <xdr:nvGraphicFramePr>
        <xdr:cNvPr id="11" name="Chart 7"/>
        <xdr:cNvGraphicFramePr/>
      </xdr:nvGraphicFramePr>
      <xdr:xfrm>
        <a:off x="23787000" y="5203440"/>
        <a:ext cx="7594560" cy="462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596880</xdr:colOff>
      <xdr:row>46</xdr:row>
      <xdr:rowOff>50760</xdr:rowOff>
    </xdr:from>
    <xdr:to>
      <xdr:col>8</xdr:col>
      <xdr:colOff>558360</xdr:colOff>
      <xdr:row>66</xdr:row>
      <xdr:rowOff>88560</xdr:rowOff>
    </xdr:to>
    <xdr:graphicFrame>
      <xdr:nvGraphicFramePr>
        <xdr:cNvPr id="12" name="Chart 9"/>
        <xdr:cNvGraphicFramePr/>
      </xdr:nvGraphicFramePr>
      <xdr:xfrm>
        <a:off x="1625400" y="9397800"/>
        <a:ext cx="7162560" cy="410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24</xdr:col>
      <xdr:colOff>774720</xdr:colOff>
      <xdr:row>3</xdr:row>
      <xdr:rowOff>114480</xdr:rowOff>
    </xdr:from>
    <xdr:to>
      <xdr:col>32</xdr:col>
      <xdr:colOff>139320</xdr:colOff>
      <xdr:row>23</xdr:row>
      <xdr:rowOff>139680</xdr:rowOff>
    </xdr:to>
    <xdr:graphicFrame>
      <xdr:nvGraphicFramePr>
        <xdr:cNvPr id="13" name="Chart 10"/>
        <xdr:cNvGraphicFramePr/>
      </xdr:nvGraphicFramePr>
      <xdr:xfrm>
        <a:off x="25463520" y="723960"/>
        <a:ext cx="7594200" cy="408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X35" activeCellId="0" sqref="X35"/>
    </sheetView>
  </sheetViews>
  <sheetFormatPr defaultRowHeight="16"/>
  <cols>
    <col collapsed="false" hidden="false" max="1" min="1" style="1" width="20.9703703703704"/>
    <col collapsed="false" hidden="false" max="2" min="2" style="1" width="7.31851851851852"/>
    <col collapsed="false" hidden="false" max="3" min="3" style="1" width="5.22592592592593"/>
    <col collapsed="false" hidden="false" max="4" min="4" style="1" width="21.6222222222222"/>
    <col collapsed="false" hidden="false" max="6" min="5" style="1" width="14.8296296296296"/>
    <col collapsed="false" hidden="false" max="7" min="7" style="1" width="13.4592592592593"/>
    <col collapsed="false" hidden="false" max="8" min="8" style="1" width="18.0962962962963"/>
    <col collapsed="false" hidden="false" max="9" min="9" style="1" width="18.4222222222222"/>
    <col collapsed="false" hidden="false" max="11" min="10" style="1" width="17.5740740740741"/>
    <col collapsed="false" hidden="false" max="12" min="12" style="1" width="14.3074074074074"/>
    <col collapsed="false" hidden="false" max="15" min="13" style="1" width="14.437037037037"/>
    <col collapsed="false" hidden="false" max="17" min="16" style="1" width="20.1222222222222"/>
    <col collapsed="false" hidden="false" max="18" min="18" style="1" width="20.2518518518519"/>
    <col collapsed="false" hidden="false" max="20" min="19" style="1" width="11.0407407407407"/>
    <col collapsed="false" hidden="false" max="21" min="21" style="1" width="21.4925925925926"/>
    <col collapsed="false" hidden="false" max="22" min="22" style="1" width="4.77037037037037"/>
    <col collapsed="false" hidden="false" max="23" min="23" style="1" width="20.1222222222222"/>
    <col collapsed="false" hidden="false" max="24" min="24" style="1" width="15.3518518518519"/>
    <col collapsed="false" hidden="false" max="25" min="25" style="1" width="16.5296296296296"/>
    <col collapsed="false" hidden="false" max="1025" min="26" style="1" width="11.0407407407407"/>
  </cols>
  <sheetData>
    <row r="1" s="2" customFormat="true" ht="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16</v>
      </c>
      <c r="U1" s="2" t="s">
        <v>18</v>
      </c>
      <c r="W1" s="2" t="s">
        <v>19</v>
      </c>
    </row>
    <row r="2" s="4" customFormat="true" ht="17" hidden="false" customHeight="false" outlineLevel="0" collapsed="false">
      <c r="A2" s="3" t="s">
        <v>20</v>
      </c>
    </row>
    <row r="3" s="5" customFormat="true" ht="16" hidden="false" customHeight="false" outlineLevel="0" collapsed="false">
      <c r="A3" s="5" t="s">
        <v>21</v>
      </c>
      <c r="B3" s="5" t="s">
        <v>22</v>
      </c>
      <c r="C3" s="5" t="s">
        <v>23</v>
      </c>
      <c r="D3" s="5" t="n">
        <v>10237</v>
      </c>
      <c r="E3" s="5" t="n">
        <v>11000</v>
      </c>
      <c r="F3" s="5" t="n">
        <f aca="false">E3/D3</f>
        <v>1.07453355475237</v>
      </c>
      <c r="G3" s="5" t="n">
        <f aca="false">1743-557</f>
        <v>1186</v>
      </c>
      <c r="H3" s="5" t="n">
        <f aca="false">100*G3/E3</f>
        <v>10.7818181818182</v>
      </c>
      <c r="I3" s="5" t="n">
        <v>37.6</v>
      </c>
      <c r="J3" s="5" t="n">
        <f aca="false">AVERAGE('Width and Depths'!C2:C9)</f>
        <v>198.8</v>
      </c>
      <c r="K3" s="5" t="n">
        <f aca="false">AVERAGE('Width and Depths'!D2:D9)</f>
        <v>8.75</v>
      </c>
      <c r="L3" s="5" t="n">
        <f aca="false">'Width and Depths'!C2</f>
        <v>56.4</v>
      </c>
      <c r="M3" s="5" t="n">
        <f aca="false">MIN('Width and Depths'!$D2:$D9)</f>
        <v>1</v>
      </c>
      <c r="N3" s="5" t="n">
        <f aca="false">'Width and Depths'!C8</f>
        <v>381</v>
      </c>
      <c r="O3" s="5" t="n">
        <f aca="false">MAX('Width and Depths'!$D2:$D9)</f>
        <v>21</v>
      </c>
      <c r="P3" s="5" t="n">
        <f aca="false">V3/2</f>
        <v>1225</v>
      </c>
      <c r="Q3" s="5" t="n">
        <v>75</v>
      </c>
      <c r="R3" s="5" t="n">
        <v>334</v>
      </c>
      <c r="S3" s="5" t="n">
        <v>30</v>
      </c>
      <c r="U3" s="5" t="n">
        <f aca="false">J3/K3</f>
        <v>22.72</v>
      </c>
      <c r="V3" s="5" t="n">
        <v>2450</v>
      </c>
      <c r="W3" s="5" t="n">
        <f aca="false">P3/R3</f>
        <v>3.66766467065868</v>
      </c>
      <c r="X3" s="5" t="n">
        <f aca="false">P3/Q3</f>
        <v>16.3333333333333</v>
      </c>
      <c r="Y3" s="5" t="n">
        <f aca="false">R3/S3</f>
        <v>11.1333333333333</v>
      </c>
    </row>
    <row r="4" s="6" customFormat="true" ht="16" hidden="false" customHeight="false" outlineLevel="0" collapsed="false">
      <c r="A4" s="6" t="s">
        <v>24</v>
      </c>
      <c r="B4" s="6" t="s">
        <v>25</v>
      </c>
      <c r="C4" s="6" t="s">
        <v>26</v>
      </c>
      <c r="D4" s="6" t="n">
        <v>10830</v>
      </c>
      <c r="E4" s="6" t="n">
        <v>12700</v>
      </c>
      <c r="F4" s="6" t="n">
        <f aca="false">E4/D4</f>
        <v>1.17266851338874</v>
      </c>
      <c r="G4" s="6" t="n">
        <v>1933</v>
      </c>
      <c r="H4" s="5" t="n">
        <f aca="false">100*G4/E4</f>
        <v>15.2204724409449</v>
      </c>
      <c r="I4" s="6" t="n">
        <v>61.5</v>
      </c>
      <c r="J4" s="6" t="n">
        <f aca="false">AVERAGE('Width and Depths'!C10:C17)</f>
        <v>321.875</v>
      </c>
      <c r="K4" s="6" t="n">
        <f aca="false">AVERAGE('Width and Depths'!D10:D17)</f>
        <v>35.375</v>
      </c>
      <c r="L4" s="6" t="n">
        <v>125</v>
      </c>
      <c r="M4" s="6" t="n">
        <f aca="false">MIN('Width and Depths'!$D10:$D17)</f>
        <v>4</v>
      </c>
      <c r="N4" s="6" t="n">
        <v>538</v>
      </c>
      <c r="O4" s="6" t="n">
        <f aca="false">MAX('Width and Depths'!$D10:$D17)</f>
        <v>113</v>
      </c>
      <c r="P4" s="5" t="n">
        <f aca="false">V4/2</f>
        <v>1830</v>
      </c>
      <c r="Q4" s="6" t="n">
        <v>175</v>
      </c>
      <c r="R4" s="6" t="n">
        <v>554</v>
      </c>
      <c r="S4" s="6" t="n">
        <v>85</v>
      </c>
      <c r="U4" s="6" t="n">
        <f aca="false">J4/K4</f>
        <v>9.09893992932862</v>
      </c>
      <c r="V4" s="6" t="n">
        <v>3660</v>
      </c>
      <c r="W4" s="5" t="n">
        <f aca="false">P4/R4</f>
        <v>3.30324909747292</v>
      </c>
      <c r="X4" s="5" t="n">
        <f aca="false">P4/Q4</f>
        <v>10.4571428571429</v>
      </c>
      <c r="Y4" s="5" t="n">
        <f aca="false">R4/S4</f>
        <v>6.51764705882353</v>
      </c>
    </row>
    <row r="5" customFormat="false" ht="16" hidden="false" customHeight="false" outlineLevel="0" collapsed="false">
      <c r="A5" s="6" t="s">
        <v>27</v>
      </c>
      <c r="B5" s="6" t="s">
        <v>28</v>
      </c>
      <c r="C5" s="0"/>
      <c r="D5" s="6" t="n">
        <v>12400</v>
      </c>
      <c r="E5" s="6" t="n">
        <v>14000</v>
      </c>
      <c r="F5" s="6" t="n">
        <f aca="false">E5/D5</f>
        <v>1.12903225806452</v>
      </c>
      <c r="G5" s="6" t="n">
        <v>1457</v>
      </c>
      <c r="H5" s="5" t="n">
        <f aca="false">100*G5/E5</f>
        <v>10.4071428571429</v>
      </c>
      <c r="I5" s="6" t="n">
        <v>49</v>
      </c>
      <c r="J5" s="6" t="n">
        <f aca="false">AVERAGE('Width and Depths'!C18:C24)</f>
        <v>212.714285714286</v>
      </c>
      <c r="K5" s="6" t="n">
        <f aca="false">AVERAGE('Width and Depths'!D18:D24)</f>
        <v>13.1428571428571</v>
      </c>
      <c r="L5" s="6" t="n">
        <v>149</v>
      </c>
      <c r="M5" s="6" t="n">
        <f aca="false">MIN('Width and Depths'!$D18:$D24)</f>
        <v>2</v>
      </c>
      <c r="N5" s="6" t="n">
        <v>291</v>
      </c>
      <c r="O5" s="6" t="n">
        <f aca="false">MAX('Width and Depths'!$D18:$D24)</f>
        <v>29</v>
      </c>
      <c r="P5" s="5" t="n">
        <f aca="false">V5/2</f>
        <v>2465</v>
      </c>
      <c r="Q5" s="6" t="n">
        <v>235</v>
      </c>
      <c r="R5" s="6" t="n">
        <f aca="false">577/2</f>
        <v>288.5</v>
      </c>
      <c r="S5" s="6" t="n">
        <v>50</v>
      </c>
      <c r="T5" s="0"/>
      <c r="U5" s="6" t="n">
        <f aca="false">J5/K5</f>
        <v>16.1847826086957</v>
      </c>
      <c r="V5" s="6" t="n">
        <v>4930</v>
      </c>
      <c r="W5" s="5" t="n">
        <f aca="false">P5/R5</f>
        <v>8.54419410745234</v>
      </c>
      <c r="X5" s="5" t="n">
        <f aca="false">P5/Q5</f>
        <v>10.4893617021277</v>
      </c>
      <c r="Y5" s="5" t="n">
        <f aca="false">R5/S5</f>
        <v>5.77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6" t="s">
        <v>29</v>
      </c>
      <c r="B6" s="6" t="s">
        <v>30</v>
      </c>
      <c r="C6" s="6" t="s">
        <v>31</v>
      </c>
      <c r="D6" s="6" t="n">
        <v>10090</v>
      </c>
      <c r="E6" s="6" t="n">
        <v>11300</v>
      </c>
      <c r="F6" s="6" t="n">
        <f aca="false">E6/D6</f>
        <v>1.1199207135778</v>
      </c>
      <c r="G6" s="6" t="n">
        <v>1372</v>
      </c>
      <c r="H6" s="5" t="n">
        <f aca="false">100*G6/E6</f>
        <v>12.141592920354</v>
      </c>
      <c r="I6" s="6" t="n">
        <v>58.6</v>
      </c>
      <c r="J6" s="6" t="n">
        <f aca="false">AVERAGE('Width and Depths'!C25:C34)</f>
        <v>310.1</v>
      </c>
      <c r="K6" s="6" t="n">
        <f aca="false">AVERAGE('Width and Depths'!D25:D34)</f>
        <v>33.15</v>
      </c>
      <c r="L6" s="6" t="n">
        <v>204</v>
      </c>
      <c r="M6" s="6" t="n">
        <f aca="false">MIN('Width and Depths'!$D25:$D34)</f>
        <v>1</v>
      </c>
      <c r="N6" s="6" t="n">
        <v>607</v>
      </c>
      <c r="O6" s="6" t="n">
        <f aca="false">MAX('Width and Depths'!$D25:$D34)</f>
        <v>105</v>
      </c>
      <c r="P6" s="5" t="n">
        <f aca="false">V6/2</f>
        <v>1800</v>
      </c>
      <c r="Q6" s="6" t="n">
        <v>490</v>
      </c>
      <c r="R6" s="6" t="n">
        <f aca="false">1397/3</f>
        <v>465.666666666667</v>
      </c>
      <c r="S6" s="6" t="n">
        <v>70</v>
      </c>
      <c r="T6" s="0"/>
      <c r="U6" s="6" t="n">
        <f aca="false">J6/K6</f>
        <v>9.35444947209653</v>
      </c>
      <c r="V6" s="6" t="n">
        <v>3600</v>
      </c>
      <c r="W6" s="5" t="n">
        <f aca="false">P6/R6</f>
        <v>3.86542591267001</v>
      </c>
      <c r="X6" s="5" t="n">
        <f aca="false">P6/Q6</f>
        <v>3.6734693877551</v>
      </c>
      <c r="Y6" s="5" t="n">
        <f aca="false">R6/S6</f>
        <v>6.65238095238095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6" t="s">
        <v>32</v>
      </c>
      <c r="B7" s="6" t="s">
        <v>33</v>
      </c>
      <c r="C7" s="6" t="s">
        <v>34</v>
      </c>
      <c r="D7" s="6" t="n">
        <v>7834</v>
      </c>
      <c r="E7" s="6" t="n">
        <v>8050</v>
      </c>
      <c r="F7" s="6" t="n">
        <f aca="false">E7/D7</f>
        <v>1.02757212152157</v>
      </c>
      <c r="G7" s="6" t="n">
        <v>1092</v>
      </c>
      <c r="H7" s="5" t="n">
        <f aca="false">100*G7/E7</f>
        <v>13.5652173913043</v>
      </c>
      <c r="I7" s="6" t="n">
        <v>62.7</v>
      </c>
      <c r="J7" s="6" t="n">
        <f aca="false">AVERAGE('Width and Depths'!C34:C43)</f>
        <v>314</v>
      </c>
      <c r="K7" s="6" t="n">
        <f aca="false">AVERAGE('Width and Depths'!D34:D43)</f>
        <v>8</v>
      </c>
      <c r="L7" s="6" t="n">
        <v>166</v>
      </c>
      <c r="M7" s="6" t="n">
        <f aca="false">MIN('Width and Depths'!$D34:$D44)</f>
        <v>1</v>
      </c>
      <c r="N7" s="6" t="n">
        <v>536</v>
      </c>
      <c r="O7" s="6" t="n">
        <f aca="false">MAX('Width and Depths'!$D34:$D44)</f>
        <v>20</v>
      </c>
      <c r="P7" s="5" t="n">
        <f aca="false">V7/2</f>
        <v>1358</v>
      </c>
      <c r="Q7" s="6" t="n">
        <v>180</v>
      </c>
      <c r="R7" s="6" t="n">
        <f aca="false">894/2</f>
        <v>447</v>
      </c>
      <c r="S7" s="6" t="n">
        <v>35</v>
      </c>
      <c r="T7" s="0"/>
      <c r="U7" s="6" t="n">
        <f aca="false">J7/K7</f>
        <v>39.25</v>
      </c>
      <c r="V7" s="6" t="n">
        <f aca="false">1358*2</f>
        <v>2716</v>
      </c>
      <c r="W7" s="5" t="n">
        <f aca="false">P7/R7</f>
        <v>3.03803131991051</v>
      </c>
      <c r="X7" s="5" t="n">
        <f aca="false">P7/Q7</f>
        <v>7.54444444444444</v>
      </c>
      <c r="Y7" s="5" t="n">
        <f aca="false">R7/S7</f>
        <v>12.7714285714286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17" hidden="false" customHeight="false" outlineLevel="0" collapsed="false">
      <c r="A8" s="7" t="s">
        <v>35</v>
      </c>
      <c r="D8" s="7" t="n">
        <v>9627</v>
      </c>
      <c r="E8" s="7" t="n">
        <v>11000</v>
      </c>
      <c r="F8" s="7" t="n">
        <f aca="false">E8/D8</f>
        <v>1.14261971538382</v>
      </c>
      <c r="G8" s="7" t="n">
        <v>1556</v>
      </c>
      <c r="H8" s="5" t="n">
        <f aca="false">100*G8/E8</f>
        <v>14.1454545454545</v>
      </c>
      <c r="I8" s="7" t="n">
        <v>53</v>
      </c>
      <c r="J8" s="7" t="n">
        <f aca="false">AVERAGE('Width and Depths'!C44:C53)</f>
        <v>250</v>
      </c>
      <c r="K8" s="7" t="n">
        <f aca="false">AVERAGE('Width and Depths'!D44:D53)</f>
        <v>19.2</v>
      </c>
      <c r="L8" s="7" t="n">
        <v>100</v>
      </c>
      <c r="M8" s="7" t="n">
        <f aca="false">MIN('Width and Depths'!$D44:$D53)</f>
        <v>2</v>
      </c>
      <c r="N8" s="7" t="n">
        <v>393</v>
      </c>
      <c r="O8" s="7" t="n">
        <f aca="false">MAX('Width and Depths'!$D44:$D53)</f>
        <v>60</v>
      </c>
      <c r="P8" s="5" t="n">
        <f aca="false">V8/2</f>
        <v>2223</v>
      </c>
      <c r="Q8" s="7" t="n">
        <v>350</v>
      </c>
      <c r="R8" s="7" t="n">
        <v>743</v>
      </c>
      <c r="S8" s="7" t="n">
        <v>70</v>
      </c>
      <c r="U8" s="7" t="n">
        <f aca="false">J8/K8</f>
        <v>13.0208333333333</v>
      </c>
      <c r="V8" s="7" t="n">
        <v>4446</v>
      </c>
      <c r="W8" s="5" t="n">
        <f aca="false">P8/R8</f>
        <v>2.99192462987887</v>
      </c>
      <c r="X8" s="5" t="n">
        <f aca="false">P8/Q8</f>
        <v>6.35142857142857</v>
      </c>
      <c r="Y8" s="5" t="n">
        <f aca="false">R8/S8</f>
        <v>10.6142857142857</v>
      </c>
    </row>
    <row r="9" s="9" customFormat="true" ht="17" hidden="false" customHeight="false" outlineLevel="0" collapsed="false">
      <c r="A9" s="8" t="s">
        <v>36</v>
      </c>
      <c r="H9" s="10"/>
      <c r="W9" s="5"/>
      <c r="X9" s="5"/>
      <c r="Y9" s="5"/>
    </row>
    <row r="10" s="10" customFormat="true" ht="16" hidden="false" customHeight="false" outlineLevel="0" collapsed="false">
      <c r="A10" s="10" t="s">
        <v>37</v>
      </c>
      <c r="D10" s="10" t="n">
        <v>7619</v>
      </c>
      <c r="E10" s="10" t="n">
        <v>9100</v>
      </c>
      <c r="F10" s="10" t="n">
        <f aca="false">E10/D10</f>
        <v>1.19438246489041</v>
      </c>
      <c r="G10" s="10" t="n">
        <v>1300</v>
      </c>
      <c r="H10" s="10" t="n">
        <f aca="false">100*G10/E10</f>
        <v>14.2857142857143</v>
      </c>
      <c r="I10" s="10" t="n">
        <v>43.2</v>
      </c>
      <c r="J10" s="10" t="n">
        <f aca="false">AVERAGE('Width and Depths'!H$2:H$12)</f>
        <v>282.909090909091</v>
      </c>
      <c r="K10" s="10" t="n">
        <f aca="false">AVERAGE('Width and Depths'!I$2:I$12)</f>
        <v>26.1363636363636</v>
      </c>
      <c r="L10" s="10" t="n">
        <f aca="false">MIN('Width and Depths'!H2:H$12)</f>
        <v>20</v>
      </c>
      <c r="M10" s="10" t="n">
        <f aca="false">MIN('Width and Depths'!I$2:I$12)</f>
        <v>2</v>
      </c>
      <c r="N10" s="10" t="n">
        <f aca="false">MAX('Width and Depths'!H$2:H$12)</f>
        <v>525</v>
      </c>
      <c r="O10" s="10" t="n">
        <f aca="false">MAX('Width and Depths'!I$2:I$12)</f>
        <v>130</v>
      </c>
      <c r="P10" s="10" t="n">
        <f aca="false">2458/2</f>
        <v>1229</v>
      </c>
      <c r="Q10" s="10" t="n">
        <v>200</v>
      </c>
      <c r="R10" s="10" t="n">
        <v>436</v>
      </c>
      <c r="S10" s="10" t="n">
        <v>50</v>
      </c>
      <c r="U10" s="10" t="n">
        <f aca="false">J10/K10</f>
        <v>10.824347826087</v>
      </c>
      <c r="W10" s="5" t="n">
        <f aca="false">P10/R10</f>
        <v>2.81880733944954</v>
      </c>
      <c r="X10" s="5" t="n">
        <f aca="false">P10/Q10</f>
        <v>6.145</v>
      </c>
      <c r="Y10" s="5" t="n">
        <f aca="false">R10/S10</f>
        <v>8.72</v>
      </c>
    </row>
    <row r="11" s="11" customFormat="true" ht="16" hidden="false" customHeight="false" outlineLevel="0" collapsed="false">
      <c r="A11" s="11" t="s">
        <v>38</v>
      </c>
      <c r="D11" s="11" t="n">
        <v>4099</v>
      </c>
      <c r="E11" s="11" t="n">
        <v>4656</v>
      </c>
      <c r="F11" s="11" t="n">
        <f aca="false">E11/D11</f>
        <v>1.13588680165894</v>
      </c>
      <c r="G11" s="11" t="n">
        <v>686</v>
      </c>
      <c r="H11" s="10" t="n">
        <f aca="false">100*G11/E11</f>
        <v>14.733676975945</v>
      </c>
      <c r="I11" s="11" t="n">
        <v>44.2</v>
      </c>
      <c r="J11" s="11" t="n">
        <f aca="false">AVERAGE('Width and Depths'!H$13:H$16)</f>
        <v>532.25</v>
      </c>
      <c r="K11" s="11" t="n">
        <f aca="false">AVERAGE('Width and Depths'!I$13:I$16)</f>
        <v>81.25</v>
      </c>
      <c r="L11" s="11" t="n">
        <f aca="false">MIN('Width and Depths'!H13:H$16)</f>
        <v>379</v>
      </c>
      <c r="M11" s="11" t="n">
        <f aca="false">MIN('Width and Depths'!I$13:I$16)</f>
        <v>51</v>
      </c>
      <c r="N11" s="11" t="n">
        <f aca="false">MAX('Width and Depths'!H$13:H$16)</f>
        <v>774</v>
      </c>
      <c r="O11" s="11" t="n">
        <f aca="false">MAX('Width and Depths'!I$13:I$16)</f>
        <v>100</v>
      </c>
      <c r="P11" s="11" t="n">
        <v>1637</v>
      </c>
      <c r="Q11" s="11" t="n">
        <v>120</v>
      </c>
      <c r="R11" s="11" t="n">
        <v>182</v>
      </c>
      <c r="S11" s="11" t="n">
        <v>25</v>
      </c>
      <c r="U11" s="11" t="n">
        <f aca="false">J11/K11</f>
        <v>6.55076923076923</v>
      </c>
      <c r="W11" s="5" t="n">
        <f aca="false">P11/R11</f>
        <v>8.99450549450549</v>
      </c>
      <c r="X11" s="5" t="n">
        <f aca="false">P11/Q11</f>
        <v>13.6416666666667</v>
      </c>
      <c r="Y11" s="5" t="n">
        <f aca="false">R11/S11</f>
        <v>7.28</v>
      </c>
    </row>
    <row r="12" s="11" customFormat="true" ht="16" hidden="false" customHeight="false" outlineLevel="0" collapsed="false">
      <c r="A12" s="11" t="s">
        <v>27</v>
      </c>
      <c r="D12" s="11" t="n">
        <v>4734</v>
      </c>
      <c r="E12" s="11" t="n">
        <v>5240</v>
      </c>
      <c r="F12" s="11" t="n">
        <f aca="false">E12/D12</f>
        <v>1.10688635403464</v>
      </c>
      <c r="G12" s="11" t="n">
        <v>1699</v>
      </c>
      <c r="H12" s="10" t="n">
        <f aca="false">100*G12/E12</f>
        <v>32.4236641221374</v>
      </c>
      <c r="I12" s="11" t="n">
        <v>69.6</v>
      </c>
      <c r="J12" s="11" t="n">
        <f aca="false">AVERAGE('Width and Depths'!H$19:H$24)</f>
        <v>356</v>
      </c>
      <c r="K12" s="11" t="n">
        <f aca="false">AVERAGE('Width and Depths'!I$19:I$24)</f>
        <v>35.2</v>
      </c>
      <c r="L12" s="11" t="n">
        <f aca="false">MIN('Width and Depths'!H19:H$24)</f>
        <v>264</v>
      </c>
      <c r="M12" s="11" t="n">
        <f aca="false">MIN('Width and Depths'!I$19:I$24)</f>
        <v>3</v>
      </c>
      <c r="N12" s="11" t="n">
        <f aca="false">MAX('Width and Depths'!H$19:H$24)</f>
        <v>553</v>
      </c>
      <c r="O12" s="11" t="n">
        <f aca="false">MAX('Width and Depths'!I$19:I$29)</f>
        <v>116</v>
      </c>
      <c r="P12" s="11" t="n">
        <v>746</v>
      </c>
      <c r="Q12" s="11" t="n">
        <v>75</v>
      </c>
      <c r="R12" s="11" t="n">
        <v>261</v>
      </c>
      <c r="S12" s="11" t="n">
        <v>54</v>
      </c>
      <c r="U12" s="11" t="n">
        <f aca="false">J12/K12</f>
        <v>10.1136363636364</v>
      </c>
      <c r="W12" s="5" t="n">
        <f aca="false">P12/R12</f>
        <v>2.85823754789272</v>
      </c>
      <c r="X12" s="5" t="n">
        <f aca="false">P12/Q12</f>
        <v>9.94666666666667</v>
      </c>
      <c r="Y12" s="5" t="n">
        <f aca="false">R12/S12</f>
        <v>4.83333333333333</v>
      </c>
    </row>
    <row r="13" s="12" customFormat="true" ht="17" hidden="false" customHeight="false" outlineLevel="0" collapsed="false">
      <c r="A13" s="12" t="s">
        <v>29</v>
      </c>
      <c r="D13" s="12" t="n">
        <v>22760</v>
      </c>
      <c r="E13" s="12" t="n">
        <v>27200</v>
      </c>
      <c r="F13" s="12" t="n">
        <f aca="false">E13/D13</f>
        <v>1.19507908611599</v>
      </c>
      <c r="G13" s="12" t="n">
        <v>2897</v>
      </c>
      <c r="H13" s="10" t="n">
        <f aca="false">100*G13/E13</f>
        <v>10.6507352941176</v>
      </c>
      <c r="I13" s="12" t="n">
        <v>52.6</v>
      </c>
      <c r="J13" s="12" t="n">
        <f aca="false">AVERAGE('Width and Depths'!H$20:H$23)</f>
        <v>361</v>
      </c>
      <c r="K13" s="12" t="n">
        <f aca="false">AVERAGE('Width and Depths'!I$20:I$23)</f>
        <v>29</v>
      </c>
      <c r="L13" s="12" t="n">
        <f aca="false">MIN('Width and Depths'!H20:H$23)</f>
        <v>264</v>
      </c>
      <c r="M13" s="12" t="n">
        <f aca="false">MIN('Width and Depths'!I$20:I$23)</f>
        <v>5</v>
      </c>
      <c r="N13" s="12" t="n">
        <f aca="false">MAX('Width and Depths'!H$20:H$23)</f>
        <v>553</v>
      </c>
      <c r="O13" s="12" t="n">
        <f aca="false">MAX('Width and Depths'!I$20:I$23)</f>
        <v>75</v>
      </c>
      <c r="P13" s="12" t="n">
        <v>1676</v>
      </c>
      <c r="Q13" s="12" t="n">
        <v>350</v>
      </c>
      <c r="R13" s="12" t="n">
        <v>815</v>
      </c>
      <c r="S13" s="12" t="n">
        <v>143</v>
      </c>
      <c r="U13" s="12" t="n">
        <f aca="false">J13/K13</f>
        <v>12.448275862069</v>
      </c>
      <c r="W13" s="5" t="n">
        <f aca="false">P13/R13</f>
        <v>2.05644171779141</v>
      </c>
      <c r="X13" s="5" t="n">
        <f aca="false">P13/Q13</f>
        <v>4.78857142857143</v>
      </c>
      <c r="Y13" s="5" t="n">
        <f aca="false">R13/S13</f>
        <v>5.6993006993007</v>
      </c>
    </row>
    <row r="14" s="14" customFormat="true" ht="17" hidden="false" customHeight="false" outlineLevel="0" collapsed="false">
      <c r="A14" s="13" t="s">
        <v>39</v>
      </c>
      <c r="H14" s="15"/>
      <c r="W14" s="5"/>
      <c r="X14" s="5"/>
      <c r="Y14" s="5"/>
    </row>
    <row r="15" s="15" customFormat="true" ht="16" hidden="false" customHeight="false" outlineLevel="0" collapsed="false">
      <c r="A15" s="15" t="s">
        <v>40</v>
      </c>
      <c r="D15" s="15" t="n">
        <v>5087</v>
      </c>
      <c r="E15" s="15" t="n">
        <v>5930</v>
      </c>
      <c r="F15" s="15" t="n">
        <f aca="false">E15/D15</f>
        <v>1.16571653233733</v>
      </c>
      <c r="G15" s="15" t="n">
        <v>526</v>
      </c>
      <c r="H15" s="15" t="n">
        <f aca="false">100*G15/E15</f>
        <v>8.87015177065767</v>
      </c>
      <c r="I15" s="15" t="n">
        <v>37.3</v>
      </c>
      <c r="J15" s="15" t="n">
        <f aca="false">AVERAGE('Width and Depths'!L$2:L$7)</f>
        <v>305</v>
      </c>
      <c r="K15" s="15" t="n">
        <f aca="false">AVERAGE('Width and Depths'!M$2:M$7)</f>
        <v>19.8333333333333</v>
      </c>
      <c r="L15" s="15" t="n">
        <f aca="false">MIN('Width and Depths'!L$2:L7)</f>
        <v>192</v>
      </c>
      <c r="M15" s="15" t="n">
        <f aca="false">MIN('Width and Depths'!$M$2:$M$7)</f>
        <v>11</v>
      </c>
      <c r="N15" s="15" t="n">
        <f aca="false">MAX('Width and Depths'!L$2:L$7)</f>
        <v>443</v>
      </c>
      <c r="O15" s="15" t="n">
        <f aca="false">MAX('Width and Depths'!$M$2:$M$7)</f>
        <v>30</v>
      </c>
      <c r="P15" s="15" t="n">
        <v>1220</v>
      </c>
      <c r="Q15" s="15" t="n">
        <v>150</v>
      </c>
      <c r="R15" s="15" t="n">
        <v>270</v>
      </c>
      <c r="S15" s="15" t="n">
        <v>56</v>
      </c>
      <c r="U15" s="15" t="n">
        <f aca="false">J15/K15</f>
        <v>15.3781512605042</v>
      </c>
      <c r="W15" s="5" t="n">
        <f aca="false">P15/R15</f>
        <v>4.51851851851852</v>
      </c>
      <c r="X15" s="5" t="n">
        <f aca="false">P15/Q15</f>
        <v>8.13333333333333</v>
      </c>
      <c r="Y15" s="5" t="n">
        <f aca="false">R15/S15</f>
        <v>4.82142857142857</v>
      </c>
    </row>
    <row r="16" s="16" customFormat="true" ht="16" hidden="false" customHeight="false" outlineLevel="0" collapsed="false">
      <c r="A16" s="16" t="s">
        <v>32</v>
      </c>
      <c r="D16" s="16" t="n">
        <v>4310</v>
      </c>
      <c r="E16" s="16" t="n">
        <v>4660</v>
      </c>
      <c r="F16" s="16" t="n">
        <f aca="false">E16/D16</f>
        <v>1.08120649651972</v>
      </c>
      <c r="G16" s="16" t="n">
        <v>745</v>
      </c>
      <c r="H16" s="15" t="n">
        <f aca="false">100*G16/E16</f>
        <v>15.9871244635193</v>
      </c>
      <c r="I16" s="16" t="n">
        <v>54.7</v>
      </c>
      <c r="J16" s="16" t="n">
        <f aca="false">AVERAGE('Width and Depths'!L$8:L$14)</f>
        <v>298.857142857143</v>
      </c>
      <c r="K16" s="16" t="n">
        <f aca="false">AVERAGE('Width and Depths'!M$8:M$14)</f>
        <v>37.2857142857143</v>
      </c>
      <c r="L16" s="16" t="n">
        <f aca="false">MIN('Width and Depths'!L8:L$14)</f>
        <v>217</v>
      </c>
      <c r="M16" s="16" t="n">
        <f aca="false">MIN('Width and Depths'!$M$8:$M$14)</f>
        <v>11</v>
      </c>
      <c r="N16" s="16" t="n">
        <f aca="false">MAX('Width and Depths'!L$8:L$14)</f>
        <v>404</v>
      </c>
      <c r="O16" s="16" t="n">
        <f aca="false">MAX('Width and Depths'!$M$8:$M$14)</f>
        <v>78</v>
      </c>
      <c r="P16" s="16" t="n">
        <v>1975</v>
      </c>
      <c r="Q16" s="16" t="n">
        <v>215</v>
      </c>
      <c r="U16" s="16" t="n">
        <f aca="false">J16/K16</f>
        <v>8.01532567049808</v>
      </c>
      <c r="W16" s="5" t="n">
        <v>1</v>
      </c>
      <c r="X16" s="5" t="n">
        <f aca="false">P16/Q16</f>
        <v>9.18604651162791</v>
      </c>
      <c r="Y16" s="5"/>
    </row>
    <row r="17" customFormat="false" ht="16" hidden="false" customHeight="false" outlineLevel="0" collapsed="false">
      <c r="A17" s="16" t="s">
        <v>41</v>
      </c>
      <c r="B17" s="16"/>
      <c r="C17" s="16"/>
      <c r="D17" s="16" t="n">
        <v>2939</v>
      </c>
      <c r="E17" s="16" t="n">
        <v>3160</v>
      </c>
      <c r="F17" s="16" t="n">
        <f aca="false">E17/D17</f>
        <v>1.07519564477714</v>
      </c>
      <c r="G17" s="16" t="n">
        <v>450</v>
      </c>
      <c r="H17" s="15" t="n">
        <f aca="false">100*G17/E17</f>
        <v>14.2405063291139</v>
      </c>
      <c r="I17" s="16" t="n">
        <v>38.4</v>
      </c>
      <c r="J17" s="16" t="n">
        <f aca="false">AVERAGE('Width and Depths'!L$15:L$19)</f>
        <v>311.6</v>
      </c>
      <c r="K17" s="16" t="n">
        <f aca="false">AVERAGE('Width and Depths'!M$15:M$19)</f>
        <v>32</v>
      </c>
      <c r="L17" s="16" t="n">
        <f aca="false">MIN('Width and Depths'!L$15:L19)</f>
        <v>276</v>
      </c>
      <c r="M17" s="16" t="n">
        <f aca="false">MIN('Width and Depths'!$M$15:$M$18)</f>
        <v>27</v>
      </c>
      <c r="N17" s="16" t="n">
        <f aca="false">MAX('Width and Depths'!L$15:L$18)</f>
        <v>368</v>
      </c>
      <c r="O17" s="16" t="n">
        <f aca="false">MAX('Width and Depths'!$M$15:$M$18)</f>
        <v>48</v>
      </c>
      <c r="P17" s="16" t="n">
        <v>500</v>
      </c>
      <c r="Q17" s="16" t="n">
        <v>50</v>
      </c>
      <c r="R17" s="16" t="n">
        <v>558</v>
      </c>
      <c r="S17" s="16" t="n">
        <v>85</v>
      </c>
      <c r="T17" s="0"/>
      <c r="U17" s="16" t="n">
        <f aca="false">J17/K17</f>
        <v>9.7375</v>
      </c>
      <c r="V17" s="0"/>
      <c r="W17" s="5" t="n">
        <f aca="false">P17/R17</f>
        <v>0.896057347670251</v>
      </c>
      <c r="X17" s="5" t="n">
        <f aca="false">P17/Q17</f>
        <v>10</v>
      </c>
      <c r="Y17" s="5" t="n">
        <f aca="false">R17/S17</f>
        <v>6.56470588235294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7" customFormat="true" ht="17" hidden="false" customHeight="false" outlineLevel="0" collapsed="false">
      <c r="A18" s="17" t="s">
        <v>29</v>
      </c>
      <c r="D18" s="17" t="n">
        <v>3196</v>
      </c>
      <c r="E18" s="17" t="n">
        <v>3400</v>
      </c>
      <c r="F18" s="17" t="n">
        <f aca="false">E18/D18</f>
        <v>1.06382978723404</v>
      </c>
      <c r="G18" s="17" t="n">
        <v>574</v>
      </c>
      <c r="H18" s="15" t="n">
        <f aca="false">100*G18/E18</f>
        <v>16.8823529411765</v>
      </c>
      <c r="I18" s="17" t="n">
        <v>60.9</v>
      </c>
      <c r="J18" s="16" t="n">
        <f aca="false">AVERAGE('Width and Depths'!$L20:$L$24)</f>
        <v>423</v>
      </c>
      <c r="K18" s="16" t="n">
        <f aca="false">AVERAGE('Width and Depths'!$M20:$M$24)</f>
        <v>39</v>
      </c>
      <c r="L18" s="16" t="n">
        <f aca="false">MIN('Width and Depths'!$L20:$L$24)</f>
        <v>378</v>
      </c>
      <c r="M18" s="16" t="n">
        <f aca="false">MIN('Width and Depths'!$M20:$M$24)</f>
        <v>25</v>
      </c>
      <c r="N18" s="16" t="n">
        <f aca="false">MAX('Width and Depths'!$L20:$L$24)</f>
        <v>456</v>
      </c>
      <c r="O18" s="16" t="n">
        <f aca="false">MAX('Width and Depths'!$M20:$M$24)</f>
        <v>61</v>
      </c>
      <c r="P18" s="17" t="n">
        <v>1137</v>
      </c>
      <c r="Q18" s="17" t="n">
        <v>137</v>
      </c>
      <c r="U18" s="16" t="n">
        <f aca="false">J18/K18</f>
        <v>10.8461538461538</v>
      </c>
      <c r="W18" s="5" t="n">
        <v>1</v>
      </c>
      <c r="X18" s="5" t="n">
        <f aca="false">P18/Q18</f>
        <v>8.2992700729927</v>
      </c>
      <c r="Y18" s="5"/>
    </row>
    <row r="19" s="19" customFormat="true" ht="17" hidden="false" customHeight="false" outlineLevel="0" collapsed="false">
      <c r="A19" s="18" t="s">
        <v>42</v>
      </c>
      <c r="G19" s="20"/>
      <c r="H19" s="20"/>
      <c r="I19" s="20"/>
      <c r="J19" s="21"/>
      <c r="K19" s="21"/>
      <c r="L19" s="21"/>
      <c r="M19" s="21"/>
      <c r="N19" s="21"/>
      <c r="O19" s="21"/>
      <c r="T19" s="21"/>
      <c r="U19" s="21"/>
      <c r="W19" s="5"/>
      <c r="X19" s="5"/>
      <c r="Y19" s="5"/>
    </row>
    <row r="20" s="22" customFormat="true" ht="16" hidden="false" customHeight="false" outlineLevel="0" collapsed="false">
      <c r="A20" s="22" t="s">
        <v>43</v>
      </c>
      <c r="D20" s="22" t="n">
        <v>6985</v>
      </c>
      <c r="E20" s="22" t="n">
        <v>7760</v>
      </c>
      <c r="F20" s="22" t="n">
        <f aca="false">E20/D20</f>
        <v>1.1109520400859</v>
      </c>
      <c r="G20" s="20" t="n">
        <v>1357</v>
      </c>
      <c r="H20" s="20" t="n">
        <f aca="false">100*G20/E20</f>
        <v>17.4871134020619</v>
      </c>
      <c r="I20" s="20" t="n">
        <v>68.3</v>
      </c>
      <c r="J20" s="23" t="n">
        <f aca="false">AVERAGE('Width and Depths'!O$2:O$7)</f>
        <v>662.333333333333</v>
      </c>
      <c r="K20" s="23" t="n">
        <f aca="false">AVERAGE('Width and Depths'!P$2:P7)</f>
        <v>70.6666666666667</v>
      </c>
      <c r="L20" s="23" t="n">
        <f aca="false">MIN('Width and Depths'!P$2:P7)</f>
        <v>25</v>
      </c>
      <c r="M20" s="23" t="n">
        <f aca="false">MIN('Width and Depths'!P$2:$P$7)</f>
        <v>25</v>
      </c>
      <c r="N20" s="23" t="n">
        <f aca="false">MAX('Width and Depths'!O$2:O7)</f>
        <v>1230</v>
      </c>
      <c r="O20" s="23" t="n">
        <f aca="false">MAX('Width and Depths'!$P$2:$P$7)</f>
        <v>170</v>
      </c>
      <c r="P20" s="22" t="n">
        <v>4292</v>
      </c>
      <c r="Q20" s="22" t="n">
        <v>342</v>
      </c>
      <c r="T20" s="23"/>
      <c r="U20" s="23" t="n">
        <f aca="false">J20/K20</f>
        <v>9.37264150943396</v>
      </c>
      <c r="W20" s="5" t="n">
        <v>1</v>
      </c>
      <c r="X20" s="5" t="n">
        <f aca="false">P20/Q20</f>
        <v>12.5497076023392</v>
      </c>
      <c r="Y20" s="5"/>
    </row>
    <row r="21" s="24" customFormat="true" ht="18" hidden="false" customHeight="true" outlineLevel="0" collapsed="false">
      <c r="A21" s="24" t="s">
        <v>44</v>
      </c>
      <c r="D21" s="24" t="n">
        <v>4165</v>
      </c>
      <c r="E21" s="24" t="n">
        <v>4690</v>
      </c>
      <c r="F21" s="24" t="n">
        <f aca="false">E21/D21</f>
        <v>1.12605042016807</v>
      </c>
      <c r="G21" s="20" t="n">
        <v>1013</v>
      </c>
      <c r="H21" s="20" t="n">
        <f aca="false">100*G21/E21</f>
        <v>21.5991471215352</v>
      </c>
      <c r="I21" s="20" t="n">
        <v>68.6</v>
      </c>
      <c r="J21" s="20" t="n">
        <f aca="false">AVERAGE('Width and Depths'!O$8:O$14)</f>
        <v>643.142857142857</v>
      </c>
      <c r="K21" s="20" t="n">
        <f aca="false">AVERAGE('Width and Depths'!P8:P$14)</f>
        <v>63.8571428571429</v>
      </c>
      <c r="L21" s="20" t="n">
        <f aca="false">MIN('Width and Depths'!P8:P$14)</f>
        <v>29</v>
      </c>
      <c r="M21" s="20" t="n">
        <f aca="false">MIN('Width and Depths'!$P$8:$P$14)</f>
        <v>29</v>
      </c>
      <c r="N21" s="20" t="n">
        <f aca="false">MAX('Width and Depths'!O8:O$14)</f>
        <v>1450</v>
      </c>
      <c r="O21" s="20" t="n">
        <f aca="false">MAX('Width and Depths'!$P$8:$P$14)</f>
        <v>99</v>
      </c>
      <c r="P21" s="24" t="n">
        <v>3000</v>
      </c>
      <c r="Q21" s="24" t="n">
        <v>433</v>
      </c>
      <c r="T21" s="20"/>
      <c r="U21" s="20" t="n">
        <f aca="false">J21/K21</f>
        <v>10.0715883668904</v>
      </c>
      <c r="W21" s="5" t="n">
        <v>1</v>
      </c>
      <c r="X21" s="5" t="n">
        <f aca="false">P21/Q21</f>
        <v>6.9284064665127</v>
      </c>
      <c r="Y21" s="5"/>
    </row>
    <row r="22" s="24" customFormat="true" ht="18" hidden="false" customHeight="true" outlineLevel="0" collapsed="false">
      <c r="A22" s="24" t="s">
        <v>41</v>
      </c>
      <c r="D22" s="24" t="n">
        <v>3876</v>
      </c>
      <c r="E22" s="24" t="n">
        <v>4560</v>
      </c>
      <c r="F22" s="24" t="n">
        <f aca="false">E22/D22</f>
        <v>1.17647058823529</v>
      </c>
      <c r="G22" s="20" t="n">
        <v>874</v>
      </c>
      <c r="H22" s="20" t="n">
        <f aca="false">100*G22/E22</f>
        <v>19.1666666666667</v>
      </c>
      <c r="I22" s="20" t="n">
        <v>67</v>
      </c>
      <c r="J22" s="20" t="n">
        <f aca="false">AVERAGE('Width and Depths'!O$20:O$24)</f>
        <v>179.2</v>
      </c>
      <c r="K22" s="20" t="n">
        <f aca="false">AVERAGE('Width and Depths'!P20:P$25)</f>
        <v>32</v>
      </c>
      <c r="L22" s="20" t="n">
        <f aca="false">MIN('Width and Depths'!P20:P$25)</f>
        <v>21</v>
      </c>
      <c r="M22" s="20" t="n">
        <f aca="false">MIN('Width and Depths'!$P$20:$P$25)</f>
        <v>21</v>
      </c>
      <c r="N22" s="20" t="n">
        <f aca="false">MAX('Width and Depths'!O20:O$25)</f>
        <v>285</v>
      </c>
      <c r="O22" s="20" t="n">
        <f aca="false">MAX('Width and Depths'!$P$20:$P$25)</f>
        <v>59</v>
      </c>
      <c r="P22" s="24" t="n">
        <v>700</v>
      </c>
      <c r="Q22" s="24" t="n">
        <v>85</v>
      </c>
      <c r="R22" s="24" t="n">
        <v>181</v>
      </c>
      <c r="S22" s="24" t="n">
        <v>31</v>
      </c>
      <c r="T22" s="20"/>
      <c r="U22" s="20" t="n">
        <f aca="false">J22/K22</f>
        <v>5.6</v>
      </c>
      <c r="W22" s="5" t="n">
        <f aca="false">P22/R22</f>
        <v>3.86740331491713</v>
      </c>
      <c r="X22" s="5" t="n">
        <f aca="false">P22/Q22</f>
        <v>8.23529411764706</v>
      </c>
      <c r="Y22" s="5" t="n">
        <f aca="false">R22/S22</f>
        <v>5.83870967741936</v>
      </c>
    </row>
    <row r="23" s="24" customFormat="true" ht="18" hidden="false" customHeight="true" outlineLevel="0" collapsed="false">
      <c r="A23" s="24" t="s">
        <v>35</v>
      </c>
      <c r="D23" s="24" t="n">
        <v>2159</v>
      </c>
      <c r="E23" s="24" t="n">
        <v>2440</v>
      </c>
      <c r="F23" s="24" t="n">
        <f aca="false">E23/D23</f>
        <v>1.13015284854099</v>
      </c>
      <c r="G23" s="20" t="n">
        <v>651</v>
      </c>
      <c r="H23" s="20" t="n">
        <f aca="false">100*G23/E23</f>
        <v>26.6803278688525</v>
      </c>
      <c r="I23" s="20" t="n">
        <v>88</v>
      </c>
      <c r="J23" s="20" t="n">
        <f aca="false">AVERAGE('Width and Depths'!O$15:O$18)</f>
        <v>265.25</v>
      </c>
      <c r="K23" s="20" t="n">
        <f aca="false">AVERAGE('Width and Depths'!P$15:P18)</f>
        <v>29</v>
      </c>
      <c r="L23" s="20" t="n">
        <f aca="false">MIN('Width and Depths'!O$15:O18)</f>
        <v>192</v>
      </c>
      <c r="M23" s="20" t="n">
        <f aca="false">MIN('Width and Depths'!$P$15:$P$18)</f>
        <v>9</v>
      </c>
      <c r="N23" s="20" t="n">
        <f aca="false">MAX('Width and Depths'!O15:O$18)</f>
        <v>319</v>
      </c>
      <c r="O23" s="20" t="n">
        <f aca="false">MAX('Width and Depths'!$P$15:$P$18)</f>
        <v>60</v>
      </c>
      <c r="P23" s="24" t="n">
        <v>493</v>
      </c>
      <c r="Q23" s="24" t="n">
        <v>114</v>
      </c>
      <c r="R23" s="0"/>
      <c r="S23" s="0"/>
      <c r="T23" s="20"/>
      <c r="U23" s="20" t="n">
        <f aca="false">J23/K23</f>
        <v>9.14655172413793</v>
      </c>
      <c r="W23" s="5" t="n">
        <v>1</v>
      </c>
      <c r="X23" s="5" t="n">
        <f aca="false">P23/Q23</f>
        <v>4.32456140350877</v>
      </c>
      <c r="Y23" s="5"/>
    </row>
    <row r="24" customFormat="false" ht="18" hidden="false" customHeight="true" outlineLevel="0" collapsed="false">
      <c r="A24" s="24" t="s">
        <v>27</v>
      </c>
      <c r="B24" s="0"/>
      <c r="C24" s="0"/>
      <c r="D24" s="24" t="n">
        <v>2505</v>
      </c>
      <c r="E24" s="24" t="n">
        <v>2940</v>
      </c>
      <c r="F24" s="24" t="n">
        <f aca="false">E24/D24</f>
        <v>1.17365269461078</v>
      </c>
      <c r="G24" s="20" t="n">
        <v>620</v>
      </c>
      <c r="H24" s="20" t="n">
        <f aca="false">100*G24/E24</f>
        <v>21.0884353741497</v>
      </c>
      <c r="I24" s="20"/>
      <c r="J24" s="20" t="n">
        <f aca="false">AVERAGE('Width and Depths'!O$19:O$24)</f>
        <v>180.166666666667</v>
      </c>
      <c r="K24" s="20" t="n">
        <f aca="false">AVERAGE('Width and Depths'!P$19:P24)</f>
        <v>30.5</v>
      </c>
      <c r="L24" s="20" t="n">
        <f aca="false">MIN('Width and Depths'!P$19:P24)</f>
        <v>13</v>
      </c>
      <c r="M24" s="20" t="n">
        <f aca="false">MIN('Width and Depths'!P$19:$P$24)</f>
        <v>13</v>
      </c>
      <c r="N24" s="20" t="n">
        <f aca="false">MAX('Width and Depths'!O$19:O24)</f>
        <v>285</v>
      </c>
      <c r="O24" s="20" t="n">
        <f aca="false">MAX('Width and Depths'!$P$19:$P$24)</f>
        <v>59</v>
      </c>
      <c r="P24" s="24" t="n">
        <v>890</v>
      </c>
      <c r="Q24" s="24" t="n">
        <v>162</v>
      </c>
      <c r="R24" s="24" t="n">
        <v>181</v>
      </c>
      <c r="S24" s="24" t="n">
        <v>58</v>
      </c>
      <c r="T24" s="20"/>
      <c r="U24" s="20" t="n">
        <f aca="false">J24/K24</f>
        <v>5.90710382513661</v>
      </c>
      <c r="V24" s="0"/>
      <c r="W24" s="5" t="n">
        <f aca="false">P24/R24</f>
        <v>4.9171270718232</v>
      </c>
      <c r="X24" s="5" t="n">
        <f aca="false">P24/Q24</f>
        <v>5.49382716049383</v>
      </c>
      <c r="Y24" s="5" t="n">
        <f aca="false">R24/S24</f>
        <v>3.12068965517241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5" customFormat="true" ht="17" hidden="false" customHeight="false" outlineLevel="0" collapsed="false">
      <c r="A25" s="25" t="s">
        <v>45</v>
      </c>
      <c r="D25" s="25" t="n">
        <v>2809</v>
      </c>
      <c r="E25" s="25" t="n">
        <v>3370</v>
      </c>
      <c r="F25" s="25" t="n">
        <f aca="false">E25/D25</f>
        <v>1.1997152011392</v>
      </c>
      <c r="G25" s="20" t="n">
        <v>945</v>
      </c>
      <c r="H25" s="20" t="n">
        <f aca="false">100*G25/E25</f>
        <v>28.0415430267062</v>
      </c>
      <c r="I25" s="20" t="n">
        <v>67</v>
      </c>
      <c r="J25" s="26" t="n">
        <f aca="false">AVERAGE('Width and Depths'!O$25:O$31)</f>
        <v>387.285714285714</v>
      </c>
      <c r="K25" s="26" t="n">
        <f aca="false">AVERAGE('Width and Depths'!P$25:P31)</f>
        <v>60.1428571428571</v>
      </c>
      <c r="L25" s="26" t="n">
        <f aca="false">MIN('Width and Depths'!P$25:P31)</f>
        <v>22</v>
      </c>
      <c r="M25" s="26" t="n">
        <f aca="false">MIN('Width and Depths'!P$25:P$31)</f>
        <v>22</v>
      </c>
      <c r="N25" s="26" t="n">
        <f aca="false">MAX('Width and Depths'!O$25:O31)</f>
        <v>700</v>
      </c>
      <c r="O25" s="26" t="n">
        <f aca="false">MAX('Width and Depths'!$P$25:$P$31)</f>
        <v>118</v>
      </c>
      <c r="P25" s="25" t="n">
        <v>1980</v>
      </c>
      <c r="Q25" s="25" t="n">
        <v>475</v>
      </c>
      <c r="R25" s="25" t="n">
        <v>600</v>
      </c>
      <c r="S25" s="25" t="n">
        <v>190</v>
      </c>
      <c r="T25" s="26"/>
      <c r="U25" s="26" t="n">
        <f aca="false">J25/K25</f>
        <v>6.43942992874109</v>
      </c>
      <c r="W25" s="5" t="n">
        <f aca="false">P25/R25</f>
        <v>3.3</v>
      </c>
      <c r="X25" s="5" t="n">
        <f aca="false">P25/Q25</f>
        <v>4.16842105263158</v>
      </c>
      <c r="Y25" s="5" t="n">
        <f aca="false">R25/S25</f>
        <v>3.15789473684211</v>
      </c>
    </row>
    <row r="26" s="9" customFormat="true" ht="17" hidden="false" customHeight="false" outlineLevel="0" collapsed="false">
      <c r="A26" s="8" t="s">
        <v>46</v>
      </c>
      <c r="H26" s="10"/>
      <c r="W26" s="5"/>
      <c r="X26" s="5"/>
      <c r="Y26" s="5"/>
    </row>
    <row r="27" s="10" customFormat="true" ht="16" hidden="false" customHeight="false" outlineLevel="0" collapsed="false">
      <c r="A27" s="10" t="s">
        <v>37</v>
      </c>
      <c r="D27" s="10" t="n">
        <v>2836</v>
      </c>
      <c r="E27" s="10" t="n">
        <v>3290</v>
      </c>
      <c r="F27" s="10" t="n">
        <f aca="false">E27/D27</f>
        <v>1.16008462623413</v>
      </c>
      <c r="G27" s="10" t="n">
        <v>495</v>
      </c>
      <c r="H27" s="10" t="n">
        <f aca="false">100*G27/E27</f>
        <v>15.0455927051672</v>
      </c>
      <c r="I27" s="10" t="n">
        <v>65</v>
      </c>
      <c r="J27" s="10" t="n">
        <f aca="false">AVERAGE('Width and Depths'!R$2:R8)</f>
        <v>189.571428571429</v>
      </c>
      <c r="K27" s="10" t="n">
        <f aca="false">AVERAGE('Width and Depths'!$S$2:$S8)</f>
        <v>29.7142857142857</v>
      </c>
      <c r="L27" s="10" t="n">
        <f aca="false">MIN('Width and Depths'!$R$2:$R8)</f>
        <v>89</v>
      </c>
      <c r="M27" s="10" t="n">
        <f aca="false">MIN('Width and Depths'!$S$2:$S8)</f>
        <v>9</v>
      </c>
      <c r="N27" s="10" t="n">
        <f aca="false">MAX('Width and Depths'!$R$2:$R8)</f>
        <v>328</v>
      </c>
      <c r="O27" s="10" t="n">
        <f aca="false">MAX('Width and Depths'!$S$2:$S8)</f>
        <v>60</v>
      </c>
      <c r="P27" s="10" t="n">
        <v>1075</v>
      </c>
      <c r="Q27" s="10" t="n">
        <v>145</v>
      </c>
      <c r="R27" s="10" t="n">
        <v>216</v>
      </c>
      <c r="S27" s="10" t="n">
        <v>65</v>
      </c>
      <c r="U27" s="10" t="n">
        <f aca="false">J27/K27</f>
        <v>6.37980769230769</v>
      </c>
      <c r="W27" s="5" t="n">
        <f aca="false">P27/R27</f>
        <v>4.97685185185185</v>
      </c>
      <c r="X27" s="5" t="n">
        <f aca="false">P27/Q27</f>
        <v>7.41379310344828</v>
      </c>
      <c r="Y27" s="5" t="n">
        <f aca="false">R27/S27</f>
        <v>3.32307692307692</v>
      </c>
    </row>
    <row r="28" s="11" customFormat="true" ht="16" hidden="false" customHeight="false" outlineLevel="0" collapsed="false">
      <c r="A28" s="11" t="s">
        <v>32</v>
      </c>
      <c r="D28" s="11" t="n">
        <v>2361</v>
      </c>
      <c r="E28" s="11" t="n">
        <v>3030</v>
      </c>
      <c r="F28" s="11" t="n">
        <f aca="false">E28/D28</f>
        <v>1.28335451080051</v>
      </c>
      <c r="G28" s="11" t="n">
        <v>603</v>
      </c>
      <c r="H28" s="10" t="n">
        <f aca="false">100*G28/E28</f>
        <v>19.9009900990099</v>
      </c>
      <c r="I28" s="11" t="n">
        <v>75</v>
      </c>
      <c r="J28" s="11" t="n">
        <f aca="false">AVERAGE('Width and Depths'!R$8:R20)</f>
        <v>110.076923076923</v>
      </c>
      <c r="K28" s="11" t="n">
        <f aca="false">AVERAGE('Width and Depths'!$S$8:$S20)</f>
        <v>16.5384615384615</v>
      </c>
      <c r="L28" s="11" t="n">
        <f aca="false">MIN('Width and Depths'!$R$8:$R20)</f>
        <v>81</v>
      </c>
      <c r="M28" s="11" t="n">
        <f aca="false">MIN('Width and Depths'!$S$8:$S20)</f>
        <v>7</v>
      </c>
      <c r="N28" s="11" t="n">
        <f aca="false">MAX('Width and Depths'!$R$8:$R20)</f>
        <v>187</v>
      </c>
      <c r="O28" s="11" t="n">
        <f aca="false">MAX('Width and Depths'!$S$8:$S20)</f>
        <v>36</v>
      </c>
      <c r="P28" s="11" t="n">
        <v>917</v>
      </c>
      <c r="Q28" s="11" t="n">
        <v>100</v>
      </c>
      <c r="R28" s="11" t="n">
        <v>246</v>
      </c>
      <c r="S28" s="11" t="n">
        <v>54</v>
      </c>
      <c r="U28" s="11" t="n">
        <f aca="false">J28/K28</f>
        <v>6.65581395348837</v>
      </c>
      <c r="W28" s="5" t="n">
        <f aca="false">P28/R28</f>
        <v>3.72764227642276</v>
      </c>
      <c r="X28" s="5" t="n">
        <f aca="false">P28/Q28</f>
        <v>9.17</v>
      </c>
      <c r="Y28" s="5" t="n">
        <f aca="false">R28/S28</f>
        <v>4.55555555555556</v>
      </c>
    </row>
    <row r="29" s="11" customFormat="true" ht="16" hidden="false" customHeight="false" outlineLevel="0" collapsed="false">
      <c r="A29" s="11" t="s">
        <v>29</v>
      </c>
      <c r="D29" s="11" t="n">
        <v>2657</v>
      </c>
      <c r="E29" s="11" t="n">
        <v>2800</v>
      </c>
      <c r="F29" s="11" t="n">
        <f aca="false">E29/D29</f>
        <v>1.05382009785472</v>
      </c>
      <c r="G29" s="11" t="n">
        <v>450</v>
      </c>
      <c r="H29" s="10" t="n">
        <f aca="false">100*G29/E29</f>
        <v>16.0714285714286</v>
      </c>
      <c r="I29" s="11" t="n">
        <v>61.8</v>
      </c>
      <c r="J29" s="11" t="n">
        <f aca="false">AVERAGE('Width and Depths'!R$21:R27)</f>
        <v>177.857142857143</v>
      </c>
      <c r="K29" s="11" t="n">
        <f aca="false">AVERAGE('Width and Depths'!$S$21:$S27)</f>
        <v>29.5857142857143</v>
      </c>
      <c r="L29" s="11" t="n">
        <f aca="false">MIN('Width and Depths'!$R$21:$R27)</f>
        <v>102</v>
      </c>
      <c r="M29" s="11" t="n">
        <f aca="false">MIN('Width and Depths'!$S$21:$S27)</f>
        <v>5</v>
      </c>
      <c r="N29" s="11" t="n">
        <f aca="false">MAX('Width and Depths'!$R$21:$R27)</f>
        <v>300</v>
      </c>
      <c r="O29" s="11" t="n">
        <f aca="false">MAX('Width and Depths'!$S$21:$S27)</f>
        <v>62</v>
      </c>
      <c r="P29" s="11" t="n">
        <v>700</v>
      </c>
      <c r="Q29" s="11" t="n">
        <v>93</v>
      </c>
      <c r="R29" s="11" t="n">
        <v>238</v>
      </c>
      <c r="S29" s="11" t="n">
        <v>56</v>
      </c>
      <c r="U29" s="11" t="n">
        <f aca="false">J29/K29</f>
        <v>6.01158860453887</v>
      </c>
      <c r="W29" s="5" t="n">
        <f aca="false">P29/R29</f>
        <v>2.94117647058824</v>
      </c>
      <c r="X29" s="5" t="n">
        <f aca="false">P29/Q29</f>
        <v>7.52688172043011</v>
      </c>
      <c r="Y29" s="5" t="n">
        <f aca="false">R29/S29</f>
        <v>4.25</v>
      </c>
    </row>
    <row r="30" s="11" customFormat="true" ht="16" hidden="false" customHeight="false" outlineLevel="0" collapsed="false">
      <c r="A30" s="11" t="s">
        <v>41</v>
      </c>
      <c r="D30" s="11" t="n">
        <v>1958</v>
      </c>
      <c r="E30" s="11" t="n">
        <v>2043</v>
      </c>
      <c r="F30" s="11" t="n">
        <f aca="false">E30/D30</f>
        <v>1.04341164453524</v>
      </c>
      <c r="G30" s="11" t="n">
        <v>731</v>
      </c>
      <c r="H30" s="10" t="n">
        <f aca="false">100*G30/E30</f>
        <v>35.7807146353402</v>
      </c>
      <c r="I30" s="11" t="n">
        <v>81</v>
      </c>
      <c r="J30" s="11" t="n">
        <f aca="false">AVERAGE('Width and Depths'!R$28:R36)</f>
        <v>192.111111111111</v>
      </c>
      <c r="K30" s="11" t="n">
        <f aca="false">AVERAGE('Width and Depths'!$S$28:$S36)</f>
        <v>52.7777777777778</v>
      </c>
      <c r="L30" s="11" t="n">
        <f aca="false">MIN('Width and Depths'!$R$28:$R36)</f>
        <v>90</v>
      </c>
      <c r="M30" s="11" t="n">
        <f aca="false">MIN('Width and Depths'!$S$28:$S36)</f>
        <v>19</v>
      </c>
      <c r="N30" s="11" t="n">
        <f aca="false">MAX('Width and Depths'!$R$28:$R36)</f>
        <v>296</v>
      </c>
      <c r="O30" s="11" t="n">
        <f aca="false">MAX('Width and Depths'!$S$28:$S36)</f>
        <v>80</v>
      </c>
      <c r="P30" s="11" t="n">
        <v>580</v>
      </c>
      <c r="Q30" s="11" t="n">
        <v>80</v>
      </c>
      <c r="R30" s="11" t="n">
        <v>160</v>
      </c>
      <c r="S30" s="11" t="n">
        <v>33</v>
      </c>
      <c r="U30" s="11" t="n">
        <f aca="false">J30/K30</f>
        <v>3.64</v>
      </c>
      <c r="W30" s="5" t="n">
        <f aca="false">P30/R30</f>
        <v>3.625</v>
      </c>
      <c r="X30" s="5" t="n">
        <f aca="false">P30/Q30</f>
        <v>7.25</v>
      </c>
      <c r="Y30" s="5" t="n">
        <f aca="false">R30/S30</f>
        <v>4.84848484848485</v>
      </c>
    </row>
    <row r="31" s="11" customFormat="true" ht="16" hidden="false" customHeight="false" outlineLevel="0" collapsed="false">
      <c r="A31" s="11" t="s">
        <v>35</v>
      </c>
      <c r="D31" s="11" t="n">
        <v>2486</v>
      </c>
      <c r="E31" s="11" t="n">
        <v>2950</v>
      </c>
      <c r="F31" s="11" t="n">
        <f aca="false">E31/D31</f>
        <v>1.18664521319389</v>
      </c>
      <c r="G31" s="11" t="n">
        <v>628</v>
      </c>
      <c r="H31" s="10" t="n">
        <f aca="false">100*G31/E31</f>
        <v>21.2881355932203</v>
      </c>
      <c r="I31" s="11" t="n">
        <v>77.6</v>
      </c>
      <c r="J31" s="11" t="n">
        <f aca="false">AVERAGE('Width and Depths'!R$37:R45)</f>
        <v>201</v>
      </c>
      <c r="K31" s="11" t="n">
        <f aca="false">AVERAGE('Width and Depths'!$S$37:$S45)</f>
        <v>35.2222222222222</v>
      </c>
      <c r="L31" s="11" t="n">
        <f aca="false">MIN('Width and Depths'!$R$37:$R45)</f>
        <v>90</v>
      </c>
      <c r="M31" s="11" t="n">
        <f aca="false">MIN('Width and Depths'!$S$37:$S45)</f>
        <v>18</v>
      </c>
      <c r="N31" s="11" t="n">
        <f aca="false">MAX('Width and Depths'!$R$37:$R45)</f>
        <v>390</v>
      </c>
      <c r="O31" s="11" t="n">
        <f aca="false">MAX('Width and Depths'!$S$37:$S45)</f>
        <v>64</v>
      </c>
      <c r="P31" s="11" t="n">
        <v>1100</v>
      </c>
      <c r="Q31" s="11" t="n">
        <v>258</v>
      </c>
      <c r="R31" s="11" t="n">
        <v>245</v>
      </c>
      <c r="S31" s="11" t="n">
        <v>66</v>
      </c>
      <c r="U31" s="11" t="n">
        <f aca="false">J31/K31</f>
        <v>5.70662460567823</v>
      </c>
      <c r="W31" s="5" t="n">
        <f aca="false">P31/R31</f>
        <v>4.48979591836735</v>
      </c>
      <c r="X31" s="5" t="n">
        <f aca="false">P31/Q31</f>
        <v>4.26356589147287</v>
      </c>
      <c r="Y31" s="5" t="n">
        <f aca="false">R31/S31</f>
        <v>3.71212121212121</v>
      </c>
    </row>
    <row r="32" customFormat="false" ht="16" hidden="false" customHeight="false" outlineLevel="0" collapsed="false">
      <c r="B32" s="11"/>
      <c r="C32" s="11"/>
      <c r="D32" s="0"/>
      <c r="E32" s="0"/>
      <c r="F32" s="11" t="s">
        <v>47</v>
      </c>
      <c r="G32" s="11" t="s">
        <v>48</v>
      </c>
      <c r="H32" s="10" t="s">
        <v>49</v>
      </c>
      <c r="I32" s="11" t="s">
        <v>50</v>
      </c>
      <c r="J32" s="11" t="s">
        <v>51</v>
      </c>
      <c r="K32" s="11" t="s">
        <v>52</v>
      </c>
      <c r="L32" s="11" t="s">
        <v>53</v>
      </c>
      <c r="M32" s="11" t="s">
        <v>54</v>
      </c>
      <c r="N32" s="11" t="s">
        <v>55</v>
      </c>
      <c r="O32" s="11" t="s">
        <v>56</v>
      </c>
      <c r="P32" s="11" t="s">
        <v>57</v>
      </c>
      <c r="Q32" s="11" t="s">
        <v>58</v>
      </c>
      <c r="R32" s="11" t="s">
        <v>59</v>
      </c>
      <c r="T32" s="0"/>
      <c r="U32" s="0"/>
      <c r="V32" s="0"/>
      <c r="W32" s="5"/>
      <c r="X32" s="0"/>
    </row>
    <row r="33" customFormat="false" ht="16" hidden="false" customHeight="false" outlineLevel="0" collapsed="false">
      <c r="B33" s="11"/>
      <c r="C33" s="11"/>
      <c r="D33" s="0"/>
      <c r="E33" s="11" t="str">
        <f aca="false">A2</f>
        <v>Merapi (6)</v>
      </c>
      <c r="F33" s="27" t="n">
        <f aca="false">AVERAGE(F3:F8)</f>
        <v>1.11105781278147</v>
      </c>
      <c r="G33" s="27" t="n">
        <f aca="false">AVERAGE(H3:H8)</f>
        <v>12.7102830561698</v>
      </c>
      <c r="H33" s="27" t="n">
        <f aca="false">AVERAGE(I3:I8)</f>
        <v>53.7333333333333</v>
      </c>
      <c r="I33" s="27" t="n">
        <f aca="false">AVERAGE(J3:J8)</f>
        <v>267.914880952381</v>
      </c>
      <c r="J33" s="27" t="n">
        <f aca="false">AVERAGE(K3:K8)</f>
        <v>19.6029761904762</v>
      </c>
      <c r="K33" s="27" t="n">
        <f aca="false">AVERAGE(L3:L8)</f>
        <v>133.4</v>
      </c>
      <c r="L33" s="27" t="n">
        <f aca="false">AVERAGE(M3:M8)</f>
        <v>1.83333333333333</v>
      </c>
      <c r="M33" s="27" t="n">
        <f aca="false">AVERAGE(N3:N8)</f>
        <v>457.666666666667</v>
      </c>
      <c r="N33" s="27" t="n">
        <f aca="false">AVERAGE(O3:O8)</f>
        <v>58</v>
      </c>
      <c r="O33" s="27" t="n">
        <f aca="false">AVERAGE(P3:P8)</f>
        <v>1816.83333333333</v>
      </c>
      <c r="P33" s="27" t="n">
        <f aca="false">AVERAGE(Q3:Q8)</f>
        <v>250.833333333333</v>
      </c>
      <c r="Q33" s="27" t="n">
        <f aca="false">AVERAGE(R3:R8)</f>
        <v>472.027777777778</v>
      </c>
      <c r="R33" s="27" t="n">
        <f aca="false">AVERAGE(S3:S8)</f>
        <v>56.6666666666667</v>
      </c>
      <c r="T33" s="0"/>
      <c r="U33" s="0"/>
      <c r="V33" s="5"/>
      <c r="X33" s="11" t="n">
        <f aca="false">AVERAGE(X3:Y31)</f>
        <v>7.25552378266478</v>
      </c>
    </row>
    <row r="34" customFormat="false" ht="16" hidden="false" customHeight="false" outlineLevel="0" collapsed="false">
      <c r="B34" s="11"/>
      <c r="C34" s="11"/>
      <c r="D34" s="0"/>
      <c r="E34" s="11" t="str">
        <f aca="false">A9</f>
        <v>Colima (4)</v>
      </c>
      <c r="F34" s="27" t="n">
        <f aca="false">AVERAGE(F10:F13)</f>
        <v>1.158058676675</v>
      </c>
      <c r="G34" s="27" t="n">
        <f aca="false">AVERAGE(H10:H13)</f>
        <v>18.0234476694786</v>
      </c>
      <c r="H34" s="27" t="n">
        <f aca="false">AVERAGE(I10:I13)</f>
        <v>52.4</v>
      </c>
      <c r="I34" s="27" t="n">
        <f aca="false">AVERAGE(J10:J13)</f>
        <v>383.039772727273</v>
      </c>
      <c r="J34" s="27" t="n">
        <f aca="false">AVERAGE(K10:K13)</f>
        <v>42.8965909090909</v>
      </c>
      <c r="K34" s="27" t="n">
        <f aca="false">AVERAGE(L10:L13)</f>
        <v>231.75</v>
      </c>
      <c r="L34" s="27" t="n">
        <f aca="false">AVERAGE(M10:M13)</f>
        <v>15.25</v>
      </c>
      <c r="M34" s="27" t="n">
        <f aca="false">AVERAGE(N10:N13)</f>
        <v>601.25</v>
      </c>
      <c r="N34" s="27" t="n">
        <f aca="false">AVERAGE(O10:O13)</f>
        <v>105.25</v>
      </c>
      <c r="O34" s="27" t="n">
        <f aca="false">AVERAGE(P10:P13)</f>
        <v>1322</v>
      </c>
      <c r="P34" s="27" t="n">
        <f aca="false">AVERAGE(Q10:Q13)</f>
        <v>186.25</v>
      </c>
      <c r="Q34" s="27" t="n">
        <f aca="false">AVERAGE(R10:R13)</f>
        <v>423.5</v>
      </c>
      <c r="R34" s="27" t="n">
        <f aca="false">AVERAGE(S10:S13)</f>
        <v>68</v>
      </c>
      <c r="T34" s="0"/>
      <c r="U34" s="0"/>
      <c r="V34" s="5"/>
      <c r="X34" s="11" t="n">
        <f aca="false">_xlfn.STDEV.P(X3:Y31)</f>
        <v>3.02240463957568</v>
      </c>
    </row>
    <row r="35" customFormat="false" ht="16" hidden="false" customHeight="false" outlineLevel="0" collapsed="false">
      <c r="B35" s="11"/>
      <c r="C35" s="11"/>
      <c r="D35" s="0"/>
      <c r="E35" s="11" t="str">
        <f aca="false">A14</f>
        <v>Monserrat (4)</v>
      </c>
      <c r="F35" s="27" t="n">
        <f aca="false">AVERAGE(F15:F18)</f>
        <v>1.09648711521706</v>
      </c>
      <c r="G35" s="27" t="n">
        <f aca="false">AVERAGE(H15:H18)</f>
        <v>13.9950338761168</v>
      </c>
      <c r="H35" s="27" t="n">
        <f aca="false">AVERAGE(I15:I18)</f>
        <v>47.825</v>
      </c>
      <c r="I35" s="27" t="n">
        <f aca="false">AVERAGE(J15:J18)</f>
        <v>334.614285714286</v>
      </c>
      <c r="J35" s="27" t="n">
        <f aca="false">AVERAGE(K15:K18)</f>
        <v>32.0297619047619</v>
      </c>
      <c r="K35" s="27" t="n">
        <f aca="false">AVERAGE(L15:L18)</f>
        <v>265.75</v>
      </c>
      <c r="L35" s="27" t="n">
        <f aca="false">AVERAGE(M15:M18)</f>
        <v>18.5</v>
      </c>
      <c r="M35" s="27" t="n">
        <f aca="false">AVERAGE(N15:N18)</f>
        <v>417.75</v>
      </c>
      <c r="N35" s="27" t="n">
        <f aca="false">AVERAGE(O15:O18)</f>
        <v>54.25</v>
      </c>
      <c r="O35" s="27" t="n">
        <f aca="false">AVERAGE(P15:P18)</f>
        <v>1208</v>
      </c>
      <c r="P35" s="27" t="n">
        <f aca="false">AVERAGE(Q15:Q18)</f>
        <v>138</v>
      </c>
      <c r="Q35" s="27" t="n">
        <f aca="false">AVERAGE(R15:R18)</f>
        <v>414</v>
      </c>
      <c r="R35" s="27" t="n">
        <f aca="false">AVERAGE(S15:S18)</f>
        <v>70.5</v>
      </c>
      <c r="T35" s="0"/>
      <c r="U35" s="0"/>
      <c r="V35" s="5"/>
    </row>
    <row r="36" customFormat="false" ht="16" hidden="false" customHeight="false" outlineLevel="0" collapsed="false">
      <c r="B36" s="11"/>
      <c r="C36" s="11"/>
      <c r="D36" s="0"/>
      <c r="E36" s="11" t="str">
        <f aca="false">A19</f>
        <v>Unzen (6)</v>
      </c>
      <c r="F36" s="27" t="n">
        <f aca="false">AVERAGE(F20:F25)</f>
        <v>1.1528322987967</v>
      </c>
      <c r="G36" s="27" t="n">
        <f aca="false">AVERAGE(H20:H25)</f>
        <v>22.3438722433287</v>
      </c>
      <c r="H36" s="27" t="n">
        <f aca="false">AVERAGE(I20:I25)</f>
        <v>71.78</v>
      </c>
      <c r="I36" s="27" t="n">
        <f aca="false">AVERAGE(J20:J25)</f>
        <v>386.229761904762</v>
      </c>
      <c r="J36" s="27" t="n">
        <f aca="false">AVERAGE(K20:K25)</f>
        <v>47.6944444444445</v>
      </c>
      <c r="K36" s="27" t="n">
        <f aca="false">AVERAGE(L20:L25)</f>
        <v>50.3333333333333</v>
      </c>
      <c r="L36" s="27" t="n">
        <f aca="false">AVERAGE(M20:M25)</f>
        <v>19.8333333333333</v>
      </c>
      <c r="M36" s="27" t="n">
        <f aca="false">AVERAGE(N20:N25)</f>
        <v>711.5</v>
      </c>
      <c r="N36" s="27" t="n">
        <f aca="false">AVERAGE(O20:O25)</f>
        <v>94.1666666666667</v>
      </c>
      <c r="O36" s="27" t="n">
        <f aca="false">AVERAGE(P20:P25)</f>
        <v>1892.5</v>
      </c>
      <c r="P36" s="27" t="n">
        <f aca="false">AVERAGE(Q20:Q25)</f>
        <v>268.5</v>
      </c>
      <c r="Q36" s="27" t="n">
        <f aca="false">AVERAGE(R22:R25)</f>
        <v>320.666666666667</v>
      </c>
      <c r="R36" s="27" t="n">
        <f aca="false">AVERAGE(S22:S25)</f>
        <v>93</v>
      </c>
      <c r="T36" s="0"/>
      <c r="U36" s="5"/>
      <c r="V36" s="0"/>
    </row>
    <row r="37" customFormat="false" ht="16" hidden="false" customHeight="false" outlineLevel="0" collapsed="false">
      <c r="B37" s="11"/>
      <c r="C37" s="11"/>
      <c r="D37" s="0"/>
      <c r="E37" s="11" t="str">
        <f aca="false">A26</f>
        <v>Sakurajima (5)</v>
      </c>
      <c r="F37" s="27" t="n">
        <f aca="false">AVERAGE(F27:F31)</f>
        <v>1.1454632185237</v>
      </c>
      <c r="G37" s="27" t="n">
        <f aca="false">AVERAGE(H27:H31)</f>
        <v>21.6173723208332</v>
      </c>
      <c r="H37" s="27" t="n">
        <f aca="false">AVERAGE(I27:I31)</f>
        <v>72.08</v>
      </c>
      <c r="I37" s="27" t="n">
        <f aca="false">AVERAGE(J27:J31)</f>
        <v>174.123321123321</v>
      </c>
      <c r="J37" s="27" t="n">
        <f aca="false">AVERAGE(K27:K31)</f>
        <v>32.7676923076923</v>
      </c>
      <c r="K37" s="27" t="n">
        <f aca="false">AVERAGE(L27:L31)</f>
        <v>90.4</v>
      </c>
      <c r="L37" s="27" t="n">
        <f aca="false">AVERAGE(M27:M31)</f>
        <v>11.6</v>
      </c>
      <c r="M37" s="27" t="n">
        <f aca="false">AVERAGE(N27:N31)</f>
        <v>300.2</v>
      </c>
      <c r="N37" s="27" t="n">
        <f aca="false">AVERAGE(O27:O31)</f>
        <v>60.4</v>
      </c>
      <c r="O37" s="27" t="n">
        <f aca="false">AVERAGE(P27:P31)</f>
        <v>874.4</v>
      </c>
      <c r="P37" s="27" t="n">
        <f aca="false">AVERAGE(Q27:Q31)</f>
        <v>135.2</v>
      </c>
      <c r="Q37" s="27" t="n">
        <f aca="false">AVERAGE(R27:R31)</f>
        <v>221</v>
      </c>
      <c r="R37" s="27" t="n">
        <f aca="false">AVERAGE(S27:S31)</f>
        <v>54.8</v>
      </c>
      <c r="T37" s="0"/>
      <c r="V37" s="5"/>
    </row>
    <row r="38" customFormat="false" ht="16" hidden="false" customHeight="false" outlineLevel="0" collapsed="false">
      <c r="D38" s="0"/>
      <c r="E38" s="1" t="s">
        <v>60</v>
      </c>
      <c r="F38" s="28" t="n">
        <f aca="false">AVERAGE(F3:F8,F10:F13,F15:F18,F20:F25,F27:F31)</f>
        <v>1.13315359718623</v>
      </c>
      <c r="G38" s="28" t="n">
        <f aca="false">AVERAGE(H3:H8,H10:H13,H15:H18,H20:H25,H27:H31)</f>
        <v>17.8594287833415</v>
      </c>
      <c r="H38" s="28" t="n">
        <f aca="false">AVERAGE(I3:I8,I10:I13,I15:I18,I20:I25,I27:I31)</f>
        <v>60.1083333333333</v>
      </c>
      <c r="I38" s="28" t="n">
        <f aca="false">AVERAGE(J3:J8,J10:J13,J15:J18,J20:J25,J27:J31)</f>
        <v>306.644027861028</v>
      </c>
      <c r="J38" s="28" t="n">
        <f aca="false">AVERAGE(K3:K8,K10:K13,K15:K18,K20:K25,K27:K31)</f>
        <v>34.6931358641359</v>
      </c>
      <c r="K38" s="28" t="n">
        <f aca="false">AVERAGE(L3:L8,L10:L13,L15:L18,L20:L25,L27:L31)</f>
        <v>141.776</v>
      </c>
      <c r="L38" s="28" t="n">
        <f aca="false">AVERAGE(M3:M8,M10:M13,M15:M18,M20:M25,M27:M31)</f>
        <v>12.92</v>
      </c>
      <c r="M38" s="28" t="n">
        <f aca="false">AVERAGE(N3:N8,N10:N13,N15:N18,N20:N25,N27:N31)</f>
        <v>503.68</v>
      </c>
      <c r="N38" s="28" t="n">
        <f aca="false">AVERAGE(O3:O8,O10:O13,O15:O18,O20:O25,O27:O31)</f>
        <v>74.12</v>
      </c>
      <c r="O38" s="28" t="n">
        <f aca="false">AVERAGE(P3:P8,P10:P13,P15:P18,P20:P25,P27:P31)</f>
        <v>1469.92</v>
      </c>
      <c r="P38" s="28" t="n">
        <f aca="false">AVERAGE(Q3:Q8,Q10:Q13,Q15:Q18,Q20:Q25,Q27:Q31)</f>
        <v>203.56</v>
      </c>
      <c r="Q38" s="28" t="n">
        <f aca="false">AVERAGE(R3:R8,R10:R13,R15:R18,R20:R25,R27:R31)</f>
        <v>371.058333333333</v>
      </c>
      <c r="R38" s="28" t="n">
        <f aca="false">AVERAGE(S3:S8,S10:S13,S15:S18,S20:S25,S27:S31)</f>
        <v>65.3</v>
      </c>
      <c r="T38" s="1" t="n">
        <f aca="false">AVERAGE(U3:U8,U10:U13,U15:U18,U20:U25,U27:U31)</f>
        <v>10.738972624541</v>
      </c>
    </row>
    <row r="39" customFormat="false" ht="16" hidden="false" customHeight="false" outlineLevel="0" collapsed="false">
      <c r="D39" s="0"/>
      <c r="E39" s="1" t="s">
        <v>61</v>
      </c>
      <c r="F39" s="28" t="n">
        <f aca="false">_xlfn.STDEV.P(F3:F8,F10:F13,F15:F18,F20:F25,F27:F31)</f>
        <v>0.0585236882696055</v>
      </c>
      <c r="G39" s="28" t="n">
        <f aca="false">_xlfn.STDEV.P(H3:H8,H10:H13,H15:H18,H20:H25,H27:H31)</f>
        <v>6.68868564220674</v>
      </c>
      <c r="H39" s="28" t="n">
        <f aca="false">_xlfn.STDEV.P(I3:I8,I10:I13,I15:I18,I20:I25,I27:I31)</f>
        <v>13.5421846054796</v>
      </c>
      <c r="I39" s="28" t="n">
        <f aca="false">_xlfn.STDEV.P(J3:J8,J10:J13,J15:J18,J20:J25,J27:J31)</f>
        <v>136.7989527979</v>
      </c>
      <c r="J39" s="28" t="n">
        <f aca="false">_xlfn.STDEV.P(K3:K8,K10:K13,K15:K18,K20:K25,K27:K31)</f>
        <v>18.0853581656443</v>
      </c>
      <c r="K39" s="28" t="n">
        <f aca="false">_xlfn.STDEV.P(L3:L8,L10:L13,L15:L18,L20:L25,L27:L31)</f>
        <v>106.700347815741</v>
      </c>
      <c r="L39" s="28" t="n">
        <f aca="false">_xlfn.STDEV.P(M3:M8,M10:M13,M15:M18,M20:M25,M27:M31)</f>
        <v>11.9496276092605</v>
      </c>
      <c r="M39" s="28" t="n">
        <f aca="false">_xlfn.STDEV.P(N3:N8,N10:N13,N15:N18,N20:N25,N27:N31)</f>
        <v>284.124299559189</v>
      </c>
      <c r="N39" s="28" t="n">
        <f aca="false">_xlfn.STDEV.P(O3:O8,O10:O13,O15:O18,O20:O25,O27:O31)</f>
        <v>36.4113388932624</v>
      </c>
      <c r="O39" s="28" t="n">
        <f aca="false">_xlfn.STDEV.P(P3:P8,P10:P13,P15:P18,P20:P25,P27:P31)</f>
        <v>856.089851359073</v>
      </c>
      <c r="P39" s="28" t="n">
        <f aca="false">_xlfn.STDEV.P(Q3:Q8,Q10:Q13,Q15:Q18,Q20:Q25,Q27:Q31)</f>
        <v>128.414665829102</v>
      </c>
      <c r="Q39" s="28" t="n">
        <f aca="false">_xlfn.STDEV.P(R3:R8,R10:R13,R15:R18,R20:R25,R27:R31)</f>
        <v>191.247870540069</v>
      </c>
      <c r="R39" s="28" t="n">
        <f aca="false">_xlfn.STDEV.P(S3:S8,S10:S13,S15:S18,S20:S25,S27:S31)</f>
        <v>38.3185333748566</v>
      </c>
      <c r="T39" s="1" t="n">
        <f aca="false">_xlfn.STDEV.P(U3:U8,U10:U13,U15:U18,U20:U25,U27:U31)</f>
        <v>7.08108054848323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6"/>
  <cols>
    <col collapsed="false" hidden="false" max="1" min="1" style="0" width="29.2037037037037"/>
    <col collapsed="false" hidden="false" max="1025" min="2" style="0" width="10.5851851851852"/>
  </cols>
  <sheetData>
    <row r="1" customFormat="false" ht="16" hidden="false" customHeight="false" outlineLevel="0" collapsed="false">
      <c r="B1" s="0" t="s">
        <v>47</v>
      </c>
      <c r="C1" s="0" t="s">
        <v>48</v>
      </c>
      <c r="D1" s="0" t="s">
        <v>49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</row>
    <row r="2" customFormat="false" ht="16" hidden="false" customHeight="false" outlineLevel="0" collapsed="false">
      <c r="A2" s="0" t="s">
        <v>20</v>
      </c>
      <c r="B2" s="0" t="n">
        <v>1.11105781278147</v>
      </c>
      <c r="C2" s="0" t="n">
        <v>12.7102830561698</v>
      </c>
      <c r="D2" s="0" t="n">
        <v>53.7333333333333</v>
      </c>
      <c r="E2" s="0" t="n">
        <v>267.914880952381</v>
      </c>
      <c r="F2" s="0" t="n">
        <v>19.6029761904762</v>
      </c>
      <c r="G2" s="0" t="n">
        <v>133.4</v>
      </c>
      <c r="H2" s="0" t="n">
        <v>1.83333333333333</v>
      </c>
      <c r="I2" s="0" t="n">
        <v>457.666666666667</v>
      </c>
      <c r="J2" s="0" t="n">
        <v>58</v>
      </c>
      <c r="K2" s="0" t="n">
        <v>1816.83333333333</v>
      </c>
      <c r="L2" s="0" t="n">
        <v>250.833333333333</v>
      </c>
      <c r="M2" s="0" t="n">
        <v>472.027777777778</v>
      </c>
      <c r="N2" s="0" t="n">
        <v>56.6666666666667</v>
      </c>
    </row>
    <row r="3" customFormat="false" ht="16" hidden="false" customHeight="false" outlineLevel="0" collapsed="false">
      <c r="A3" s="0" t="s">
        <v>36</v>
      </c>
      <c r="B3" s="0" t="n">
        <v>1.158058676675</v>
      </c>
      <c r="C3" s="0" t="n">
        <v>18.0234476694786</v>
      </c>
      <c r="D3" s="0" t="n">
        <v>52.4</v>
      </c>
      <c r="E3" s="0" t="n">
        <v>383.039772727273</v>
      </c>
      <c r="F3" s="0" t="n">
        <v>42.8965909090909</v>
      </c>
      <c r="G3" s="0" t="n">
        <v>231.75</v>
      </c>
      <c r="H3" s="0" t="n">
        <v>15.25</v>
      </c>
      <c r="I3" s="0" t="n">
        <v>601.25</v>
      </c>
      <c r="J3" s="0" t="n">
        <v>105.25</v>
      </c>
      <c r="K3" s="0" t="n">
        <v>1322</v>
      </c>
      <c r="L3" s="0" t="n">
        <v>186.25</v>
      </c>
      <c r="M3" s="0" t="n">
        <v>423.5</v>
      </c>
      <c r="N3" s="0" t="n">
        <v>68</v>
      </c>
    </row>
    <row r="4" customFormat="false" ht="16" hidden="false" customHeight="false" outlineLevel="0" collapsed="false">
      <c r="A4" s="0" t="s">
        <v>39</v>
      </c>
      <c r="B4" s="0" t="n">
        <v>1.09648711521706</v>
      </c>
      <c r="C4" s="0" t="n">
        <v>13.9950338761168</v>
      </c>
      <c r="D4" s="0" t="n">
        <v>47.825</v>
      </c>
      <c r="E4" s="0" t="n">
        <v>334.614285714286</v>
      </c>
      <c r="F4" s="0" t="n">
        <v>32.0297619047619</v>
      </c>
      <c r="G4" s="0" t="n">
        <v>265.75</v>
      </c>
      <c r="H4" s="0" t="n">
        <v>18.5</v>
      </c>
      <c r="I4" s="0" t="n">
        <v>417.75</v>
      </c>
      <c r="J4" s="0" t="n">
        <v>54.25</v>
      </c>
      <c r="K4" s="0" t="n">
        <v>1208</v>
      </c>
      <c r="L4" s="0" t="n">
        <v>138</v>
      </c>
      <c r="M4" s="0" t="n">
        <v>414</v>
      </c>
      <c r="N4" s="0" t="n">
        <v>70.5</v>
      </c>
    </row>
    <row r="5" customFormat="false" ht="16" hidden="false" customHeight="false" outlineLevel="0" collapsed="false">
      <c r="A5" s="0" t="s">
        <v>42</v>
      </c>
      <c r="B5" s="0" t="n">
        <v>1.1528322987967</v>
      </c>
      <c r="C5" s="0" t="n">
        <v>22.3438722433287</v>
      </c>
      <c r="D5" s="0" t="n">
        <v>71.78</v>
      </c>
      <c r="E5" s="0" t="n">
        <v>386.229761904762</v>
      </c>
      <c r="F5" s="0" t="n">
        <v>47.6944444444445</v>
      </c>
      <c r="G5" s="0" t="n">
        <v>50.3333333333333</v>
      </c>
      <c r="H5" s="0" t="n">
        <v>19.8333333333333</v>
      </c>
      <c r="I5" s="0" t="n">
        <v>711.5</v>
      </c>
      <c r="J5" s="0" t="n">
        <v>94.1666666666667</v>
      </c>
      <c r="K5" s="0" t="n">
        <v>1892.5</v>
      </c>
      <c r="L5" s="0" t="n">
        <v>268.5</v>
      </c>
      <c r="M5" s="0" t="n">
        <v>320.666666666667</v>
      </c>
      <c r="N5" s="0" t="n">
        <v>93</v>
      </c>
    </row>
    <row r="6" customFormat="false" ht="16" hidden="false" customHeight="false" outlineLevel="0" collapsed="false">
      <c r="A6" s="0" t="s">
        <v>46</v>
      </c>
      <c r="B6" s="0" t="n">
        <v>1.1454632185237</v>
      </c>
      <c r="C6" s="0" t="n">
        <v>21.6173723208332</v>
      </c>
      <c r="D6" s="0" t="n">
        <v>72.08</v>
      </c>
      <c r="E6" s="0" t="n">
        <v>174.123321123321</v>
      </c>
      <c r="F6" s="0" t="n">
        <v>32.7676923076923</v>
      </c>
      <c r="G6" s="0" t="n">
        <v>90.4</v>
      </c>
      <c r="H6" s="0" t="n">
        <v>11.6</v>
      </c>
      <c r="I6" s="0" t="n">
        <v>300.2</v>
      </c>
      <c r="J6" s="0" t="n">
        <v>60.4</v>
      </c>
      <c r="K6" s="0" t="n">
        <v>874.4</v>
      </c>
      <c r="L6" s="0" t="n">
        <v>135.2</v>
      </c>
      <c r="M6" s="0" t="n">
        <v>221</v>
      </c>
      <c r="N6" s="0" t="n">
        <v>54.8</v>
      </c>
    </row>
    <row r="7" customFormat="false" ht="16" hidden="false" customHeight="false" outlineLevel="0" collapsed="false">
      <c r="A7" s="0" t="s">
        <v>60</v>
      </c>
      <c r="B7" s="0" t="n">
        <v>1.13315359718623</v>
      </c>
      <c r="C7" s="0" t="n">
        <v>17.8594287833415</v>
      </c>
      <c r="D7" s="0" t="n">
        <v>60.1083333333333</v>
      </c>
      <c r="E7" s="0" t="n">
        <v>306.644027861028</v>
      </c>
      <c r="F7" s="0" t="n">
        <v>34.6931358641359</v>
      </c>
      <c r="G7" s="0" t="n">
        <v>141.776</v>
      </c>
      <c r="H7" s="0" t="n">
        <v>12.92</v>
      </c>
      <c r="I7" s="0" t="n">
        <v>503.68</v>
      </c>
      <c r="J7" s="0" t="n">
        <v>74.12</v>
      </c>
      <c r="K7" s="0" t="n">
        <v>1469.92</v>
      </c>
      <c r="L7" s="0" t="n">
        <v>203.56</v>
      </c>
      <c r="M7" s="0" t="n">
        <v>371.058333333333</v>
      </c>
      <c r="N7" s="0" t="n">
        <v>65.3</v>
      </c>
    </row>
    <row r="8" customFormat="false" ht="16" hidden="false" customHeight="false" outlineLevel="0" collapsed="false">
      <c r="A8" s="0" t="s">
        <v>61</v>
      </c>
      <c r="B8" s="0" t="n">
        <v>0.0585236882696055</v>
      </c>
      <c r="C8" s="0" t="n">
        <v>6.68868564220674</v>
      </c>
      <c r="D8" s="0" t="n">
        <v>13.5421846054797</v>
      </c>
      <c r="E8" s="0" t="n">
        <v>136.7989527979</v>
      </c>
      <c r="F8" s="0" t="n">
        <v>18.0853581656443</v>
      </c>
      <c r="G8" s="0" t="n">
        <v>106.700347815741</v>
      </c>
      <c r="H8" s="0" t="n">
        <v>11.9496276092605</v>
      </c>
      <c r="I8" s="0" t="n">
        <v>284.124299559189</v>
      </c>
      <c r="J8" s="0" t="n">
        <v>36.4113388932624</v>
      </c>
      <c r="K8" s="0" t="n">
        <v>856.089851359073</v>
      </c>
      <c r="L8" s="0" t="n">
        <v>128.414665829102</v>
      </c>
      <c r="M8" s="0" t="n">
        <v>191.247870540069</v>
      </c>
      <c r="N8" s="0" t="n">
        <v>38.3185333748566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T2" activeCellId="0" sqref="T2"/>
    </sheetView>
  </sheetViews>
  <sheetFormatPr defaultRowHeight="16"/>
  <cols>
    <col collapsed="false" hidden="false" max="1" min="1" style="29" width="11.0407407407407"/>
    <col collapsed="false" hidden="false" max="2" min="2" style="29" width="17.1814814814815"/>
    <col collapsed="false" hidden="false" max="4" min="3" style="29" width="11.0407407407407"/>
    <col collapsed="false" hidden="false" max="5" min="5" style="29" width="19.4666666666667"/>
    <col collapsed="false" hidden="false" max="6" min="6" style="30" width="11.0407407407407"/>
    <col collapsed="false" hidden="false" max="7" min="7" style="30" width="15.6777777777778"/>
    <col collapsed="false" hidden="false" max="10" min="8" style="30" width="11.0407407407407"/>
    <col collapsed="false" hidden="false" max="13" min="11" style="31" width="11.0407407407407"/>
    <col collapsed="false" hidden="false" max="16" min="14" style="32" width="11.0407407407407"/>
    <col collapsed="false" hidden="false" max="19" min="17" style="30" width="11.0407407407407"/>
    <col collapsed="false" hidden="false" max="1025" min="20" style="33" width="11.0407407407407"/>
  </cols>
  <sheetData>
    <row r="1" customFormat="false" ht="16" hidden="false" customHeight="false" outlineLevel="0" collapsed="false">
      <c r="A1" s="29" t="s">
        <v>72</v>
      </c>
      <c r="B1" s="29" t="s">
        <v>73</v>
      </c>
      <c r="C1" s="29" t="s">
        <v>74</v>
      </c>
      <c r="D1" s="29" t="s">
        <v>75</v>
      </c>
      <c r="E1" s="29" t="s">
        <v>73</v>
      </c>
      <c r="F1" s="30" t="s">
        <v>76</v>
      </c>
      <c r="G1" s="30" t="s">
        <v>73</v>
      </c>
      <c r="H1" s="30" t="s">
        <v>74</v>
      </c>
      <c r="I1" s="30" t="s">
        <v>75</v>
      </c>
      <c r="J1" s="30" t="s">
        <v>73</v>
      </c>
      <c r="K1" s="31" t="s">
        <v>77</v>
      </c>
      <c r="L1" s="0"/>
      <c r="M1" s="0"/>
      <c r="N1" s="32" t="s">
        <v>78</v>
      </c>
      <c r="O1" s="0"/>
      <c r="P1" s="0"/>
      <c r="Q1" s="30" t="s">
        <v>79</v>
      </c>
      <c r="R1" s="0"/>
      <c r="S1" s="0"/>
    </row>
    <row r="2" customFormat="false" ht="16" hidden="false" customHeight="false" outlineLevel="0" collapsed="false">
      <c r="A2" s="29" t="s">
        <v>80</v>
      </c>
      <c r="B2" s="29" t="n">
        <v>25</v>
      </c>
      <c r="C2" s="29" t="n">
        <v>56.4</v>
      </c>
      <c r="D2" s="29" t="n">
        <v>2</v>
      </c>
      <c r="E2" s="29" t="n">
        <f aca="false">B2</f>
        <v>25</v>
      </c>
      <c r="F2" s="30" t="s">
        <v>80</v>
      </c>
      <c r="G2" s="30" t="n">
        <v>0</v>
      </c>
      <c r="H2" s="30" t="n">
        <v>400</v>
      </c>
      <c r="I2" s="30" t="n">
        <v>33</v>
      </c>
      <c r="J2" s="30" t="n">
        <f aca="false">G2</f>
        <v>0</v>
      </c>
      <c r="K2" s="31" t="s">
        <v>27</v>
      </c>
      <c r="L2" s="31" t="n">
        <v>251</v>
      </c>
      <c r="M2" s="31" t="n">
        <v>11</v>
      </c>
      <c r="N2" s="32" t="s">
        <v>37</v>
      </c>
      <c r="O2" s="32" t="n">
        <v>1230</v>
      </c>
      <c r="P2" s="32" t="n">
        <v>170</v>
      </c>
      <c r="Q2" s="30" t="s">
        <v>81</v>
      </c>
      <c r="R2" s="30" t="n">
        <v>328</v>
      </c>
      <c r="S2" s="30" t="n">
        <v>60</v>
      </c>
    </row>
    <row r="3" customFormat="false" ht="16" hidden="false" customHeight="false" outlineLevel="0" collapsed="false">
      <c r="A3" s="0"/>
      <c r="B3" s="29" t="n">
        <v>1000</v>
      </c>
      <c r="C3" s="29" t="n">
        <v>40</v>
      </c>
      <c r="D3" s="29" t="n">
        <v>1</v>
      </c>
      <c r="E3" s="29" t="n">
        <f aca="false">B3-C2</f>
        <v>943.6</v>
      </c>
      <c r="F3" s="0"/>
      <c r="G3" s="30" t="n">
        <v>1000</v>
      </c>
      <c r="H3" s="30" t="n">
        <v>525</v>
      </c>
      <c r="I3" s="30" t="n">
        <v>130</v>
      </c>
      <c r="J3" s="30" t="n">
        <f aca="false">G3-H2</f>
        <v>600</v>
      </c>
      <c r="K3" s="0"/>
      <c r="L3" s="31" t="n">
        <v>315</v>
      </c>
      <c r="M3" s="31" t="n">
        <v>29</v>
      </c>
      <c r="N3" s="0"/>
      <c r="O3" s="32" t="n">
        <v>658</v>
      </c>
      <c r="P3" s="32" t="n">
        <v>71</v>
      </c>
      <c r="Q3" s="0"/>
      <c r="R3" s="30" t="n">
        <v>170</v>
      </c>
      <c r="S3" s="30" t="n">
        <v>43</v>
      </c>
    </row>
    <row r="4" customFormat="false" ht="16" hidden="false" customHeight="false" outlineLevel="0" collapsed="false">
      <c r="A4" s="0"/>
      <c r="B4" s="29" t="n">
        <v>2000</v>
      </c>
      <c r="C4" s="29" t="n">
        <v>176</v>
      </c>
      <c r="D4" s="29" t="n">
        <v>14</v>
      </c>
      <c r="E4" s="29" t="n">
        <f aca="false">B4-C3-C2</f>
        <v>1903.6</v>
      </c>
      <c r="F4" s="0"/>
      <c r="G4" s="30" t="n">
        <v>2940</v>
      </c>
      <c r="H4" s="30" t="n">
        <v>250</v>
      </c>
      <c r="I4" s="30" t="n">
        <v>3</v>
      </c>
      <c r="J4" s="30" t="n">
        <f aca="false">G4-H3-H2</f>
        <v>2015</v>
      </c>
      <c r="K4" s="0"/>
      <c r="L4" s="31" t="n">
        <v>324</v>
      </c>
      <c r="M4" s="31" t="n">
        <v>16</v>
      </c>
      <c r="N4" s="0"/>
      <c r="O4" s="32" t="n">
        <v>666</v>
      </c>
      <c r="P4" s="32" t="n">
        <v>108</v>
      </c>
      <c r="Q4" s="0"/>
      <c r="R4" s="30" t="n">
        <v>197</v>
      </c>
      <c r="S4" s="30" t="n">
        <v>38</v>
      </c>
    </row>
    <row r="5" customFormat="false" ht="16" hidden="false" customHeight="false" outlineLevel="0" collapsed="false">
      <c r="A5" s="0"/>
      <c r="B5" s="29" t="n">
        <v>3100</v>
      </c>
      <c r="C5" s="29" t="n">
        <v>107</v>
      </c>
      <c r="D5" s="29" t="n">
        <v>2</v>
      </c>
      <c r="E5" s="29" t="n">
        <f aca="false">B5-C4-C3-C2</f>
        <v>2827.6</v>
      </c>
      <c r="F5" s="0"/>
      <c r="G5" s="30" t="n">
        <v>4960</v>
      </c>
      <c r="H5" s="30" t="n">
        <v>368</v>
      </c>
      <c r="I5" s="30" t="n">
        <v>20</v>
      </c>
      <c r="J5" s="30" t="n">
        <f aca="false">G5-H4-H3-H2</f>
        <v>3785</v>
      </c>
      <c r="K5" s="0"/>
      <c r="L5" s="31" t="n">
        <v>443</v>
      </c>
      <c r="M5" s="31" t="n">
        <v>30</v>
      </c>
      <c r="N5" s="0"/>
      <c r="O5" s="32" t="n">
        <v>400</v>
      </c>
      <c r="P5" s="32" t="n">
        <v>25</v>
      </c>
      <c r="Q5" s="0"/>
      <c r="R5" s="30" t="n">
        <v>194</v>
      </c>
      <c r="S5" s="30" t="n">
        <v>19</v>
      </c>
    </row>
    <row r="6" customFormat="false" ht="16" hidden="false" customHeight="false" outlineLevel="0" collapsed="false">
      <c r="A6" s="0"/>
      <c r="B6" s="29" t="n">
        <v>4000</v>
      </c>
      <c r="C6" s="29" t="n">
        <v>363</v>
      </c>
      <c r="D6" s="29" t="n">
        <f aca="false">1012-991</f>
        <v>21</v>
      </c>
      <c r="E6" s="29" t="n">
        <f aca="false">B6-SUM(C2:C5)</f>
        <v>3620.6</v>
      </c>
      <c r="F6" s="0"/>
      <c r="G6" s="30" t="n">
        <v>5700</v>
      </c>
      <c r="H6" s="30" t="n">
        <v>456</v>
      </c>
      <c r="I6" s="30" t="n">
        <v>16.5</v>
      </c>
      <c r="J6" s="30" t="n">
        <f aca="false">G6-SUM(H2:H5)</f>
        <v>4157</v>
      </c>
      <c r="K6" s="0"/>
      <c r="L6" s="31" t="n">
        <v>305</v>
      </c>
      <c r="M6" s="31" t="n">
        <v>17</v>
      </c>
      <c r="N6" s="0"/>
      <c r="O6" s="32" t="n">
        <v>513</v>
      </c>
      <c r="P6" s="32" t="n">
        <v>25</v>
      </c>
      <c r="Q6" s="0"/>
      <c r="R6" s="30" t="n">
        <v>166</v>
      </c>
      <c r="S6" s="30" t="n">
        <v>10</v>
      </c>
    </row>
    <row r="7" customFormat="false" ht="16" hidden="false" customHeight="false" outlineLevel="0" collapsed="false">
      <c r="A7" s="0"/>
      <c r="B7" s="29" t="n">
        <v>6000</v>
      </c>
      <c r="C7" s="29" t="n">
        <v>212</v>
      </c>
      <c r="D7" s="29" t="n">
        <f aca="false">842-832</f>
        <v>10</v>
      </c>
      <c r="E7" s="29" t="n">
        <f aca="false">B7-SUM(C3:C6)</f>
        <v>5314</v>
      </c>
      <c r="F7" s="0"/>
      <c r="G7" s="30" t="n">
        <v>7040</v>
      </c>
      <c r="H7" s="30" t="n">
        <v>211</v>
      </c>
      <c r="I7" s="30" t="n">
        <v>2</v>
      </c>
      <c r="J7" s="30" t="n">
        <f aca="false">G7-SUM(H3:H6)</f>
        <v>5441</v>
      </c>
      <c r="K7" s="0"/>
      <c r="L7" s="31" t="n">
        <v>192</v>
      </c>
      <c r="M7" s="31" t="n">
        <v>16</v>
      </c>
      <c r="N7" s="0"/>
      <c r="O7" s="32" t="n">
        <v>507</v>
      </c>
      <c r="P7" s="32" t="n">
        <v>25</v>
      </c>
      <c r="Q7" s="0"/>
      <c r="R7" s="30" t="n">
        <v>183</v>
      </c>
      <c r="S7" s="30" t="n">
        <v>29</v>
      </c>
    </row>
    <row r="8" customFormat="false" ht="16" hidden="false" customHeight="false" outlineLevel="0" collapsed="false">
      <c r="A8" s="0"/>
      <c r="B8" s="29" t="n">
        <v>8000</v>
      </c>
      <c r="C8" s="29" t="n">
        <v>381</v>
      </c>
      <c r="D8" s="29" t="n">
        <v>10</v>
      </c>
      <c r="E8" s="29" t="n">
        <f aca="false">B8-SUM($C$2:C7)</f>
        <v>7045.6</v>
      </c>
      <c r="F8" s="0"/>
      <c r="G8" s="30" t="n">
        <v>10400</v>
      </c>
      <c r="H8" s="30" t="n">
        <v>278</v>
      </c>
      <c r="I8" s="30" t="n">
        <v>22</v>
      </c>
      <c r="J8" s="30" t="n">
        <f aca="false">G8-SUM($H$2:H7)</f>
        <v>8190</v>
      </c>
      <c r="K8" s="31" t="s">
        <v>32</v>
      </c>
      <c r="L8" s="31" t="n">
        <v>404</v>
      </c>
      <c r="M8" s="31" t="n">
        <v>71</v>
      </c>
      <c r="N8" s="32" t="s">
        <v>44</v>
      </c>
      <c r="O8" s="32" t="n">
        <v>261</v>
      </c>
      <c r="P8" s="32" t="n">
        <v>29</v>
      </c>
      <c r="Q8" s="0"/>
      <c r="R8" s="30" t="n">
        <v>89</v>
      </c>
      <c r="S8" s="30" t="n">
        <v>9</v>
      </c>
    </row>
    <row r="9" customFormat="false" ht="16" hidden="false" customHeight="false" outlineLevel="0" collapsed="false">
      <c r="A9" s="0"/>
      <c r="B9" s="29" t="n">
        <v>10000</v>
      </c>
      <c r="C9" s="29" t="n">
        <v>255</v>
      </c>
      <c r="D9" s="29" t="n">
        <v>10</v>
      </c>
      <c r="E9" s="29" t="n">
        <f aca="false">B9-SUM($C$2:C8)</f>
        <v>8664.6</v>
      </c>
      <c r="F9" s="0"/>
      <c r="G9" s="30" t="n">
        <v>11400</v>
      </c>
      <c r="H9" s="30" t="n">
        <v>196</v>
      </c>
      <c r="I9" s="30" t="n">
        <v>16</v>
      </c>
      <c r="J9" s="30" t="n">
        <f aca="false">G9-SUM($H$2:H8)</f>
        <v>8912</v>
      </c>
      <c r="K9" s="0"/>
      <c r="L9" s="31" t="n">
        <v>380</v>
      </c>
      <c r="M9" s="31" t="n">
        <v>78</v>
      </c>
      <c r="N9" s="0"/>
      <c r="O9" s="32" t="n">
        <v>291</v>
      </c>
      <c r="P9" s="32" t="n">
        <v>56</v>
      </c>
      <c r="Q9" s="30" t="s">
        <v>82</v>
      </c>
      <c r="R9" s="30" t="n">
        <v>81</v>
      </c>
      <c r="S9" s="30" t="n">
        <v>9</v>
      </c>
    </row>
    <row r="10" customFormat="false" ht="16" hidden="false" customHeight="false" outlineLevel="0" collapsed="false">
      <c r="A10" s="29" t="s">
        <v>83</v>
      </c>
      <c r="B10" s="29" t="n">
        <v>1000</v>
      </c>
      <c r="C10" s="29" t="n">
        <v>568</v>
      </c>
      <c r="D10" s="29" t="n">
        <v>113</v>
      </c>
      <c r="E10" s="29" t="n">
        <f aca="false">B10</f>
        <v>1000</v>
      </c>
      <c r="F10" s="0"/>
      <c r="G10" s="30" t="n">
        <v>12800</v>
      </c>
      <c r="H10" s="30" t="n">
        <v>164</v>
      </c>
      <c r="I10" s="30" t="n">
        <v>19</v>
      </c>
      <c r="J10" s="30" t="n">
        <f aca="false">G10-SUM($H$2:H9)</f>
        <v>10116</v>
      </c>
      <c r="K10" s="0"/>
      <c r="L10" s="31" t="n">
        <v>271</v>
      </c>
      <c r="M10" s="31" t="n">
        <v>44</v>
      </c>
      <c r="N10" s="0"/>
      <c r="O10" s="32" t="n">
        <v>502</v>
      </c>
      <c r="P10" s="32" t="n">
        <v>59</v>
      </c>
      <c r="Q10" s="0"/>
      <c r="R10" s="30" t="n">
        <v>97</v>
      </c>
      <c r="S10" s="30" t="n">
        <v>20</v>
      </c>
    </row>
    <row r="11" customFormat="false" ht="16" hidden="false" customHeight="false" outlineLevel="0" collapsed="false">
      <c r="A11" s="0"/>
      <c r="B11" s="29" t="n">
        <v>2000</v>
      </c>
      <c r="C11" s="29" t="n">
        <v>267</v>
      </c>
      <c r="D11" s="29" t="n">
        <v>38</v>
      </c>
      <c r="E11" s="29" t="n">
        <f aca="false">B11-SUM(C$10:C10)</f>
        <v>1432</v>
      </c>
      <c r="F11" s="0"/>
      <c r="G11" s="30" t="n">
        <v>14000</v>
      </c>
      <c r="H11" s="30" t="n">
        <v>244</v>
      </c>
      <c r="I11" s="30" t="n">
        <v>21</v>
      </c>
      <c r="J11" s="30" t="n">
        <f aca="false">G11-SUM($H$2:H10)</f>
        <v>11152</v>
      </c>
      <c r="K11" s="0"/>
      <c r="L11" s="31" t="n">
        <v>217</v>
      </c>
      <c r="M11" s="31" t="n">
        <v>24</v>
      </c>
      <c r="N11" s="0"/>
      <c r="O11" s="32" t="n">
        <v>388</v>
      </c>
      <c r="P11" s="32" t="n">
        <v>46</v>
      </c>
      <c r="Q11" s="0"/>
      <c r="R11" s="30" t="n">
        <v>120</v>
      </c>
      <c r="S11" s="30" t="n">
        <v>22</v>
      </c>
    </row>
    <row r="12" customFormat="false" ht="16" hidden="false" customHeight="false" outlineLevel="0" collapsed="false">
      <c r="A12" s="0"/>
      <c r="B12" s="29" t="n">
        <v>3000</v>
      </c>
      <c r="C12" s="29" t="n">
        <v>355</v>
      </c>
      <c r="D12" s="29" t="n">
        <v>14</v>
      </c>
      <c r="E12" s="29" t="n">
        <f aca="false">B12-SUM(C$10:C11)</f>
        <v>2165</v>
      </c>
      <c r="F12" s="0"/>
      <c r="G12" s="30" t="n">
        <v>14700</v>
      </c>
      <c r="H12" s="30" t="n">
        <v>20</v>
      </c>
      <c r="I12" s="30" t="n">
        <v>5</v>
      </c>
      <c r="J12" s="30" t="n">
        <f aca="false">G12-SUM($H$2:H11)</f>
        <v>11608</v>
      </c>
      <c r="K12" s="0"/>
      <c r="L12" s="31" t="n">
        <v>242</v>
      </c>
      <c r="M12" s="31" t="n">
        <v>15</v>
      </c>
      <c r="N12" s="0"/>
      <c r="O12" s="32" t="n">
        <v>440</v>
      </c>
      <c r="P12" s="32" t="n">
        <v>65</v>
      </c>
      <c r="Q12" s="0"/>
      <c r="R12" s="30" t="n">
        <v>113</v>
      </c>
      <c r="S12" s="30" t="n">
        <v>12</v>
      </c>
    </row>
    <row r="13" customFormat="false" ht="16" hidden="false" customHeight="false" outlineLevel="0" collapsed="false">
      <c r="A13" s="0"/>
      <c r="B13" s="29" t="n">
        <v>4000</v>
      </c>
      <c r="C13" s="29" t="n">
        <v>330</v>
      </c>
      <c r="D13" s="29" t="n">
        <v>43</v>
      </c>
      <c r="E13" s="29" t="n">
        <f aca="false">B13-SUM(C$10:C12)</f>
        <v>2810</v>
      </c>
      <c r="F13" s="30" t="s">
        <v>32</v>
      </c>
      <c r="G13" s="30" t="n">
        <v>0</v>
      </c>
      <c r="H13" s="30" t="n">
        <v>407</v>
      </c>
      <c r="I13" s="30" t="n">
        <v>51</v>
      </c>
      <c r="J13" s="30" t="n">
        <v>0</v>
      </c>
      <c r="K13" s="0"/>
      <c r="L13" s="31" t="n">
        <v>271</v>
      </c>
      <c r="M13" s="31" t="n">
        <v>18</v>
      </c>
      <c r="N13" s="0"/>
      <c r="O13" s="32" t="n">
        <v>1450</v>
      </c>
      <c r="P13" s="32" t="n">
        <v>93</v>
      </c>
      <c r="Q13" s="0"/>
      <c r="R13" s="30" t="n">
        <v>82</v>
      </c>
      <c r="S13" s="30" t="n">
        <v>9</v>
      </c>
    </row>
    <row r="14" customFormat="false" ht="16" hidden="false" customHeight="false" outlineLevel="0" collapsed="false">
      <c r="A14" s="0"/>
      <c r="B14" s="29" t="n">
        <v>5000</v>
      </c>
      <c r="C14" s="29" t="n">
        <v>292</v>
      </c>
      <c r="D14" s="29" t="n">
        <v>23</v>
      </c>
      <c r="E14" s="29" t="n">
        <f aca="false">B14-SUM(C$10:C13)</f>
        <v>3480</v>
      </c>
      <c r="F14" s="0"/>
      <c r="G14" s="30" t="n">
        <v>1700</v>
      </c>
      <c r="H14" s="30" t="n">
        <v>379</v>
      </c>
      <c r="I14" s="30" t="n">
        <v>90</v>
      </c>
      <c r="J14" s="30" t="n">
        <f aca="false">G14-H13</f>
        <v>1293</v>
      </c>
      <c r="K14" s="0"/>
      <c r="L14" s="31" t="n">
        <v>307</v>
      </c>
      <c r="M14" s="31" t="n">
        <v>11</v>
      </c>
      <c r="N14" s="0"/>
      <c r="O14" s="32" t="n">
        <v>1170</v>
      </c>
      <c r="P14" s="32" t="n">
        <v>99</v>
      </c>
      <c r="Q14" s="0"/>
      <c r="R14" s="30" t="n">
        <v>91</v>
      </c>
      <c r="S14" s="30" t="n">
        <v>18</v>
      </c>
    </row>
    <row r="15" customFormat="false" ht="16" hidden="false" customHeight="false" outlineLevel="0" collapsed="false">
      <c r="A15" s="0"/>
      <c r="B15" s="29" t="n">
        <v>6000</v>
      </c>
      <c r="C15" s="29" t="n">
        <v>348</v>
      </c>
      <c r="D15" s="29" t="n">
        <v>27</v>
      </c>
      <c r="E15" s="29" t="n">
        <f aca="false">B15-SUM(C$10:C14)</f>
        <v>4188</v>
      </c>
      <c r="F15" s="0"/>
      <c r="G15" s="30" t="n">
        <v>2760</v>
      </c>
      <c r="H15" s="30" t="n">
        <v>569</v>
      </c>
      <c r="I15" s="30" t="n">
        <v>100</v>
      </c>
      <c r="J15" s="30" t="n">
        <f aca="false">G15-SUM(H13:H14)</f>
        <v>1974</v>
      </c>
      <c r="K15" s="31" t="s">
        <v>41</v>
      </c>
      <c r="L15" s="31" t="n">
        <v>368</v>
      </c>
      <c r="M15" s="31" t="n">
        <v>48</v>
      </c>
      <c r="N15" s="32" t="s">
        <v>84</v>
      </c>
      <c r="O15" s="32" t="n">
        <v>319</v>
      </c>
      <c r="P15" s="32" t="n">
        <v>10</v>
      </c>
      <c r="Q15" s="0"/>
      <c r="R15" s="30" t="n">
        <v>115</v>
      </c>
      <c r="S15" s="30" t="n">
        <v>14</v>
      </c>
    </row>
    <row r="16" customFormat="false" ht="16" hidden="false" customHeight="false" outlineLevel="0" collapsed="false">
      <c r="A16" s="0"/>
      <c r="B16" s="29" t="n">
        <v>7000</v>
      </c>
      <c r="C16" s="29" t="n">
        <v>290</v>
      </c>
      <c r="D16" s="29" t="n">
        <v>21</v>
      </c>
      <c r="E16" s="29" t="n">
        <f aca="false">B16-SUM(C$10:C15)</f>
        <v>4840</v>
      </c>
      <c r="F16" s="0"/>
      <c r="G16" s="30" t="n">
        <v>4250</v>
      </c>
      <c r="H16" s="30" t="n">
        <v>774</v>
      </c>
      <c r="I16" s="30" t="n">
        <v>84</v>
      </c>
      <c r="J16" s="30" t="n">
        <f aca="false">G16-SUM(H13:H15)</f>
        <v>2895</v>
      </c>
      <c r="K16" s="0"/>
      <c r="L16" s="31" t="n">
        <v>328</v>
      </c>
      <c r="M16" s="31" t="n">
        <v>43</v>
      </c>
      <c r="N16" s="0"/>
      <c r="O16" s="32" t="n">
        <v>290</v>
      </c>
      <c r="P16" s="32" t="n">
        <v>60</v>
      </c>
      <c r="Q16" s="0"/>
      <c r="R16" s="30" t="n">
        <v>114</v>
      </c>
      <c r="S16" s="30" t="n">
        <v>19</v>
      </c>
    </row>
    <row r="17" customFormat="false" ht="16" hidden="false" customHeight="false" outlineLevel="0" collapsed="false">
      <c r="A17" s="0"/>
      <c r="B17" s="29" t="n">
        <v>8000</v>
      </c>
      <c r="C17" s="29" t="n">
        <v>125</v>
      </c>
      <c r="D17" s="29" t="n">
        <v>4</v>
      </c>
      <c r="E17" s="29" t="n">
        <f aca="false">B17-SUM(C$10:C16)</f>
        <v>5550</v>
      </c>
      <c r="F17" s="0"/>
      <c r="G17" s="0"/>
      <c r="H17" s="0"/>
      <c r="I17" s="0"/>
      <c r="K17" s="0"/>
      <c r="L17" s="31" t="n">
        <v>292</v>
      </c>
      <c r="M17" s="31" t="n">
        <v>32</v>
      </c>
      <c r="N17" s="0"/>
      <c r="O17" s="32" t="n">
        <v>192</v>
      </c>
      <c r="P17" s="32" t="n">
        <v>37</v>
      </c>
      <c r="Q17" s="0"/>
      <c r="R17" s="30" t="n">
        <v>106</v>
      </c>
      <c r="S17" s="30" t="n">
        <v>28</v>
      </c>
    </row>
    <row r="18" customFormat="false" ht="16" hidden="false" customHeight="false" outlineLevel="0" collapsed="false">
      <c r="A18" s="29" t="s">
        <v>85</v>
      </c>
      <c r="B18" s="29" t="n">
        <v>0</v>
      </c>
      <c r="C18" s="29" t="n">
        <v>149</v>
      </c>
      <c r="D18" s="29" t="n">
        <v>4</v>
      </c>
      <c r="E18" s="29" t="n">
        <v>0</v>
      </c>
      <c r="F18" s="30" t="s">
        <v>27</v>
      </c>
      <c r="G18" s="30" t="n">
        <v>1500</v>
      </c>
      <c r="H18" s="30" t="n">
        <v>279</v>
      </c>
      <c r="I18" s="30" t="n">
        <v>2</v>
      </c>
      <c r="K18" s="0"/>
      <c r="L18" s="31" t="n">
        <v>276</v>
      </c>
      <c r="M18" s="31" t="n">
        <v>27</v>
      </c>
      <c r="N18" s="0"/>
      <c r="O18" s="32" t="n">
        <v>260</v>
      </c>
      <c r="P18" s="32" t="n">
        <v>9</v>
      </c>
      <c r="Q18" s="0"/>
      <c r="R18" s="30" t="n">
        <v>139</v>
      </c>
      <c r="S18" s="30" t="n">
        <v>7</v>
      </c>
    </row>
    <row r="19" customFormat="false" ht="16" hidden="false" customHeight="false" outlineLevel="0" collapsed="false">
      <c r="A19" s="0"/>
      <c r="B19" s="29" t="n">
        <v>1000</v>
      </c>
      <c r="C19" s="29" t="n">
        <v>166</v>
      </c>
      <c r="D19" s="29" t="n">
        <v>2</v>
      </c>
      <c r="E19" s="29" t="n">
        <f aca="false">B19-SUM(C$18:C18)</f>
        <v>851</v>
      </c>
      <c r="F19" s="0"/>
      <c r="G19" s="0"/>
      <c r="H19" s="30" t="n">
        <v>307</v>
      </c>
      <c r="I19" s="30" t="n">
        <v>3</v>
      </c>
      <c r="K19" s="0"/>
      <c r="L19" s="31" t="n">
        <v>294</v>
      </c>
      <c r="M19" s="31" t="n">
        <v>10</v>
      </c>
      <c r="N19" s="32" t="s">
        <v>27</v>
      </c>
      <c r="O19" s="32" t="n">
        <v>185</v>
      </c>
      <c r="P19" s="32" t="n">
        <v>13</v>
      </c>
      <c r="Q19" s="0"/>
      <c r="R19" s="30" t="n">
        <v>187</v>
      </c>
      <c r="S19" s="30" t="n">
        <v>36</v>
      </c>
    </row>
    <row r="20" customFormat="false" ht="16" hidden="false" customHeight="false" outlineLevel="0" collapsed="false">
      <c r="A20" s="0"/>
      <c r="B20" s="29" t="n">
        <v>2500</v>
      </c>
      <c r="C20" s="29" t="n">
        <v>146</v>
      </c>
      <c r="D20" s="29" t="n">
        <v>5</v>
      </c>
      <c r="E20" s="29" t="n">
        <f aca="false">B20-SUM(C$18:C19)</f>
        <v>2185</v>
      </c>
      <c r="F20" s="0"/>
      <c r="G20" s="0"/>
      <c r="H20" s="30" t="n">
        <v>264</v>
      </c>
      <c r="I20" s="30" t="n">
        <v>5</v>
      </c>
      <c r="K20" s="31" t="s">
        <v>29</v>
      </c>
      <c r="L20" s="31" t="n">
        <v>402</v>
      </c>
      <c r="M20" s="31" t="n">
        <v>32</v>
      </c>
      <c r="N20" s="0"/>
      <c r="O20" s="32" t="n">
        <v>285</v>
      </c>
      <c r="P20" s="32" t="n">
        <v>59</v>
      </c>
      <c r="Q20" s="0"/>
      <c r="R20" s="30" t="n">
        <v>97</v>
      </c>
      <c r="S20" s="30" t="n">
        <v>12</v>
      </c>
    </row>
    <row r="21" customFormat="false" ht="16" hidden="false" customHeight="false" outlineLevel="0" collapsed="false">
      <c r="A21" s="0"/>
      <c r="B21" s="29" t="n">
        <v>3710</v>
      </c>
      <c r="C21" s="29" t="n">
        <v>291</v>
      </c>
      <c r="D21" s="29" t="n">
        <v>27</v>
      </c>
      <c r="E21" s="29" t="n">
        <f aca="false">B21-SUM(C$18:C20)</f>
        <v>3249</v>
      </c>
      <c r="F21" s="0"/>
      <c r="G21" s="30" t="n">
        <v>5000</v>
      </c>
      <c r="H21" s="30" t="n">
        <v>266</v>
      </c>
      <c r="I21" s="30" t="n">
        <v>7</v>
      </c>
      <c r="L21" s="31" t="n">
        <v>456</v>
      </c>
      <c r="M21" s="31" t="n">
        <v>61</v>
      </c>
      <c r="N21" s="0"/>
      <c r="O21" s="32" t="n">
        <v>181</v>
      </c>
      <c r="P21" s="32" t="n">
        <v>21</v>
      </c>
      <c r="Q21" s="30" t="s">
        <v>29</v>
      </c>
      <c r="R21" s="30" t="n">
        <v>300</v>
      </c>
      <c r="S21" s="30" t="n">
        <v>62</v>
      </c>
    </row>
    <row r="22" customFormat="false" ht="16" hidden="false" customHeight="false" outlineLevel="0" collapsed="false">
      <c r="A22" s="0"/>
      <c r="B22" s="29" t="n">
        <v>5000</v>
      </c>
      <c r="C22" s="29" t="n">
        <v>277</v>
      </c>
      <c r="D22" s="29" t="n">
        <v>29</v>
      </c>
      <c r="E22" s="29" t="n">
        <f aca="false">B22-SUM(C$18:C21)</f>
        <v>4248</v>
      </c>
      <c r="F22" s="30" t="s">
        <v>29</v>
      </c>
      <c r="G22" s="0"/>
      <c r="H22" s="0"/>
      <c r="I22" s="0"/>
      <c r="L22" s="31" t="n">
        <v>455</v>
      </c>
      <c r="M22" s="31" t="n">
        <v>49</v>
      </c>
      <c r="N22" s="0"/>
      <c r="O22" s="32" t="n">
        <v>172</v>
      </c>
      <c r="P22" s="32" t="n">
        <v>36</v>
      </c>
      <c r="Q22" s="0"/>
      <c r="R22" s="30" t="n">
        <v>291</v>
      </c>
      <c r="S22" s="30" t="n">
        <v>41</v>
      </c>
    </row>
    <row r="23" customFormat="false" ht="16" hidden="false" customHeight="false" outlineLevel="0" collapsed="false">
      <c r="A23" s="0"/>
      <c r="B23" s="29" t="n">
        <v>6360</v>
      </c>
      <c r="C23" s="29" t="n">
        <v>247</v>
      </c>
      <c r="D23" s="29" t="n">
        <v>16</v>
      </c>
      <c r="E23" s="29" t="n">
        <f aca="false">B23-SUM(C$18:C22)</f>
        <v>5331</v>
      </c>
      <c r="G23" s="30" t="n">
        <v>2500</v>
      </c>
      <c r="H23" s="30" t="n">
        <v>553</v>
      </c>
      <c r="I23" s="30" t="n">
        <v>75</v>
      </c>
      <c r="L23" s="31" t="n">
        <v>378</v>
      </c>
      <c r="M23" s="31" t="n">
        <v>28</v>
      </c>
      <c r="N23" s="0"/>
      <c r="O23" s="32" t="n">
        <v>134</v>
      </c>
      <c r="P23" s="32" t="n">
        <v>32</v>
      </c>
      <c r="Q23" s="0"/>
      <c r="R23" s="30" t="n">
        <v>160</v>
      </c>
      <c r="S23" s="30" t="n">
        <v>37</v>
      </c>
    </row>
    <row r="24" customFormat="false" ht="16" hidden="false" customHeight="false" outlineLevel="0" collapsed="false">
      <c r="A24" s="0"/>
      <c r="B24" s="29" t="n">
        <v>7000</v>
      </c>
      <c r="C24" s="29" t="n">
        <v>213</v>
      </c>
      <c r="D24" s="29" t="n">
        <v>9</v>
      </c>
      <c r="E24" s="29" t="n">
        <f aca="false">B24-SUM(C$18:C23)</f>
        <v>5724</v>
      </c>
      <c r="G24" s="30" t="n">
        <v>5540</v>
      </c>
      <c r="H24" s="30" t="n">
        <v>390</v>
      </c>
      <c r="I24" s="30" t="n">
        <v>86</v>
      </c>
      <c r="L24" s="31" t="n">
        <v>424</v>
      </c>
      <c r="M24" s="31" t="n">
        <v>25</v>
      </c>
      <c r="N24" s="0"/>
      <c r="O24" s="32" t="n">
        <v>124</v>
      </c>
      <c r="P24" s="32" t="n">
        <v>22</v>
      </c>
      <c r="Q24" s="0"/>
      <c r="R24" s="30" t="n">
        <v>140</v>
      </c>
      <c r="S24" s="30" t="n">
        <v>41</v>
      </c>
    </row>
    <row r="25" customFormat="false" ht="16" hidden="false" customHeight="false" outlineLevel="0" collapsed="false">
      <c r="A25" s="29" t="s">
        <v>29</v>
      </c>
      <c r="B25" s="29" t="n">
        <v>500</v>
      </c>
      <c r="C25" s="29" t="n">
        <v>557</v>
      </c>
      <c r="D25" s="29" t="n">
        <v>93.5</v>
      </c>
      <c r="E25" s="29" t="n">
        <v>500</v>
      </c>
      <c r="G25" s="30" t="n">
        <v>10500</v>
      </c>
      <c r="H25" s="30" t="n">
        <v>838</v>
      </c>
      <c r="I25" s="30" t="n">
        <v>116</v>
      </c>
      <c r="L25" s="31" t="n">
        <v>155</v>
      </c>
      <c r="M25" s="31" t="n">
        <v>13</v>
      </c>
      <c r="N25" s="32" t="s">
        <v>45</v>
      </c>
      <c r="O25" s="32" t="n">
        <v>205</v>
      </c>
      <c r="P25" s="32" t="n">
        <v>22</v>
      </c>
      <c r="Q25" s="0"/>
      <c r="R25" s="30" t="n">
        <v>102</v>
      </c>
      <c r="S25" s="30" t="n">
        <v>14.1</v>
      </c>
    </row>
    <row r="26" customFormat="false" ht="16" hidden="false" customHeight="false" outlineLevel="0" collapsed="false">
      <c r="A26" s="0"/>
      <c r="B26" s="29" t="n">
        <v>1830</v>
      </c>
      <c r="C26" s="29" t="n">
        <v>607</v>
      </c>
      <c r="D26" s="29" t="n">
        <v>105</v>
      </c>
      <c r="E26" s="29" t="n">
        <f aca="false">B26-SUM(C$25:C25)</f>
        <v>1273</v>
      </c>
      <c r="G26" s="30" t="n">
        <v>13300</v>
      </c>
      <c r="H26" s="30" t="n">
        <v>552</v>
      </c>
      <c r="I26" s="30" t="n">
        <v>72</v>
      </c>
      <c r="N26" s="0"/>
      <c r="O26" s="32" t="n">
        <v>268</v>
      </c>
      <c r="P26" s="32" t="n">
        <v>48</v>
      </c>
      <c r="Q26" s="0"/>
      <c r="R26" s="30" t="n">
        <v>130</v>
      </c>
      <c r="S26" s="30" t="n">
        <v>7</v>
      </c>
    </row>
    <row r="27" customFormat="false" ht="16" hidden="false" customHeight="false" outlineLevel="0" collapsed="false">
      <c r="A27" s="0"/>
      <c r="B27" s="29" t="n">
        <v>5380</v>
      </c>
      <c r="C27" s="29" t="n">
        <v>312</v>
      </c>
      <c r="D27" s="29" t="n">
        <v>28</v>
      </c>
      <c r="E27" s="29" t="n">
        <f aca="false">B27-SUM(C$25:C26)</f>
        <v>4216</v>
      </c>
      <c r="G27" s="30" t="n">
        <v>15800</v>
      </c>
      <c r="H27" s="30" t="n">
        <v>447</v>
      </c>
      <c r="I27" s="30" t="n">
        <v>50</v>
      </c>
      <c r="N27" s="0"/>
      <c r="O27" s="32" t="n">
        <v>452</v>
      </c>
      <c r="P27" s="32" t="n">
        <v>69</v>
      </c>
      <c r="Q27" s="0"/>
      <c r="R27" s="30" t="n">
        <v>122</v>
      </c>
      <c r="S27" s="30" t="n">
        <v>5</v>
      </c>
    </row>
    <row r="28" customFormat="false" ht="16" hidden="false" customHeight="false" outlineLevel="0" collapsed="false">
      <c r="A28" s="0"/>
      <c r="B28" s="29" t="n">
        <v>6620</v>
      </c>
      <c r="C28" s="29" t="n">
        <v>204</v>
      </c>
      <c r="D28" s="29" t="n">
        <v>14</v>
      </c>
      <c r="E28" s="29" t="n">
        <f aca="false">B28-SUM(C$25:C27)</f>
        <v>5144</v>
      </c>
      <c r="G28" s="30" t="n">
        <v>17800</v>
      </c>
      <c r="H28" s="30" t="n">
        <v>844</v>
      </c>
      <c r="I28" s="30" t="n">
        <v>103</v>
      </c>
      <c r="N28" s="0"/>
      <c r="O28" s="32" t="n">
        <v>286</v>
      </c>
      <c r="P28" s="32" t="n">
        <v>33</v>
      </c>
      <c r="Q28" s="30" t="s">
        <v>41</v>
      </c>
      <c r="R28" s="30" t="n">
        <v>296</v>
      </c>
      <c r="S28" s="30" t="n">
        <v>77</v>
      </c>
    </row>
    <row r="29" customFormat="false" ht="16" hidden="false" customHeight="false" outlineLevel="0" collapsed="false">
      <c r="A29" s="0"/>
      <c r="B29" s="29" t="n">
        <v>7170</v>
      </c>
      <c r="C29" s="29" t="n">
        <v>305</v>
      </c>
      <c r="D29" s="29" t="n">
        <v>38</v>
      </c>
      <c r="E29" s="29" t="n">
        <f aca="false">B29-SUM(C$25:C28)</f>
        <v>5490</v>
      </c>
      <c r="G29" s="30" t="n">
        <v>20000</v>
      </c>
      <c r="H29" s="30" t="n">
        <v>757</v>
      </c>
      <c r="I29" s="30" t="n">
        <v>53</v>
      </c>
      <c r="N29" s="0"/>
      <c r="O29" s="32" t="n">
        <v>700</v>
      </c>
      <c r="P29" s="32" t="n">
        <v>118</v>
      </c>
      <c r="Q29" s="0"/>
      <c r="R29" s="30" t="n">
        <v>257</v>
      </c>
      <c r="S29" s="30" t="n">
        <v>80</v>
      </c>
    </row>
    <row r="30" customFormat="false" ht="16" hidden="false" customHeight="false" outlineLevel="0" collapsed="false">
      <c r="A30" s="0"/>
      <c r="B30" s="29" t="n">
        <v>8350</v>
      </c>
      <c r="C30" s="29" t="n">
        <v>230</v>
      </c>
      <c r="D30" s="29" t="n">
        <v>18</v>
      </c>
      <c r="E30" s="29" t="n">
        <f aca="false">B30-SUM(C$25:C29)</f>
        <v>6365</v>
      </c>
      <c r="G30" s="30" t="n">
        <v>25700</v>
      </c>
      <c r="H30" s="30" t="n">
        <v>397</v>
      </c>
      <c r="I30" s="30" t="n">
        <v>27</v>
      </c>
      <c r="N30" s="0"/>
      <c r="O30" s="32" t="n">
        <v>496</v>
      </c>
      <c r="P30" s="32" t="n">
        <v>102</v>
      </c>
      <c r="Q30" s="0"/>
      <c r="R30" s="30" t="n">
        <v>236</v>
      </c>
      <c r="S30" s="30" t="n">
        <v>70</v>
      </c>
    </row>
    <row r="31" customFormat="false" ht="16" hidden="false" customHeight="false" outlineLevel="0" collapsed="false">
      <c r="A31" s="0"/>
      <c r="B31" s="29" t="n">
        <v>9640</v>
      </c>
      <c r="C31" s="29" t="n">
        <v>387</v>
      </c>
      <c r="D31" s="29" t="n">
        <v>24</v>
      </c>
      <c r="E31" s="29" t="n">
        <f aca="false">B31-SUM(C$25:C30)</f>
        <v>7425</v>
      </c>
      <c r="N31" s="0"/>
      <c r="O31" s="32" t="n">
        <v>304</v>
      </c>
      <c r="P31" s="32" t="n">
        <v>29</v>
      </c>
      <c r="Q31" s="0"/>
      <c r="R31" s="30" t="n">
        <v>210</v>
      </c>
      <c r="S31" s="30" t="n">
        <v>63</v>
      </c>
    </row>
    <row r="32" customFormat="false" ht="16" hidden="false" customHeight="false" outlineLevel="0" collapsed="false">
      <c r="A32" s="0"/>
      <c r="B32" s="29" t="n">
        <v>11700</v>
      </c>
      <c r="C32" s="29" t="n">
        <v>217</v>
      </c>
      <c r="D32" s="29" t="n">
        <v>8</v>
      </c>
      <c r="E32" s="29" t="n">
        <f aca="false">B32-SUM(C$25:C31)</f>
        <v>9098</v>
      </c>
      <c r="N32" s="32" t="s">
        <v>41</v>
      </c>
      <c r="O32" s="32" t="n">
        <v>194</v>
      </c>
      <c r="P32" s="32" t="n">
        <v>36</v>
      </c>
      <c r="Q32" s="0"/>
      <c r="R32" s="30" t="n">
        <v>201</v>
      </c>
      <c r="S32" s="30" t="n">
        <v>62</v>
      </c>
    </row>
    <row r="33" customFormat="false" ht="16" hidden="false" customHeight="false" outlineLevel="0" collapsed="false">
      <c r="A33" s="0"/>
      <c r="B33" s="29" t="n">
        <v>13000</v>
      </c>
      <c r="C33" s="29" t="n">
        <v>116</v>
      </c>
      <c r="D33" s="29" t="n">
        <v>2</v>
      </c>
      <c r="E33" s="29" t="n">
        <f aca="false">B33-SUM(C$25:C32)</f>
        <v>10181</v>
      </c>
      <c r="O33" s="32" t="n">
        <v>209</v>
      </c>
      <c r="P33" s="32" t="n">
        <v>35</v>
      </c>
      <c r="Q33" s="0"/>
      <c r="R33" s="30" t="n">
        <v>156</v>
      </c>
      <c r="S33" s="30" t="n">
        <v>34</v>
      </c>
    </row>
    <row r="34" customFormat="false" ht="16" hidden="false" customHeight="false" outlineLevel="0" collapsed="false">
      <c r="A34" s="29" t="s">
        <v>86</v>
      </c>
      <c r="B34" s="29" t="n">
        <v>500</v>
      </c>
      <c r="C34" s="29" t="n">
        <v>166</v>
      </c>
      <c r="D34" s="29" t="n">
        <v>1</v>
      </c>
      <c r="E34" s="29" t="n">
        <v>500</v>
      </c>
      <c r="O34" s="32" t="n">
        <v>213</v>
      </c>
      <c r="P34" s="32" t="n">
        <v>34</v>
      </c>
      <c r="Q34" s="0"/>
      <c r="R34" s="30" t="n">
        <v>155</v>
      </c>
      <c r="S34" s="30" t="n">
        <v>40</v>
      </c>
    </row>
    <row r="35" customFormat="false" ht="16" hidden="false" customHeight="false" outlineLevel="0" collapsed="false">
      <c r="A35" s="0"/>
      <c r="B35" s="29" t="n">
        <v>1500</v>
      </c>
      <c r="C35" s="29" t="n">
        <v>275</v>
      </c>
      <c r="D35" s="29" t="n">
        <v>7</v>
      </c>
      <c r="E35" s="29" t="n">
        <f aca="false">B35-SUM(C$34:C34)</f>
        <v>1334</v>
      </c>
      <c r="O35" s="32" t="n">
        <v>126</v>
      </c>
      <c r="P35" s="32" t="n">
        <v>23</v>
      </c>
      <c r="Q35" s="0"/>
      <c r="R35" s="30" t="n">
        <v>128</v>
      </c>
      <c r="S35" s="30" t="n">
        <v>30</v>
      </c>
    </row>
    <row r="36" customFormat="false" ht="16" hidden="false" customHeight="false" outlineLevel="0" collapsed="false">
      <c r="A36" s="0"/>
      <c r="B36" s="29" t="n">
        <v>2500</v>
      </c>
      <c r="C36" s="29" t="n">
        <v>216</v>
      </c>
      <c r="D36" s="29" t="n">
        <v>10</v>
      </c>
      <c r="E36" s="29" t="n">
        <f aca="false">B36-SUM(C$34:C35)</f>
        <v>2059</v>
      </c>
      <c r="O36" s="32" t="n">
        <v>111</v>
      </c>
      <c r="P36" s="32" t="n">
        <v>14</v>
      </c>
      <c r="Q36" s="0"/>
      <c r="R36" s="30" t="n">
        <v>90</v>
      </c>
      <c r="S36" s="30" t="n">
        <v>19</v>
      </c>
    </row>
    <row r="37" customFormat="false" ht="16" hidden="false" customHeight="false" outlineLevel="0" collapsed="false">
      <c r="A37" s="0"/>
      <c r="B37" s="29" t="n">
        <v>3850</v>
      </c>
      <c r="C37" s="29" t="n">
        <v>536</v>
      </c>
      <c r="D37" s="29" t="n">
        <v>20</v>
      </c>
      <c r="E37" s="29" t="n">
        <f aca="false">B37-SUM(C$34:C36)</f>
        <v>3193</v>
      </c>
      <c r="O37" s="32" t="n">
        <v>241</v>
      </c>
      <c r="P37" s="32" t="n">
        <v>41</v>
      </c>
      <c r="Q37" s="30" t="s">
        <v>35</v>
      </c>
      <c r="R37" s="30" t="n">
        <v>170</v>
      </c>
      <c r="S37" s="30" t="n">
        <v>40</v>
      </c>
    </row>
    <row r="38" customFormat="false" ht="16" hidden="false" customHeight="false" outlineLevel="0" collapsed="false">
      <c r="A38" s="0"/>
      <c r="B38" s="29" t="n">
        <v>5680</v>
      </c>
      <c r="C38" s="29" t="n">
        <v>320</v>
      </c>
      <c r="D38" s="29" t="n">
        <v>9</v>
      </c>
      <c r="E38" s="29" t="n">
        <f aca="false">B38-SUM(C$34:C37)</f>
        <v>4487</v>
      </c>
      <c r="O38" s="32" t="n">
        <v>142</v>
      </c>
      <c r="P38" s="32" t="n">
        <v>15</v>
      </c>
      <c r="R38" s="30" t="n">
        <v>212</v>
      </c>
      <c r="S38" s="30" t="n">
        <v>53</v>
      </c>
    </row>
    <row r="39" customFormat="false" ht="16" hidden="false" customHeight="false" outlineLevel="0" collapsed="false">
      <c r="A39" s="0"/>
      <c r="B39" s="29" t="n">
        <v>6870</v>
      </c>
      <c r="C39" s="29" t="n">
        <v>373</v>
      </c>
      <c r="D39" s="29" t="n">
        <v>13</v>
      </c>
      <c r="E39" s="29" t="n">
        <f aca="false">B39-SUM(C$34:C38)</f>
        <v>5357</v>
      </c>
      <c r="R39" s="30" t="n">
        <v>107</v>
      </c>
      <c r="S39" s="30" t="n">
        <v>24</v>
      </c>
    </row>
    <row r="40" customFormat="false" ht="16" hidden="false" customHeight="false" outlineLevel="0" collapsed="false">
      <c r="A40" s="0"/>
      <c r="B40" s="29" t="n">
        <v>8100</v>
      </c>
      <c r="C40" s="29" t="n">
        <v>282</v>
      </c>
      <c r="D40" s="29" t="n">
        <v>3</v>
      </c>
      <c r="E40" s="29" t="n">
        <f aca="false">B40-SUM(C$34:C39)</f>
        <v>6214</v>
      </c>
      <c r="R40" s="30" t="n">
        <v>197</v>
      </c>
      <c r="S40" s="30" t="n">
        <v>37</v>
      </c>
    </row>
    <row r="41" customFormat="false" ht="16" hidden="false" customHeight="false" outlineLevel="0" collapsed="false">
      <c r="A41" s="0"/>
      <c r="B41" s="29" t="n">
        <v>9170</v>
      </c>
      <c r="C41" s="29" t="n">
        <v>320</v>
      </c>
      <c r="D41" s="29" t="n">
        <v>10</v>
      </c>
      <c r="E41" s="29" t="n">
        <f aca="false">B41-SUM(C$34:C40)</f>
        <v>7002</v>
      </c>
      <c r="R41" s="30" t="n">
        <v>146</v>
      </c>
      <c r="S41" s="30" t="n">
        <v>20</v>
      </c>
    </row>
    <row r="42" customFormat="false" ht="16" hidden="false" customHeight="false" outlineLevel="0" collapsed="false">
      <c r="A42" s="0"/>
      <c r="B42" s="29" t="n">
        <v>10200</v>
      </c>
      <c r="C42" s="29" t="n">
        <v>370</v>
      </c>
      <c r="D42" s="29" t="n">
        <v>2</v>
      </c>
      <c r="E42" s="29" t="n">
        <f aca="false">B42-SUM(C$34:C41)</f>
        <v>7712</v>
      </c>
      <c r="R42" s="30" t="n">
        <v>111</v>
      </c>
      <c r="S42" s="30" t="n">
        <v>18</v>
      </c>
    </row>
    <row r="43" customFormat="false" ht="16" hidden="false" customHeight="false" outlineLevel="0" collapsed="false">
      <c r="A43" s="0"/>
      <c r="B43" s="29" t="n">
        <v>11000</v>
      </c>
      <c r="C43" s="29" t="n">
        <v>282</v>
      </c>
      <c r="D43" s="29" t="n">
        <v>5</v>
      </c>
      <c r="E43" s="29" t="n">
        <f aca="false">B43-SUM(C$34:C42)</f>
        <v>8142</v>
      </c>
      <c r="R43" s="30" t="n">
        <v>90</v>
      </c>
      <c r="S43" s="30" t="n">
        <v>20</v>
      </c>
    </row>
    <row r="44" customFormat="false" ht="16" hidden="false" customHeight="false" outlineLevel="0" collapsed="false">
      <c r="A44" s="29" t="s">
        <v>35</v>
      </c>
      <c r="B44" s="29" t="n">
        <v>0</v>
      </c>
      <c r="C44" s="29" t="n">
        <v>245</v>
      </c>
      <c r="D44" s="29" t="n">
        <v>7</v>
      </c>
      <c r="E44" s="29" t="n">
        <v>0</v>
      </c>
      <c r="R44" s="30" t="n">
        <v>386</v>
      </c>
      <c r="S44" s="30" t="n">
        <v>64</v>
      </c>
    </row>
    <row r="45" customFormat="false" ht="16" hidden="false" customHeight="false" outlineLevel="0" collapsed="false">
      <c r="B45" s="29" t="n">
        <v>1000</v>
      </c>
      <c r="C45" s="29" t="n">
        <v>100</v>
      </c>
      <c r="D45" s="29" t="n">
        <v>19</v>
      </c>
      <c r="E45" s="29" t="n">
        <f aca="false">B45-SUM(C$44:C44)</f>
        <v>755</v>
      </c>
      <c r="R45" s="30" t="n">
        <v>390</v>
      </c>
      <c r="S45" s="30" t="n">
        <v>41</v>
      </c>
    </row>
    <row r="46" customFormat="false" ht="16" hidden="false" customHeight="false" outlineLevel="0" collapsed="false">
      <c r="B46" s="29" t="n">
        <v>2980</v>
      </c>
      <c r="C46" s="29" t="n">
        <v>200</v>
      </c>
      <c r="D46" s="29" t="n">
        <v>5</v>
      </c>
      <c r="E46" s="29" t="n">
        <f aca="false">B46-SUM(C$44:C45)</f>
        <v>2635</v>
      </c>
    </row>
    <row r="47" customFormat="false" ht="16" hidden="false" customHeight="false" outlineLevel="0" collapsed="false">
      <c r="B47" s="29" t="n">
        <v>4600</v>
      </c>
      <c r="C47" s="29" t="n">
        <v>361</v>
      </c>
      <c r="D47" s="29" t="n">
        <v>30</v>
      </c>
      <c r="E47" s="29" t="n">
        <f aca="false">B47-SUM(C$44:C46)</f>
        <v>4055</v>
      </c>
    </row>
    <row r="48" customFormat="false" ht="16" hidden="false" customHeight="false" outlineLevel="0" collapsed="false">
      <c r="B48" s="29" t="n">
        <v>6310</v>
      </c>
      <c r="C48" s="29" t="n">
        <v>393</v>
      </c>
      <c r="D48" s="29" t="n">
        <v>60</v>
      </c>
      <c r="E48" s="29" t="n">
        <f aca="false">B48-SUM(C$44:C47)</f>
        <v>5404</v>
      </c>
    </row>
    <row r="49" customFormat="false" ht="16" hidden="false" customHeight="false" outlineLevel="0" collapsed="false">
      <c r="B49" s="29" t="n">
        <v>7500</v>
      </c>
      <c r="C49" s="29" t="n">
        <v>245</v>
      </c>
      <c r="D49" s="29" t="n">
        <v>21</v>
      </c>
      <c r="E49" s="29" t="n">
        <f aca="false">B49-SUM(C$44:C48)</f>
        <v>6201</v>
      </c>
    </row>
    <row r="50" customFormat="false" ht="16" hidden="false" customHeight="false" outlineLevel="0" collapsed="false">
      <c r="B50" s="29" t="n">
        <v>8730</v>
      </c>
      <c r="C50" s="29" t="n">
        <v>323</v>
      </c>
      <c r="D50" s="29" t="n">
        <v>30</v>
      </c>
      <c r="E50" s="29" t="n">
        <f aca="false">B50-SUM(C$44:C49)</f>
        <v>7186</v>
      </c>
    </row>
    <row r="51" customFormat="false" ht="16" hidden="false" customHeight="false" outlineLevel="0" collapsed="false">
      <c r="B51" s="29" t="n">
        <v>10300</v>
      </c>
      <c r="C51" s="29" t="n">
        <v>290</v>
      </c>
      <c r="D51" s="29" t="n">
        <v>13</v>
      </c>
      <c r="E51" s="29" t="n">
        <f aca="false">B51-SUM(C$44:C50)</f>
        <v>8433</v>
      </c>
    </row>
    <row r="52" customFormat="false" ht="16" hidden="false" customHeight="false" outlineLevel="0" collapsed="false">
      <c r="B52" s="29" t="n">
        <v>11330</v>
      </c>
      <c r="C52" s="29" t="n">
        <v>161</v>
      </c>
      <c r="D52" s="29" t="n">
        <v>5</v>
      </c>
      <c r="E52" s="29" t="n">
        <f aca="false">B52-SUM(C$44:C51)</f>
        <v>9173</v>
      </c>
    </row>
    <row r="53" customFormat="false" ht="16" hidden="false" customHeight="false" outlineLevel="0" collapsed="false">
      <c r="B53" s="29" t="n">
        <v>12200</v>
      </c>
      <c r="C53" s="29" t="n">
        <v>182</v>
      </c>
      <c r="D53" s="29" t="n">
        <v>2</v>
      </c>
      <c r="E53" s="29" t="n">
        <f aca="false">B53-SUM(C$44:C52)</f>
        <v>9882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7"/>
  <sheetViews>
    <sheetView windowProtection="false"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F27" activeCellId="0" sqref="F27"/>
    </sheetView>
  </sheetViews>
  <sheetFormatPr defaultRowHeight="16"/>
  <cols>
    <col collapsed="false" hidden="false" max="1025" min="1" style="0" width="10.5851851851852"/>
  </cols>
  <sheetData>
    <row r="1" customFormat="false" ht="15" hidden="false" customHeight="false" outlineLevel="0" collapsed="false">
      <c r="A1" s="0" t="s">
        <v>87</v>
      </c>
      <c r="B1" s="29" t="n">
        <v>56.4</v>
      </c>
      <c r="C1" s="29" t="n">
        <v>2</v>
      </c>
      <c r="D1" s="29" t="n">
        <f aca="false">C1/B1</f>
        <v>0.0354609929078014</v>
      </c>
      <c r="E1" s="0" t="s">
        <v>88</v>
      </c>
      <c r="F1" s="0" t="n">
        <f aca="false">(G21-H21)/(K1)</f>
        <v>102.142857142857</v>
      </c>
      <c r="H1" s="0" t="n">
        <f aca="false">(G20-H20)/(K1)</f>
        <v>12.0714285714286</v>
      </c>
      <c r="J1" s="0" t="n">
        <v>184</v>
      </c>
      <c r="K1" s="0" t="n">
        <f aca="false">_xlfn.CEILING.MATH(SQRT(J1))</f>
        <v>14</v>
      </c>
    </row>
    <row r="2" customFormat="false" ht="15" hidden="false" customHeight="false" outlineLevel="0" collapsed="false">
      <c r="B2" s="29" t="n">
        <v>40</v>
      </c>
      <c r="C2" s="29" t="n">
        <v>1</v>
      </c>
      <c r="D2" s="29" t="n">
        <f aca="false">C2/B2</f>
        <v>0.025</v>
      </c>
      <c r="E2" s="0" t="n">
        <v>0</v>
      </c>
      <c r="F2" s="0" t="n">
        <f aca="false" t="array" ref="F2:F15">FREQUENCY(B1:B184,E2:E12)</f>
        <v>0</v>
      </c>
      <c r="H2" s="0" t="n">
        <f aca="false">0</f>
        <v>0</v>
      </c>
      <c r="I2" s="0" t="n">
        <f aca="false" t="array" ref="I2:I15">FREQUENCY(C1:C197,H2:H15)</f>
        <v>0</v>
      </c>
      <c r="J2" s="0" t="n">
        <v>5</v>
      </c>
      <c r="K2" s="0" t="n">
        <f aca="false" t="array" ref="K2:K15">FREQUENCY(D1:D184,J2:J15)</f>
        <v>0</v>
      </c>
    </row>
    <row r="3" customFormat="false" ht="15" hidden="false" customHeight="false" outlineLevel="0" collapsed="false">
      <c r="B3" s="29" t="n">
        <v>176</v>
      </c>
      <c r="C3" s="29" t="n">
        <v>14</v>
      </c>
      <c r="D3" s="29" t="n">
        <f aca="false">C3/B3</f>
        <v>0.0795454545454545</v>
      </c>
      <c r="E3" s="0" t="n">
        <v>100</v>
      </c>
      <c r="F3" s="0" t="n">
        <v>12</v>
      </c>
      <c r="H3" s="0" t="n">
        <f aca="false">_xlfn.CEILING.MATH(H1+H2)</f>
        <v>13</v>
      </c>
      <c r="I3" s="0" t="n">
        <v>50</v>
      </c>
      <c r="J3" s="0" t="n">
        <f aca="false">(MAX(D1:D184)-MIN(D1:D184))/H1</f>
        <v>0.0253390590415433</v>
      </c>
      <c r="K3" s="0" t="n">
        <v>15</v>
      </c>
    </row>
    <row r="4" customFormat="false" ht="15" hidden="false" customHeight="false" outlineLevel="0" collapsed="false">
      <c r="B4" s="29" t="n">
        <v>107</v>
      </c>
      <c r="C4" s="29" t="n">
        <v>2</v>
      </c>
      <c r="D4" s="29" t="n">
        <f aca="false">C4/B4</f>
        <v>0.0186915887850467</v>
      </c>
      <c r="E4" s="0" t="n">
        <f aca="false">E3+100</f>
        <v>200</v>
      </c>
      <c r="F4" s="0" t="n">
        <v>50</v>
      </c>
      <c r="H4" s="0" t="n">
        <f aca="false">H3+10</f>
        <v>23</v>
      </c>
      <c r="I4" s="0" t="n">
        <v>39</v>
      </c>
      <c r="J4" s="0" t="n">
        <f aca="false">J3+$J$3</f>
        <v>0.0506781180830867</v>
      </c>
      <c r="K4" s="0" t="n">
        <v>31</v>
      </c>
    </row>
    <row r="5" customFormat="false" ht="15" hidden="false" customHeight="false" outlineLevel="0" collapsed="false">
      <c r="B5" s="29" t="n">
        <v>363</v>
      </c>
      <c r="C5" s="29" t="n">
        <f aca="false">1012-991</f>
        <v>21</v>
      </c>
      <c r="D5" s="29" t="n">
        <f aca="false">C5/B5</f>
        <v>0.0578512396694215</v>
      </c>
      <c r="E5" s="0" t="n">
        <f aca="false">E4+100</f>
        <v>300</v>
      </c>
      <c r="F5" s="0" t="n">
        <v>53</v>
      </c>
      <c r="H5" s="0" t="n">
        <f aca="false">H4+10</f>
        <v>33</v>
      </c>
      <c r="I5" s="0" t="n">
        <v>28</v>
      </c>
      <c r="J5" s="0" t="n">
        <f aca="false">J4+$J$3</f>
        <v>0.07601717712463</v>
      </c>
      <c r="K5" s="0" t="n">
        <v>19</v>
      </c>
    </row>
    <row r="6" customFormat="false" ht="15" hidden="false" customHeight="false" outlineLevel="0" collapsed="false">
      <c r="B6" s="29" t="n">
        <v>212</v>
      </c>
      <c r="C6" s="29" t="n">
        <f aca="false">842-832</f>
        <v>10</v>
      </c>
      <c r="D6" s="29" t="n">
        <f aca="false">C6/B6</f>
        <v>0.0471698113207547</v>
      </c>
      <c r="E6" s="0" t="n">
        <f aca="false">E5+100</f>
        <v>400</v>
      </c>
      <c r="F6" s="0" t="n">
        <v>36</v>
      </c>
      <c r="H6" s="0" t="n">
        <f aca="false">H5+10</f>
        <v>43</v>
      </c>
      <c r="I6" s="0" t="n">
        <v>21</v>
      </c>
      <c r="J6" s="0" t="n">
        <f aca="false">J5+$J$3</f>
        <v>0.101356236166173</v>
      </c>
      <c r="K6" s="0" t="n">
        <v>22</v>
      </c>
    </row>
    <row r="7" customFormat="false" ht="15" hidden="false" customHeight="false" outlineLevel="0" collapsed="false">
      <c r="B7" s="29" t="n">
        <v>381</v>
      </c>
      <c r="C7" s="29" t="n">
        <v>10</v>
      </c>
      <c r="D7" s="29" t="n">
        <f aca="false">C7/B7</f>
        <v>0.026246719160105</v>
      </c>
      <c r="E7" s="0" t="n">
        <f aca="false">E6+100</f>
        <v>500</v>
      </c>
      <c r="F7" s="0" t="n">
        <v>12</v>
      </c>
      <c r="H7" s="0" t="n">
        <f aca="false">H6+10</f>
        <v>53</v>
      </c>
      <c r="I7" s="0" t="n">
        <v>9</v>
      </c>
      <c r="J7" s="0" t="n">
        <f aca="false">J6+$J$3</f>
        <v>0.126695295207717</v>
      </c>
      <c r="K7" s="0" t="n">
        <v>25</v>
      </c>
    </row>
    <row r="8" customFormat="false" ht="15" hidden="false" customHeight="false" outlineLevel="0" collapsed="false">
      <c r="B8" s="29" t="n">
        <v>255</v>
      </c>
      <c r="C8" s="29" t="n">
        <v>10</v>
      </c>
      <c r="D8" s="29" t="n">
        <f aca="false">C8/B8</f>
        <v>0.0392156862745098</v>
      </c>
      <c r="E8" s="0" t="n">
        <f aca="false">E7+100</f>
        <v>600</v>
      </c>
      <c r="F8" s="0" t="n">
        <v>10</v>
      </c>
      <c r="H8" s="0" t="n">
        <f aca="false">H7+10</f>
        <v>63</v>
      </c>
      <c r="I8" s="0" t="n">
        <v>10</v>
      </c>
      <c r="J8" s="0" t="n">
        <f aca="false">J7+$J$3</f>
        <v>0.15203435424926</v>
      </c>
      <c r="K8" s="0" t="n">
        <v>13</v>
      </c>
    </row>
    <row r="9" customFormat="false" ht="15" hidden="false" customHeight="false" outlineLevel="0" collapsed="false">
      <c r="B9" s="29" t="n">
        <v>568</v>
      </c>
      <c r="C9" s="29" t="n">
        <v>113</v>
      </c>
      <c r="D9" s="29" t="n">
        <f aca="false">C9/B9</f>
        <v>0.198943661971831</v>
      </c>
      <c r="E9" s="0" t="n">
        <f aca="false">E8+100</f>
        <v>700</v>
      </c>
      <c r="F9" s="0" t="n">
        <v>4</v>
      </c>
      <c r="H9" s="0" t="n">
        <f aca="false">H8+10</f>
        <v>73</v>
      </c>
      <c r="I9" s="0" t="n">
        <v>7</v>
      </c>
      <c r="J9" s="0" t="n">
        <f aca="false">J8+$J$3</f>
        <v>0.177373413290803</v>
      </c>
      <c r="K9" s="0" t="n">
        <v>16</v>
      </c>
    </row>
    <row r="10" customFormat="false" ht="15" hidden="false" customHeight="false" outlineLevel="0" collapsed="false">
      <c r="B10" s="29" t="n">
        <v>267</v>
      </c>
      <c r="C10" s="29" t="n">
        <v>38</v>
      </c>
      <c r="D10" s="29" t="n">
        <f aca="false">C10/B10</f>
        <v>0.142322097378277</v>
      </c>
      <c r="E10" s="0" t="n">
        <f aca="false">E9+100</f>
        <v>800</v>
      </c>
      <c r="F10" s="0" t="n">
        <v>2</v>
      </c>
      <c r="H10" s="0" t="n">
        <f aca="false">H9+10</f>
        <v>83</v>
      </c>
      <c r="I10" s="0" t="n">
        <v>4</v>
      </c>
      <c r="J10" s="0" t="n">
        <f aca="false">J9+$J$3</f>
        <v>0.202712472332347</v>
      </c>
      <c r="K10" s="0" t="n">
        <v>14</v>
      </c>
    </row>
    <row r="11" customFormat="false" ht="15" hidden="false" customHeight="false" outlineLevel="0" collapsed="false">
      <c r="B11" s="29" t="n">
        <v>355</v>
      </c>
      <c r="C11" s="29" t="n">
        <v>14</v>
      </c>
      <c r="D11" s="29" t="n">
        <f aca="false">C11/B11</f>
        <v>0.0394366197183099</v>
      </c>
      <c r="E11" s="0" t="n">
        <f aca="false">E10+100</f>
        <v>900</v>
      </c>
      <c r="F11" s="0" t="n">
        <v>2</v>
      </c>
      <c r="H11" s="0" t="n">
        <f aca="false">H10+10</f>
        <v>93</v>
      </c>
      <c r="I11" s="0" t="n">
        <v>4</v>
      </c>
      <c r="J11" s="0" t="n">
        <f aca="false">J10+$J$3</f>
        <v>0.22805153137389</v>
      </c>
      <c r="K11" s="0" t="n">
        <v>12</v>
      </c>
    </row>
    <row r="12" customFormat="false" ht="15" hidden="false" customHeight="false" outlineLevel="0" collapsed="false">
      <c r="B12" s="29" t="n">
        <v>330</v>
      </c>
      <c r="C12" s="29" t="n">
        <v>43</v>
      </c>
      <c r="D12" s="29" t="n">
        <f aca="false">C12/B12</f>
        <v>0.13030303030303</v>
      </c>
      <c r="E12" s="0" t="n">
        <f aca="false">E11+100</f>
        <v>1000</v>
      </c>
      <c r="F12" s="0" t="n">
        <v>0</v>
      </c>
      <c r="H12" s="0" t="n">
        <f aca="false">H11+10</f>
        <v>103</v>
      </c>
      <c r="I12" s="0" t="n">
        <v>5</v>
      </c>
      <c r="J12" s="0" t="n">
        <f aca="false">J11+$J$3</f>
        <v>0.253390590415433</v>
      </c>
      <c r="K12" s="0" t="n">
        <v>9</v>
      </c>
    </row>
    <row r="13" customFormat="false" ht="15" hidden="false" customHeight="false" outlineLevel="0" collapsed="false">
      <c r="B13" s="29" t="n">
        <v>292</v>
      </c>
      <c r="C13" s="29" t="n">
        <v>23</v>
      </c>
      <c r="D13" s="29" t="n">
        <f aca="false">C13/B13</f>
        <v>0.0787671232876712</v>
      </c>
      <c r="E13" s="0" t="n">
        <f aca="false">E12+100</f>
        <v>1100</v>
      </c>
      <c r="F13" s="0" t="n">
        <v>3</v>
      </c>
      <c r="H13" s="0" t="n">
        <f aca="false">H12+10</f>
        <v>113</v>
      </c>
      <c r="I13" s="0" t="n">
        <v>3</v>
      </c>
      <c r="J13" s="0" t="n">
        <f aca="false">J12+$J$3</f>
        <v>0.278729649456977</v>
      </c>
      <c r="K13" s="0" t="n">
        <v>3</v>
      </c>
    </row>
    <row r="14" customFormat="false" ht="15" hidden="false" customHeight="false" outlineLevel="0" collapsed="false">
      <c r="B14" s="29" t="n">
        <v>348</v>
      </c>
      <c r="C14" s="29" t="n">
        <v>27</v>
      </c>
      <c r="D14" s="29" t="n">
        <f aca="false">C14/B14</f>
        <v>0.0775862068965517</v>
      </c>
      <c r="E14" s="0" t="n">
        <f aca="false">E13+100</f>
        <v>1200</v>
      </c>
      <c r="F14" s="0" t="e">
        <v>#N/A</v>
      </c>
      <c r="H14" s="0" t="n">
        <f aca="false">H13+10</f>
        <v>123</v>
      </c>
      <c r="I14" s="0" t="n">
        <v>2</v>
      </c>
      <c r="J14" s="0" t="n">
        <f aca="false">J13+$J$3</f>
        <v>0.30406870849852</v>
      </c>
      <c r="K14" s="0" t="n">
        <v>3</v>
      </c>
    </row>
    <row r="15" customFormat="false" ht="15" hidden="false" customHeight="false" outlineLevel="0" collapsed="false">
      <c r="B15" s="29" t="n">
        <v>290</v>
      </c>
      <c r="C15" s="29" t="n">
        <v>21</v>
      </c>
      <c r="D15" s="29" t="n">
        <f aca="false">C15/B15</f>
        <v>0.0724137931034483</v>
      </c>
      <c r="E15" s="0" t="n">
        <f aca="false">E14+100</f>
        <v>1300</v>
      </c>
      <c r="F15" s="0" t="e">
        <v>#N/A</v>
      </c>
      <c r="H15" s="0" t="n">
        <f aca="false">H14+10</f>
        <v>133</v>
      </c>
      <c r="I15" s="0" t="n">
        <v>1</v>
      </c>
      <c r="J15" s="0" t="n">
        <f aca="false">J14+$J$3</f>
        <v>0.329407767540063</v>
      </c>
      <c r="K15" s="0" t="n">
        <v>2</v>
      </c>
    </row>
    <row r="16" customFormat="false" ht="15" hidden="false" customHeight="false" outlineLevel="0" collapsed="false">
      <c r="B16" s="29" t="n">
        <v>125</v>
      </c>
      <c r="C16" s="29" t="n">
        <v>4</v>
      </c>
      <c r="D16" s="29" t="n">
        <f aca="false">C16/B16</f>
        <v>0.032</v>
      </c>
    </row>
    <row r="17" customFormat="false" ht="15" hidden="false" customHeight="false" outlineLevel="0" collapsed="false">
      <c r="B17" s="29" t="n">
        <v>149</v>
      </c>
      <c r="C17" s="29" t="n">
        <v>4</v>
      </c>
      <c r="D17" s="29" t="n">
        <f aca="false">C17/B17</f>
        <v>0.0268456375838926</v>
      </c>
    </row>
    <row r="18" customFormat="false" ht="15" hidden="false" customHeight="false" outlineLevel="0" collapsed="false">
      <c r="B18" s="29" t="n">
        <v>166</v>
      </c>
      <c r="C18" s="29" t="n">
        <v>2</v>
      </c>
      <c r="D18" s="29" t="n">
        <f aca="false">C18/B18</f>
        <v>0.0120481927710843</v>
      </c>
    </row>
    <row r="19" customFormat="false" ht="15" hidden="false" customHeight="false" outlineLevel="0" collapsed="false">
      <c r="B19" s="29" t="n">
        <v>146</v>
      </c>
      <c r="C19" s="29" t="n">
        <v>5</v>
      </c>
      <c r="D19" s="29" t="n">
        <f aca="false">C19/B19</f>
        <v>0.0342465753424658</v>
      </c>
      <c r="G19" s="0" t="s">
        <v>89</v>
      </c>
      <c r="H19" s="0" t="s">
        <v>90</v>
      </c>
      <c r="I19" s="0" t="s">
        <v>91</v>
      </c>
      <c r="J19" s="0" t="s">
        <v>92</v>
      </c>
      <c r="L19" s="0" t="s">
        <v>93</v>
      </c>
    </row>
    <row r="20" customFormat="false" ht="15" hidden="false" customHeight="false" outlineLevel="0" collapsed="false">
      <c r="B20" s="29" t="n">
        <v>291</v>
      </c>
      <c r="C20" s="29" t="n">
        <v>27</v>
      </c>
      <c r="D20" s="29" t="n">
        <f aca="false">C20/B20</f>
        <v>0.0927835051546392</v>
      </c>
      <c r="F20" s="0" t="s">
        <v>75</v>
      </c>
      <c r="G20" s="0" t="n">
        <f aca="false">MAX($C$1:$C$184)</f>
        <v>170</v>
      </c>
      <c r="H20" s="0" t="n">
        <f aca="false">MIN($C$1:$C$184)</f>
        <v>1</v>
      </c>
      <c r="I20" s="0" t="n">
        <f aca="false">AVERAGE($C$1:$C$184)</f>
        <v>33.7451086956522</v>
      </c>
      <c r="J20" s="0" t="n">
        <f aca="false">_xlfn.STDEV.P($C$1:$C$184)</f>
        <v>30.0072052577292</v>
      </c>
      <c r="L20" s="0" t="n">
        <f aca="false">G20-H20</f>
        <v>169</v>
      </c>
    </row>
    <row r="21" customFormat="false" ht="15" hidden="false" customHeight="false" outlineLevel="0" collapsed="false">
      <c r="B21" s="29" t="n">
        <v>277</v>
      </c>
      <c r="C21" s="29" t="n">
        <v>29</v>
      </c>
      <c r="D21" s="29" t="n">
        <f aca="false">C21/B21</f>
        <v>0.104693140794224</v>
      </c>
      <c r="F21" s="0" t="s">
        <v>74</v>
      </c>
      <c r="G21" s="0" t="n">
        <f aca="false">MAX($B1:$B184)</f>
        <v>1450</v>
      </c>
      <c r="H21" s="0" t="n">
        <f aca="false">MIN($B1:$B184)</f>
        <v>20</v>
      </c>
      <c r="I21" s="0" t="n">
        <f aca="false">AVERAGE($B1:$B184)</f>
        <v>299.627173913043</v>
      </c>
      <c r="J21" s="0" t="n">
        <f aca="false">_xlfn.STDEV.P(B1:$B184)</f>
        <v>199.657701428819</v>
      </c>
      <c r="L21" s="0" t="n">
        <f aca="false">G21-H21</f>
        <v>1430</v>
      </c>
    </row>
    <row r="22" customFormat="false" ht="15" hidden="false" customHeight="false" outlineLevel="0" collapsed="false">
      <c r="B22" s="29" t="n">
        <v>247</v>
      </c>
      <c r="C22" s="29" t="n">
        <v>16</v>
      </c>
      <c r="D22" s="29" t="n">
        <f aca="false">C22/B22</f>
        <v>0.0647773279352227</v>
      </c>
      <c r="G22" s="0" t="n">
        <f aca="false">MAX($D2:$D185)</f>
        <v>0.311284046692607</v>
      </c>
      <c r="H22" s="0" t="n">
        <f aca="false">MIN($D2:$D185)</f>
        <v>0.00540540540540541</v>
      </c>
      <c r="I22" s="0" t="n">
        <f aca="false">AVERAGE($D2:$D185)</f>
        <v>0.116636022148311</v>
      </c>
      <c r="J22" s="0" t="n">
        <f aca="false">_xlfn.STDEV.P(D2:$D185)</f>
        <v>0.0749711912356067</v>
      </c>
    </row>
    <row r="23" customFormat="false" ht="15" hidden="false" customHeight="false" outlineLevel="0" collapsed="false">
      <c r="B23" s="29" t="n">
        <v>213</v>
      </c>
      <c r="C23" s="29" t="n">
        <v>9</v>
      </c>
      <c r="D23" s="29" t="n">
        <f aca="false">C23/B23</f>
        <v>0.0422535211267606</v>
      </c>
    </row>
    <row r="24" customFormat="false" ht="15" hidden="false" customHeight="false" outlineLevel="0" collapsed="false">
      <c r="B24" s="29" t="n">
        <v>557</v>
      </c>
      <c r="C24" s="29" t="n">
        <v>93.5</v>
      </c>
      <c r="D24" s="29" t="n">
        <f aca="false">C24/B24</f>
        <v>0.16786355475763</v>
      </c>
    </row>
    <row r="25" customFormat="false" ht="15" hidden="false" customHeight="false" outlineLevel="0" collapsed="false">
      <c r="B25" s="29" t="n">
        <v>607</v>
      </c>
      <c r="C25" s="29" t="n">
        <v>105</v>
      </c>
      <c r="D25" s="29" t="n">
        <f aca="false">C25/B25</f>
        <v>0.172981878088962</v>
      </c>
    </row>
    <row r="26" customFormat="false" ht="15" hidden="false" customHeight="false" outlineLevel="0" collapsed="false">
      <c r="B26" s="29" t="n">
        <v>312</v>
      </c>
      <c r="C26" s="29" t="n">
        <v>28</v>
      </c>
      <c r="D26" s="29" t="n">
        <f aca="false">C26/B26</f>
        <v>0.0897435897435897</v>
      </c>
      <c r="F26" s="0" t="n">
        <f aca="false">AVERAGE(D1:D183)</f>
        <v>0.116255326999566</v>
      </c>
    </row>
    <row r="27" customFormat="false" ht="15" hidden="false" customHeight="false" outlineLevel="0" collapsed="false">
      <c r="B27" s="29" t="n">
        <v>204</v>
      </c>
      <c r="C27" s="29" t="n">
        <v>14</v>
      </c>
      <c r="D27" s="29" t="n">
        <f aca="false">C27/B27</f>
        <v>0.0686274509803922</v>
      </c>
    </row>
    <row r="28" customFormat="false" ht="15" hidden="false" customHeight="false" outlineLevel="0" collapsed="false">
      <c r="B28" s="29" t="n">
        <v>305</v>
      </c>
      <c r="C28" s="29" t="n">
        <v>38</v>
      </c>
      <c r="D28" s="29" t="n">
        <f aca="false">C28/B28</f>
        <v>0.124590163934426</v>
      </c>
    </row>
    <row r="29" customFormat="false" ht="15" hidden="false" customHeight="false" outlineLevel="0" collapsed="false">
      <c r="B29" s="29" t="n">
        <v>230</v>
      </c>
      <c r="C29" s="29" t="n">
        <v>18</v>
      </c>
      <c r="D29" s="29" t="n">
        <f aca="false">C29/B29</f>
        <v>0.0782608695652174</v>
      </c>
    </row>
    <row r="30" customFormat="false" ht="15" hidden="false" customHeight="false" outlineLevel="0" collapsed="false">
      <c r="B30" s="29" t="n">
        <v>387</v>
      </c>
      <c r="C30" s="29" t="n">
        <v>24</v>
      </c>
      <c r="D30" s="29" t="n">
        <f aca="false">C30/B30</f>
        <v>0.062015503875969</v>
      </c>
    </row>
    <row r="31" customFormat="false" ht="15" hidden="false" customHeight="false" outlineLevel="0" collapsed="false">
      <c r="B31" s="29" t="n">
        <v>217</v>
      </c>
      <c r="C31" s="29" t="n">
        <v>8</v>
      </c>
      <c r="D31" s="29" t="n">
        <f aca="false">C31/B31</f>
        <v>0.0368663594470046</v>
      </c>
    </row>
    <row r="32" customFormat="false" ht="15" hidden="false" customHeight="false" outlineLevel="0" collapsed="false">
      <c r="B32" s="29" t="n">
        <v>116</v>
      </c>
      <c r="C32" s="29" t="n">
        <v>2</v>
      </c>
      <c r="D32" s="29" t="n">
        <f aca="false">C32/B32</f>
        <v>0.0172413793103448</v>
      </c>
      <c r="K32" s="0" t="s">
        <v>94</v>
      </c>
    </row>
    <row r="33" customFormat="false" ht="15" hidden="false" customHeight="false" outlineLevel="0" collapsed="false">
      <c r="B33" s="29" t="n">
        <v>166</v>
      </c>
      <c r="C33" s="29" t="n">
        <v>1</v>
      </c>
      <c r="D33" s="29" t="n">
        <f aca="false">C33/B33</f>
        <v>0.00602409638554217</v>
      </c>
      <c r="K33" s="0" t="n">
        <f aca="false">MEDIAN($C$1:$C$184)</f>
        <v>24.5</v>
      </c>
    </row>
    <row r="34" customFormat="false" ht="15" hidden="false" customHeight="false" outlineLevel="0" collapsed="false">
      <c r="B34" s="29" t="n">
        <v>275</v>
      </c>
      <c r="C34" s="29" t="n">
        <v>7</v>
      </c>
      <c r="D34" s="29" t="n">
        <f aca="false">C34/B34</f>
        <v>0.0254545454545455</v>
      </c>
      <c r="K34" s="0" t="n">
        <f aca="false">MEDIAN($B1:$B184)</f>
        <v>267.5</v>
      </c>
    </row>
    <row r="35" customFormat="false" ht="15" hidden="false" customHeight="false" outlineLevel="0" collapsed="false">
      <c r="B35" s="29" t="n">
        <v>216</v>
      </c>
      <c r="C35" s="29" t="n">
        <v>10</v>
      </c>
      <c r="D35" s="29" t="n">
        <f aca="false">C35/B35</f>
        <v>0.0462962962962963</v>
      </c>
    </row>
    <row r="36" customFormat="false" ht="15" hidden="false" customHeight="false" outlineLevel="0" collapsed="false">
      <c r="B36" s="29" t="n">
        <v>536</v>
      </c>
      <c r="C36" s="29" t="n">
        <v>20</v>
      </c>
      <c r="D36" s="29" t="n">
        <f aca="false">C36/B36</f>
        <v>0.0373134328358209</v>
      </c>
    </row>
    <row r="37" customFormat="false" ht="15" hidden="false" customHeight="false" outlineLevel="0" collapsed="false">
      <c r="B37" s="29" t="n">
        <v>320</v>
      </c>
      <c r="C37" s="29" t="n">
        <v>9</v>
      </c>
      <c r="D37" s="29" t="n">
        <f aca="false">C37/B37</f>
        <v>0.028125</v>
      </c>
    </row>
    <row r="38" customFormat="false" ht="15" hidden="false" customHeight="false" outlineLevel="0" collapsed="false">
      <c r="B38" s="29" t="n">
        <v>373</v>
      </c>
      <c r="C38" s="29" t="n">
        <v>13</v>
      </c>
      <c r="D38" s="29" t="n">
        <f aca="false">C38/B38</f>
        <v>0.0348525469168901</v>
      </c>
    </row>
    <row r="39" customFormat="false" ht="15" hidden="false" customHeight="false" outlineLevel="0" collapsed="false">
      <c r="B39" s="29" t="n">
        <v>282</v>
      </c>
      <c r="C39" s="29" t="n">
        <v>3</v>
      </c>
      <c r="D39" s="29" t="n">
        <f aca="false">C39/B39</f>
        <v>0.0106382978723404</v>
      </c>
    </row>
    <row r="40" customFormat="false" ht="15" hidden="false" customHeight="false" outlineLevel="0" collapsed="false">
      <c r="B40" s="29" t="n">
        <v>320</v>
      </c>
      <c r="C40" s="29" t="n">
        <v>10</v>
      </c>
      <c r="D40" s="29" t="n">
        <f aca="false">C40/B40</f>
        <v>0.03125</v>
      </c>
    </row>
    <row r="41" customFormat="false" ht="15" hidden="false" customHeight="false" outlineLevel="0" collapsed="false">
      <c r="B41" s="29" t="n">
        <v>370</v>
      </c>
      <c r="C41" s="29" t="n">
        <v>2</v>
      </c>
      <c r="D41" s="29" t="n">
        <f aca="false">C41/B41</f>
        <v>0.00540540540540541</v>
      </c>
    </row>
    <row r="42" customFormat="false" ht="15" hidden="false" customHeight="false" outlineLevel="0" collapsed="false">
      <c r="B42" s="29" t="n">
        <v>282</v>
      </c>
      <c r="C42" s="29" t="n">
        <v>5</v>
      </c>
      <c r="D42" s="29" t="n">
        <f aca="false">C42/B42</f>
        <v>0.0177304964539007</v>
      </c>
    </row>
    <row r="43" customFormat="false" ht="15" hidden="false" customHeight="false" outlineLevel="0" collapsed="false">
      <c r="B43" s="29" t="n">
        <v>245</v>
      </c>
      <c r="C43" s="29" t="n">
        <v>7</v>
      </c>
      <c r="D43" s="29" t="n">
        <f aca="false">C43/B43</f>
        <v>0.0285714285714286</v>
      </c>
    </row>
    <row r="44" customFormat="false" ht="15" hidden="false" customHeight="false" outlineLevel="0" collapsed="false">
      <c r="B44" s="29" t="n">
        <v>100</v>
      </c>
      <c r="C44" s="29" t="n">
        <v>19</v>
      </c>
      <c r="D44" s="29" t="n">
        <f aca="false">C44/B44</f>
        <v>0.19</v>
      </c>
    </row>
    <row r="45" customFormat="false" ht="15" hidden="false" customHeight="false" outlineLevel="0" collapsed="false">
      <c r="B45" s="29" t="n">
        <v>200</v>
      </c>
      <c r="C45" s="29" t="n">
        <v>5</v>
      </c>
      <c r="D45" s="29" t="n">
        <f aca="false">C45/B45</f>
        <v>0.025</v>
      </c>
    </row>
    <row r="46" customFormat="false" ht="15" hidden="false" customHeight="false" outlineLevel="0" collapsed="false">
      <c r="B46" s="29" t="n">
        <v>361</v>
      </c>
      <c r="C46" s="29" t="n">
        <v>30</v>
      </c>
      <c r="D46" s="29" t="n">
        <f aca="false">C46/B46</f>
        <v>0.0831024930747922</v>
      </c>
    </row>
    <row r="47" customFormat="false" ht="15" hidden="false" customHeight="false" outlineLevel="0" collapsed="false">
      <c r="B47" s="29" t="n">
        <v>393</v>
      </c>
      <c r="C47" s="29" t="n">
        <v>60</v>
      </c>
      <c r="D47" s="29" t="n">
        <f aca="false">C47/B47</f>
        <v>0.152671755725191</v>
      </c>
    </row>
    <row r="48" customFormat="false" ht="15" hidden="false" customHeight="false" outlineLevel="0" collapsed="false">
      <c r="B48" s="29" t="n">
        <v>245</v>
      </c>
      <c r="C48" s="29" t="n">
        <v>21</v>
      </c>
      <c r="D48" s="29" t="n">
        <f aca="false">C48/B48</f>
        <v>0.0857142857142857</v>
      </c>
    </row>
    <row r="49" customFormat="false" ht="15" hidden="false" customHeight="false" outlineLevel="0" collapsed="false">
      <c r="B49" s="29" t="n">
        <v>323</v>
      </c>
      <c r="C49" s="29" t="n">
        <v>30</v>
      </c>
      <c r="D49" s="29" t="n">
        <f aca="false">C49/B49</f>
        <v>0.0928792569659443</v>
      </c>
    </row>
    <row r="50" customFormat="false" ht="15" hidden="false" customHeight="false" outlineLevel="0" collapsed="false">
      <c r="B50" s="29" t="n">
        <v>290</v>
      </c>
      <c r="C50" s="29" t="n">
        <v>13</v>
      </c>
      <c r="D50" s="29" t="n">
        <f aca="false">C50/B50</f>
        <v>0.0448275862068966</v>
      </c>
    </row>
    <row r="51" customFormat="false" ht="15" hidden="false" customHeight="false" outlineLevel="0" collapsed="false">
      <c r="B51" s="29" t="n">
        <v>161</v>
      </c>
      <c r="C51" s="29" t="n">
        <v>5</v>
      </c>
      <c r="D51" s="29" t="n">
        <f aca="false">C51/B51</f>
        <v>0.031055900621118</v>
      </c>
    </row>
    <row r="52" customFormat="false" ht="15" hidden="false" customHeight="false" outlineLevel="0" collapsed="false">
      <c r="B52" s="29" t="n">
        <v>182</v>
      </c>
      <c r="C52" s="29" t="n">
        <v>2</v>
      </c>
      <c r="D52" s="29" t="n">
        <f aca="false">C52/B52</f>
        <v>0.010989010989011</v>
      </c>
    </row>
    <row r="53" customFormat="false" ht="15" hidden="false" customHeight="false" outlineLevel="0" collapsed="false">
      <c r="B53" s="30" t="n">
        <v>400</v>
      </c>
      <c r="C53" s="30" t="n">
        <v>33</v>
      </c>
      <c r="D53" s="29" t="n">
        <f aca="false">C53/B53</f>
        <v>0.0825</v>
      </c>
    </row>
    <row r="54" customFormat="false" ht="15" hidden="false" customHeight="false" outlineLevel="0" collapsed="false">
      <c r="B54" s="30" t="n">
        <v>525</v>
      </c>
      <c r="C54" s="30" t="n">
        <v>130</v>
      </c>
      <c r="D54" s="29" t="n">
        <f aca="false">C54/B54</f>
        <v>0.247619047619048</v>
      </c>
    </row>
    <row r="55" customFormat="false" ht="15" hidden="false" customHeight="false" outlineLevel="0" collapsed="false">
      <c r="B55" s="30" t="n">
        <v>250</v>
      </c>
      <c r="C55" s="30" t="n">
        <v>3</v>
      </c>
      <c r="D55" s="29" t="n">
        <f aca="false">C55/B55</f>
        <v>0.012</v>
      </c>
    </row>
    <row r="56" customFormat="false" ht="15" hidden="false" customHeight="false" outlineLevel="0" collapsed="false">
      <c r="B56" s="30" t="n">
        <v>368</v>
      </c>
      <c r="C56" s="30" t="n">
        <v>20</v>
      </c>
      <c r="D56" s="29" t="n">
        <f aca="false">C56/B56</f>
        <v>0.0543478260869565</v>
      </c>
    </row>
    <row r="57" customFormat="false" ht="15" hidden="false" customHeight="false" outlineLevel="0" collapsed="false">
      <c r="B57" s="30" t="n">
        <v>456</v>
      </c>
      <c r="C57" s="30" t="n">
        <v>16.5</v>
      </c>
      <c r="D57" s="29" t="n">
        <f aca="false">C57/B57</f>
        <v>0.0361842105263158</v>
      </c>
    </row>
    <row r="58" customFormat="false" ht="15" hidden="false" customHeight="false" outlineLevel="0" collapsed="false">
      <c r="B58" s="30" t="n">
        <v>211</v>
      </c>
      <c r="C58" s="30" t="n">
        <v>2</v>
      </c>
      <c r="D58" s="29" t="n">
        <f aca="false">C58/B58</f>
        <v>0.00947867298578199</v>
      </c>
    </row>
    <row r="59" customFormat="false" ht="15" hidden="false" customHeight="false" outlineLevel="0" collapsed="false">
      <c r="B59" s="30" t="n">
        <v>278</v>
      </c>
      <c r="C59" s="30" t="n">
        <v>22</v>
      </c>
      <c r="D59" s="29" t="n">
        <f aca="false">C59/B59</f>
        <v>0.079136690647482</v>
      </c>
    </row>
    <row r="60" customFormat="false" ht="15" hidden="false" customHeight="false" outlineLevel="0" collapsed="false">
      <c r="B60" s="30" t="n">
        <v>196</v>
      </c>
      <c r="C60" s="30" t="n">
        <v>16</v>
      </c>
      <c r="D60" s="29" t="n">
        <f aca="false">C60/B60</f>
        <v>0.0816326530612245</v>
      </c>
    </row>
    <row r="61" customFormat="false" ht="15" hidden="false" customHeight="false" outlineLevel="0" collapsed="false">
      <c r="B61" s="30" t="n">
        <v>164</v>
      </c>
      <c r="C61" s="30" t="n">
        <v>19</v>
      </c>
      <c r="D61" s="29" t="n">
        <f aca="false">C61/B61</f>
        <v>0.115853658536585</v>
      </c>
    </row>
    <row r="62" customFormat="false" ht="15" hidden="false" customHeight="false" outlineLevel="0" collapsed="false">
      <c r="B62" s="30" t="n">
        <v>244</v>
      </c>
      <c r="C62" s="30" t="n">
        <v>21</v>
      </c>
      <c r="D62" s="29" t="n">
        <f aca="false">C62/B62</f>
        <v>0.0860655737704918</v>
      </c>
    </row>
    <row r="63" customFormat="false" ht="15" hidden="false" customHeight="false" outlineLevel="0" collapsed="false">
      <c r="B63" s="30" t="n">
        <v>20</v>
      </c>
      <c r="C63" s="30" t="n">
        <v>5</v>
      </c>
      <c r="D63" s="29" t="n">
        <f aca="false">C63/B63</f>
        <v>0.25</v>
      </c>
    </row>
    <row r="64" customFormat="false" ht="15" hidden="false" customHeight="false" outlineLevel="0" collapsed="false">
      <c r="B64" s="30" t="n">
        <v>407</v>
      </c>
      <c r="C64" s="30" t="n">
        <v>51</v>
      </c>
      <c r="D64" s="29" t="n">
        <f aca="false">C64/B64</f>
        <v>0.125307125307125</v>
      </c>
    </row>
    <row r="65" customFormat="false" ht="15" hidden="false" customHeight="false" outlineLevel="0" collapsed="false">
      <c r="B65" s="30" t="n">
        <v>379</v>
      </c>
      <c r="C65" s="30" t="n">
        <v>90</v>
      </c>
      <c r="D65" s="29" t="n">
        <f aca="false">C65/B65</f>
        <v>0.237467018469657</v>
      </c>
    </row>
    <row r="66" customFormat="false" ht="15" hidden="false" customHeight="false" outlineLevel="0" collapsed="false">
      <c r="B66" s="30" t="n">
        <v>569</v>
      </c>
      <c r="C66" s="30" t="n">
        <v>100</v>
      </c>
      <c r="D66" s="29" t="n">
        <f aca="false">C66/B66</f>
        <v>0.175746924428823</v>
      </c>
    </row>
    <row r="67" customFormat="false" ht="15" hidden="false" customHeight="false" outlineLevel="0" collapsed="false">
      <c r="B67" s="30" t="n">
        <v>774</v>
      </c>
      <c r="C67" s="30" t="n">
        <v>84</v>
      </c>
      <c r="D67" s="29" t="n">
        <f aca="false">C67/B67</f>
        <v>0.108527131782946</v>
      </c>
    </row>
    <row r="68" customFormat="false" ht="15" hidden="false" customHeight="false" outlineLevel="0" collapsed="false">
      <c r="B68" s="30" t="n">
        <v>279</v>
      </c>
      <c r="C68" s="30" t="n">
        <v>2</v>
      </c>
      <c r="D68" s="29" t="n">
        <f aca="false">C68/B68</f>
        <v>0.00716845878136201</v>
      </c>
    </row>
    <row r="69" customFormat="false" ht="15" hidden="false" customHeight="false" outlineLevel="0" collapsed="false">
      <c r="B69" s="30" t="n">
        <v>307</v>
      </c>
      <c r="C69" s="30" t="n">
        <v>3</v>
      </c>
      <c r="D69" s="29" t="n">
        <f aca="false">C69/B69</f>
        <v>0.00977198697068404</v>
      </c>
    </row>
    <row r="70" customFormat="false" ht="15" hidden="false" customHeight="false" outlineLevel="0" collapsed="false">
      <c r="B70" s="30" t="n">
        <v>264</v>
      </c>
      <c r="C70" s="30" t="n">
        <v>5</v>
      </c>
      <c r="D70" s="29" t="n">
        <f aca="false">C70/B70</f>
        <v>0.0189393939393939</v>
      </c>
    </row>
    <row r="71" customFormat="false" ht="15" hidden="false" customHeight="false" outlineLevel="0" collapsed="false">
      <c r="B71" s="30" t="n">
        <v>266</v>
      </c>
      <c r="C71" s="30" t="n">
        <v>7</v>
      </c>
      <c r="D71" s="29" t="n">
        <f aca="false">C71/B71</f>
        <v>0.0263157894736842</v>
      </c>
    </row>
    <row r="72" customFormat="false" ht="15" hidden="false" customHeight="false" outlineLevel="0" collapsed="false">
      <c r="B72" s="30" t="n">
        <v>553</v>
      </c>
      <c r="C72" s="30" t="n">
        <v>75</v>
      </c>
      <c r="D72" s="29" t="n">
        <f aca="false">C72/B72</f>
        <v>0.135623869801085</v>
      </c>
    </row>
    <row r="73" customFormat="false" ht="15" hidden="false" customHeight="false" outlineLevel="0" collapsed="false">
      <c r="B73" s="30" t="n">
        <v>390</v>
      </c>
      <c r="C73" s="30" t="n">
        <v>86</v>
      </c>
      <c r="D73" s="29" t="n">
        <f aca="false">C73/B73</f>
        <v>0.22051282051282</v>
      </c>
    </row>
    <row r="74" customFormat="false" ht="15" hidden="false" customHeight="false" outlineLevel="0" collapsed="false">
      <c r="B74" s="30" t="n">
        <v>838</v>
      </c>
      <c r="C74" s="30" t="n">
        <v>116</v>
      </c>
      <c r="D74" s="29" t="n">
        <f aca="false">C74/B74</f>
        <v>0.138424821002387</v>
      </c>
    </row>
    <row r="75" customFormat="false" ht="15" hidden="false" customHeight="false" outlineLevel="0" collapsed="false">
      <c r="B75" s="30" t="n">
        <v>552</v>
      </c>
      <c r="C75" s="30" t="n">
        <v>72</v>
      </c>
      <c r="D75" s="29" t="n">
        <f aca="false">C75/B75</f>
        <v>0.130434782608696</v>
      </c>
    </row>
    <row r="76" customFormat="false" ht="15" hidden="false" customHeight="false" outlineLevel="0" collapsed="false">
      <c r="B76" s="30" t="n">
        <v>447</v>
      </c>
      <c r="C76" s="30" t="n">
        <v>50</v>
      </c>
      <c r="D76" s="29" t="n">
        <f aca="false">C76/B76</f>
        <v>0.111856823266219</v>
      </c>
    </row>
    <row r="77" customFormat="false" ht="15" hidden="false" customHeight="false" outlineLevel="0" collapsed="false">
      <c r="B77" s="30" t="n">
        <v>844</v>
      </c>
      <c r="C77" s="30" t="n">
        <v>103</v>
      </c>
      <c r="D77" s="29" t="n">
        <f aca="false">C77/B77</f>
        <v>0.122037914691943</v>
      </c>
    </row>
    <row r="78" customFormat="false" ht="15" hidden="false" customHeight="false" outlineLevel="0" collapsed="false">
      <c r="B78" s="30" t="n">
        <v>757</v>
      </c>
      <c r="C78" s="30" t="n">
        <v>53</v>
      </c>
      <c r="D78" s="29" t="n">
        <f aca="false">C78/B78</f>
        <v>0.0700132100396301</v>
      </c>
    </row>
    <row r="79" customFormat="false" ht="15" hidden="false" customHeight="false" outlineLevel="0" collapsed="false">
      <c r="B79" s="30" t="n">
        <v>397</v>
      </c>
      <c r="C79" s="30" t="n">
        <v>27</v>
      </c>
      <c r="D79" s="29" t="n">
        <f aca="false">C79/B79</f>
        <v>0.0680100755667506</v>
      </c>
    </row>
    <row r="80" customFormat="false" ht="15" hidden="false" customHeight="false" outlineLevel="0" collapsed="false">
      <c r="B80" s="31" t="n">
        <v>251</v>
      </c>
      <c r="C80" s="34" t="n">
        <v>11</v>
      </c>
      <c r="D80" s="29" t="n">
        <f aca="false">C80/B80</f>
        <v>0.0438247011952191</v>
      </c>
    </row>
    <row r="81" customFormat="false" ht="15" hidden="false" customHeight="false" outlineLevel="0" collapsed="false">
      <c r="B81" s="31" t="n">
        <v>315</v>
      </c>
      <c r="C81" s="34" t="n">
        <v>29</v>
      </c>
      <c r="D81" s="29" t="n">
        <f aca="false">C81/B81</f>
        <v>0.0920634920634921</v>
      </c>
    </row>
    <row r="82" customFormat="false" ht="15" hidden="false" customHeight="false" outlineLevel="0" collapsed="false">
      <c r="B82" s="31" t="n">
        <v>324</v>
      </c>
      <c r="C82" s="34" t="n">
        <v>16</v>
      </c>
      <c r="D82" s="29" t="n">
        <f aca="false">C82/B82</f>
        <v>0.0493827160493827</v>
      </c>
    </row>
    <row r="83" customFormat="false" ht="15" hidden="false" customHeight="false" outlineLevel="0" collapsed="false">
      <c r="B83" s="31" t="n">
        <v>443</v>
      </c>
      <c r="C83" s="34" t="n">
        <v>30</v>
      </c>
      <c r="D83" s="29" t="n">
        <f aca="false">C83/B83</f>
        <v>0.0677200902934537</v>
      </c>
    </row>
    <row r="84" customFormat="false" ht="15" hidden="false" customHeight="false" outlineLevel="0" collapsed="false">
      <c r="B84" s="31" t="n">
        <v>305</v>
      </c>
      <c r="C84" s="34" t="n">
        <v>17</v>
      </c>
      <c r="D84" s="29" t="n">
        <f aca="false">C84/B84</f>
        <v>0.0557377049180328</v>
      </c>
    </row>
    <row r="85" customFormat="false" ht="15" hidden="false" customHeight="false" outlineLevel="0" collapsed="false">
      <c r="B85" s="31" t="n">
        <v>192</v>
      </c>
      <c r="C85" s="34" t="n">
        <v>16</v>
      </c>
      <c r="D85" s="29" t="n">
        <f aca="false">C85/B85</f>
        <v>0.0833333333333333</v>
      </c>
    </row>
    <row r="86" customFormat="false" ht="15" hidden="false" customHeight="false" outlineLevel="0" collapsed="false">
      <c r="B86" s="31" t="n">
        <v>404</v>
      </c>
      <c r="C86" s="34" t="n">
        <v>71</v>
      </c>
      <c r="D86" s="29" t="n">
        <f aca="false">C86/B86</f>
        <v>0.175742574257426</v>
      </c>
    </row>
    <row r="87" customFormat="false" ht="15" hidden="false" customHeight="false" outlineLevel="0" collapsed="false">
      <c r="B87" s="31" t="n">
        <v>380</v>
      </c>
      <c r="C87" s="34" t="n">
        <v>78</v>
      </c>
      <c r="D87" s="29" t="n">
        <f aca="false">C87/B87</f>
        <v>0.205263157894737</v>
      </c>
    </row>
    <row r="88" customFormat="false" ht="15" hidden="false" customHeight="false" outlineLevel="0" collapsed="false">
      <c r="B88" s="31" t="n">
        <v>271</v>
      </c>
      <c r="C88" s="34" t="n">
        <v>44</v>
      </c>
      <c r="D88" s="29" t="n">
        <f aca="false">C88/B88</f>
        <v>0.162361623616236</v>
      </c>
    </row>
    <row r="89" customFormat="false" ht="15" hidden="false" customHeight="false" outlineLevel="0" collapsed="false">
      <c r="B89" s="31" t="n">
        <v>217</v>
      </c>
      <c r="C89" s="34" t="n">
        <v>24</v>
      </c>
      <c r="D89" s="29" t="n">
        <f aca="false">C89/B89</f>
        <v>0.110599078341014</v>
      </c>
    </row>
    <row r="90" customFormat="false" ht="15" hidden="false" customHeight="false" outlineLevel="0" collapsed="false">
      <c r="B90" s="31" t="n">
        <v>242</v>
      </c>
      <c r="C90" s="34" t="n">
        <v>15</v>
      </c>
      <c r="D90" s="29" t="n">
        <f aca="false">C90/B90</f>
        <v>0.0619834710743802</v>
      </c>
    </row>
    <row r="91" customFormat="false" ht="15" hidden="false" customHeight="false" outlineLevel="0" collapsed="false">
      <c r="B91" s="31" t="n">
        <v>271</v>
      </c>
      <c r="C91" s="34" t="n">
        <v>18</v>
      </c>
      <c r="D91" s="29" t="n">
        <f aca="false">C91/B91</f>
        <v>0.0664206642066421</v>
      </c>
    </row>
    <row r="92" customFormat="false" ht="15" hidden="false" customHeight="false" outlineLevel="0" collapsed="false">
      <c r="B92" s="31" t="n">
        <v>307</v>
      </c>
      <c r="C92" s="34" t="n">
        <v>11</v>
      </c>
      <c r="D92" s="29" t="n">
        <f aca="false">C92/B92</f>
        <v>0.0358306188925081</v>
      </c>
    </row>
    <row r="93" customFormat="false" ht="15" hidden="false" customHeight="false" outlineLevel="0" collapsed="false">
      <c r="B93" s="31" t="n">
        <v>368</v>
      </c>
      <c r="C93" s="34" t="n">
        <v>48</v>
      </c>
      <c r="D93" s="29" t="n">
        <f aca="false">C93/B93</f>
        <v>0.130434782608696</v>
      </c>
    </row>
    <row r="94" customFormat="false" ht="15" hidden="false" customHeight="false" outlineLevel="0" collapsed="false">
      <c r="B94" s="31" t="n">
        <v>328</v>
      </c>
      <c r="C94" s="34" t="n">
        <v>43</v>
      </c>
      <c r="D94" s="29" t="n">
        <f aca="false">C94/B94</f>
        <v>0.13109756097561</v>
      </c>
    </row>
    <row r="95" customFormat="false" ht="15" hidden="false" customHeight="false" outlineLevel="0" collapsed="false">
      <c r="B95" s="31" t="n">
        <v>292</v>
      </c>
      <c r="C95" s="34" t="n">
        <v>32</v>
      </c>
      <c r="D95" s="29" t="n">
        <f aca="false">C95/B95</f>
        <v>0.10958904109589</v>
      </c>
    </row>
    <row r="96" customFormat="false" ht="15" hidden="false" customHeight="false" outlineLevel="0" collapsed="false">
      <c r="B96" s="31" t="n">
        <v>276</v>
      </c>
      <c r="C96" s="34" t="n">
        <v>27</v>
      </c>
      <c r="D96" s="29" t="n">
        <f aca="false">C96/B96</f>
        <v>0.0978260869565217</v>
      </c>
    </row>
    <row r="97" customFormat="false" ht="15" hidden="false" customHeight="false" outlineLevel="0" collapsed="false">
      <c r="B97" s="31" t="n">
        <v>294</v>
      </c>
      <c r="C97" s="34" t="n">
        <v>10</v>
      </c>
      <c r="D97" s="29" t="n">
        <f aca="false">C97/B97</f>
        <v>0.0340136054421769</v>
      </c>
    </row>
    <row r="98" customFormat="false" ht="15" hidden="false" customHeight="false" outlineLevel="0" collapsed="false">
      <c r="B98" s="31" t="n">
        <v>402</v>
      </c>
      <c r="C98" s="34" t="n">
        <v>32</v>
      </c>
      <c r="D98" s="29" t="n">
        <f aca="false">C98/B98</f>
        <v>0.0796019900497512</v>
      </c>
    </row>
    <row r="99" customFormat="false" ht="15" hidden="false" customHeight="false" outlineLevel="0" collapsed="false">
      <c r="B99" s="31" t="n">
        <v>456</v>
      </c>
      <c r="C99" s="34" t="n">
        <v>61</v>
      </c>
      <c r="D99" s="29" t="n">
        <f aca="false">C99/B99</f>
        <v>0.133771929824561</v>
      </c>
    </row>
    <row r="100" customFormat="false" ht="15" hidden="false" customHeight="false" outlineLevel="0" collapsed="false">
      <c r="B100" s="31" t="n">
        <v>455</v>
      </c>
      <c r="C100" s="34" t="n">
        <v>49</v>
      </c>
      <c r="D100" s="29" t="n">
        <f aca="false">C100/B100</f>
        <v>0.107692307692308</v>
      </c>
    </row>
    <row r="101" customFormat="false" ht="15" hidden="false" customHeight="false" outlineLevel="0" collapsed="false">
      <c r="B101" s="31" t="n">
        <v>378</v>
      </c>
      <c r="C101" s="34" t="n">
        <v>28</v>
      </c>
      <c r="D101" s="29" t="n">
        <f aca="false">C101/B101</f>
        <v>0.0740740740740741</v>
      </c>
    </row>
    <row r="102" customFormat="false" ht="15" hidden="false" customHeight="false" outlineLevel="0" collapsed="false">
      <c r="B102" s="31" t="n">
        <v>424</v>
      </c>
      <c r="C102" s="34" t="n">
        <v>25</v>
      </c>
      <c r="D102" s="29" t="n">
        <f aca="false">C102/B102</f>
        <v>0.0589622641509434</v>
      </c>
    </row>
    <row r="103" customFormat="false" ht="15" hidden="false" customHeight="false" outlineLevel="0" collapsed="false">
      <c r="B103" s="31" t="n">
        <v>155</v>
      </c>
      <c r="C103" s="34" t="n">
        <v>13</v>
      </c>
      <c r="D103" s="29" t="n">
        <f aca="false">C103/B103</f>
        <v>0.0838709677419355</v>
      </c>
    </row>
    <row r="104" customFormat="false" ht="15" hidden="false" customHeight="false" outlineLevel="0" collapsed="false">
      <c r="B104" s="32" t="n">
        <v>1230</v>
      </c>
      <c r="C104" s="32" t="n">
        <v>170</v>
      </c>
      <c r="D104" s="29" t="n">
        <f aca="false">C104/B104</f>
        <v>0.138211382113821</v>
      </c>
    </row>
    <row r="105" customFormat="false" ht="15" hidden="false" customHeight="false" outlineLevel="0" collapsed="false">
      <c r="B105" s="32" t="n">
        <v>658</v>
      </c>
      <c r="C105" s="32" t="n">
        <v>71</v>
      </c>
      <c r="D105" s="29" t="n">
        <f aca="false">C105/B105</f>
        <v>0.10790273556231</v>
      </c>
    </row>
    <row r="106" customFormat="false" ht="15" hidden="false" customHeight="false" outlineLevel="0" collapsed="false">
      <c r="B106" s="32" t="n">
        <v>666</v>
      </c>
      <c r="C106" s="32" t="n">
        <v>108</v>
      </c>
      <c r="D106" s="29" t="n">
        <f aca="false">C106/B106</f>
        <v>0.162162162162162</v>
      </c>
    </row>
    <row r="107" customFormat="false" ht="15" hidden="false" customHeight="false" outlineLevel="0" collapsed="false">
      <c r="B107" s="32" t="n">
        <v>400</v>
      </c>
      <c r="C107" s="32" t="n">
        <v>25</v>
      </c>
      <c r="D107" s="29" t="n">
        <f aca="false">C107/B107</f>
        <v>0.0625</v>
      </c>
    </row>
    <row r="108" customFormat="false" ht="15" hidden="false" customHeight="false" outlineLevel="0" collapsed="false">
      <c r="B108" s="32" t="n">
        <v>513</v>
      </c>
      <c r="C108" s="32" t="n">
        <v>25</v>
      </c>
      <c r="D108" s="29" t="n">
        <f aca="false">C108/B108</f>
        <v>0.0487329434697856</v>
      </c>
    </row>
    <row r="109" customFormat="false" ht="15" hidden="false" customHeight="false" outlineLevel="0" collapsed="false">
      <c r="B109" s="32" t="n">
        <v>507</v>
      </c>
      <c r="C109" s="32" t="n">
        <v>25</v>
      </c>
      <c r="D109" s="29" t="n">
        <f aca="false">C109/B109</f>
        <v>0.0493096646942801</v>
      </c>
    </row>
    <row r="110" customFormat="false" ht="15" hidden="false" customHeight="false" outlineLevel="0" collapsed="false">
      <c r="B110" s="32" t="n">
        <v>261</v>
      </c>
      <c r="C110" s="32" t="n">
        <v>29</v>
      </c>
      <c r="D110" s="29" t="n">
        <f aca="false">C110/B110</f>
        <v>0.111111111111111</v>
      </c>
    </row>
    <row r="111" customFormat="false" ht="15" hidden="false" customHeight="false" outlineLevel="0" collapsed="false">
      <c r="B111" s="32" t="n">
        <v>291</v>
      </c>
      <c r="C111" s="32" t="n">
        <v>56</v>
      </c>
      <c r="D111" s="29" t="n">
        <f aca="false">C111/B111</f>
        <v>0.192439862542955</v>
      </c>
    </row>
    <row r="112" customFormat="false" ht="15" hidden="false" customHeight="false" outlineLevel="0" collapsed="false">
      <c r="B112" s="32" t="n">
        <v>502</v>
      </c>
      <c r="C112" s="32" t="n">
        <v>59</v>
      </c>
      <c r="D112" s="29" t="n">
        <f aca="false">C112/B112</f>
        <v>0.117529880478088</v>
      </c>
    </row>
    <row r="113" customFormat="false" ht="15" hidden="false" customHeight="false" outlineLevel="0" collapsed="false">
      <c r="B113" s="32" t="n">
        <v>388</v>
      </c>
      <c r="C113" s="32" t="n">
        <v>46</v>
      </c>
      <c r="D113" s="29" t="n">
        <f aca="false">C113/B113</f>
        <v>0.118556701030928</v>
      </c>
    </row>
    <row r="114" customFormat="false" ht="15" hidden="false" customHeight="false" outlineLevel="0" collapsed="false">
      <c r="B114" s="32" t="n">
        <v>440</v>
      </c>
      <c r="C114" s="32" t="n">
        <v>65</v>
      </c>
      <c r="D114" s="29" t="n">
        <f aca="false">C114/B114</f>
        <v>0.147727272727273</v>
      </c>
    </row>
    <row r="115" customFormat="false" ht="15" hidden="false" customHeight="false" outlineLevel="0" collapsed="false">
      <c r="B115" s="32" t="n">
        <v>1450</v>
      </c>
      <c r="C115" s="32" t="n">
        <v>93</v>
      </c>
      <c r="D115" s="29" t="n">
        <f aca="false">C115/B115</f>
        <v>0.0641379310344828</v>
      </c>
    </row>
    <row r="116" customFormat="false" ht="15" hidden="false" customHeight="false" outlineLevel="0" collapsed="false">
      <c r="B116" s="32" t="n">
        <v>1170</v>
      </c>
      <c r="C116" s="32" t="n">
        <v>99</v>
      </c>
      <c r="D116" s="29" t="n">
        <f aca="false">C116/B116</f>
        <v>0.0846153846153846</v>
      </c>
    </row>
    <row r="117" customFormat="false" ht="15" hidden="false" customHeight="false" outlineLevel="0" collapsed="false">
      <c r="B117" s="32" t="n">
        <v>319</v>
      </c>
      <c r="C117" s="32" t="n">
        <v>10</v>
      </c>
      <c r="D117" s="29" t="n">
        <f aca="false">C117/B117</f>
        <v>0.0313479623824451</v>
      </c>
    </row>
    <row r="118" customFormat="false" ht="15" hidden="false" customHeight="false" outlineLevel="0" collapsed="false">
      <c r="B118" s="32" t="n">
        <v>290</v>
      </c>
      <c r="C118" s="32" t="n">
        <v>60</v>
      </c>
      <c r="D118" s="29" t="n">
        <f aca="false">C118/B118</f>
        <v>0.206896551724138</v>
      </c>
    </row>
    <row r="119" customFormat="false" ht="15" hidden="false" customHeight="false" outlineLevel="0" collapsed="false">
      <c r="B119" s="32" t="n">
        <v>192</v>
      </c>
      <c r="C119" s="32" t="n">
        <v>37</v>
      </c>
      <c r="D119" s="29" t="n">
        <f aca="false">C119/B119</f>
        <v>0.192708333333333</v>
      </c>
    </row>
    <row r="120" customFormat="false" ht="15" hidden="false" customHeight="false" outlineLevel="0" collapsed="false">
      <c r="B120" s="32" t="n">
        <v>260</v>
      </c>
      <c r="C120" s="32" t="n">
        <v>9</v>
      </c>
      <c r="D120" s="29" t="n">
        <f aca="false">C120/B120</f>
        <v>0.0346153846153846</v>
      </c>
    </row>
    <row r="121" customFormat="false" ht="15" hidden="false" customHeight="false" outlineLevel="0" collapsed="false">
      <c r="B121" s="32" t="n">
        <v>185</v>
      </c>
      <c r="C121" s="32" t="n">
        <v>13</v>
      </c>
      <c r="D121" s="29" t="n">
        <f aca="false">C121/B121</f>
        <v>0.0702702702702703</v>
      </c>
    </row>
    <row r="122" customFormat="false" ht="15" hidden="false" customHeight="false" outlineLevel="0" collapsed="false">
      <c r="B122" s="32" t="n">
        <v>285</v>
      </c>
      <c r="C122" s="32" t="n">
        <v>59</v>
      </c>
      <c r="D122" s="29" t="n">
        <f aca="false">C122/B122</f>
        <v>0.207017543859649</v>
      </c>
    </row>
    <row r="123" customFormat="false" ht="15" hidden="false" customHeight="false" outlineLevel="0" collapsed="false">
      <c r="B123" s="32" t="n">
        <v>181</v>
      </c>
      <c r="C123" s="32" t="n">
        <v>21</v>
      </c>
      <c r="D123" s="29" t="n">
        <f aca="false">C123/B123</f>
        <v>0.116022099447514</v>
      </c>
    </row>
    <row r="124" customFormat="false" ht="15" hidden="false" customHeight="false" outlineLevel="0" collapsed="false">
      <c r="B124" s="32" t="n">
        <v>172</v>
      </c>
      <c r="C124" s="32" t="n">
        <v>36</v>
      </c>
      <c r="D124" s="29" t="n">
        <f aca="false">C124/B124</f>
        <v>0.209302325581395</v>
      </c>
    </row>
    <row r="125" customFormat="false" ht="15" hidden="false" customHeight="false" outlineLevel="0" collapsed="false">
      <c r="B125" s="32" t="n">
        <v>134</v>
      </c>
      <c r="C125" s="32" t="n">
        <v>32</v>
      </c>
      <c r="D125" s="29" t="n">
        <f aca="false">C125/B125</f>
        <v>0.238805970149254</v>
      </c>
    </row>
    <row r="126" customFormat="false" ht="15" hidden="false" customHeight="false" outlineLevel="0" collapsed="false">
      <c r="B126" s="32" t="n">
        <v>124</v>
      </c>
      <c r="C126" s="32" t="n">
        <v>22</v>
      </c>
      <c r="D126" s="29" t="n">
        <f aca="false">C126/B126</f>
        <v>0.17741935483871</v>
      </c>
    </row>
    <row r="127" customFormat="false" ht="15" hidden="false" customHeight="false" outlineLevel="0" collapsed="false">
      <c r="B127" s="32" t="n">
        <v>205</v>
      </c>
      <c r="C127" s="32" t="n">
        <v>22</v>
      </c>
      <c r="D127" s="29" t="n">
        <f aca="false">C127/B127</f>
        <v>0.107317073170732</v>
      </c>
    </row>
    <row r="128" customFormat="false" ht="15" hidden="false" customHeight="false" outlineLevel="0" collapsed="false">
      <c r="B128" s="32" t="n">
        <v>268</v>
      </c>
      <c r="C128" s="32" t="n">
        <v>48</v>
      </c>
      <c r="D128" s="29" t="n">
        <f aca="false">C128/B128</f>
        <v>0.17910447761194</v>
      </c>
    </row>
    <row r="129" customFormat="false" ht="15" hidden="false" customHeight="false" outlineLevel="0" collapsed="false">
      <c r="B129" s="32" t="n">
        <v>452</v>
      </c>
      <c r="C129" s="32" t="n">
        <v>69</v>
      </c>
      <c r="D129" s="29" t="n">
        <f aca="false">C129/B129</f>
        <v>0.152654867256637</v>
      </c>
    </row>
    <row r="130" customFormat="false" ht="15" hidden="false" customHeight="false" outlineLevel="0" collapsed="false">
      <c r="B130" s="32" t="n">
        <v>286</v>
      </c>
      <c r="C130" s="32" t="n">
        <v>33</v>
      </c>
      <c r="D130" s="29" t="n">
        <f aca="false">C130/B130</f>
        <v>0.115384615384615</v>
      </c>
    </row>
    <row r="131" customFormat="false" ht="15" hidden="false" customHeight="false" outlineLevel="0" collapsed="false">
      <c r="B131" s="32" t="n">
        <v>700</v>
      </c>
      <c r="C131" s="32" t="n">
        <v>118</v>
      </c>
      <c r="D131" s="29" t="n">
        <f aca="false">C131/B131</f>
        <v>0.168571428571429</v>
      </c>
    </row>
    <row r="132" customFormat="false" ht="15" hidden="false" customHeight="false" outlineLevel="0" collapsed="false">
      <c r="B132" s="32" t="n">
        <v>496</v>
      </c>
      <c r="C132" s="32" t="n">
        <v>102</v>
      </c>
      <c r="D132" s="29" t="n">
        <f aca="false">C132/B132</f>
        <v>0.205645161290323</v>
      </c>
    </row>
    <row r="133" customFormat="false" ht="15" hidden="false" customHeight="false" outlineLevel="0" collapsed="false">
      <c r="B133" s="32" t="n">
        <v>304</v>
      </c>
      <c r="C133" s="32" t="n">
        <v>29</v>
      </c>
      <c r="D133" s="29" t="n">
        <f aca="false">C133/B133</f>
        <v>0.0953947368421053</v>
      </c>
    </row>
    <row r="134" customFormat="false" ht="15" hidden="false" customHeight="false" outlineLevel="0" collapsed="false">
      <c r="B134" s="32" t="n">
        <v>194</v>
      </c>
      <c r="C134" s="32" t="n">
        <v>36</v>
      </c>
      <c r="D134" s="29" t="n">
        <f aca="false">C134/B134</f>
        <v>0.185567010309278</v>
      </c>
    </row>
    <row r="135" customFormat="false" ht="15" hidden="false" customHeight="false" outlineLevel="0" collapsed="false">
      <c r="B135" s="32" t="n">
        <v>209</v>
      </c>
      <c r="C135" s="32" t="n">
        <v>35</v>
      </c>
      <c r="D135" s="29" t="n">
        <f aca="false">C135/B135</f>
        <v>0.167464114832536</v>
      </c>
    </row>
    <row r="136" customFormat="false" ht="15" hidden="false" customHeight="false" outlineLevel="0" collapsed="false">
      <c r="B136" s="32" t="n">
        <v>213</v>
      </c>
      <c r="C136" s="32" t="n">
        <v>34</v>
      </c>
      <c r="D136" s="29" t="n">
        <f aca="false">C136/B136</f>
        <v>0.15962441314554</v>
      </c>
    </row>
    <row r="137" customFormat="false" ht="15" hidden="false" customHeight="false" outlineLevel="0" collapsed="false">
      <c r="B137" s="32" t="n">
        <v>126</v>
      </c>
      <c r="C137" s="32" t="n">
        <v>23</v>
      </c>
      <c r="D137" s="29" t="n">
        <f aca="false">C137/B137</f>
        <v>0.182539682539683</v>
      </c>
    </row>
    <row r="138" customFormat="false" ht="15" hidden="false" customHeight="false" outlineLevel="0" collapsed="false">
      <c r="B138" s="32" t="n">
        <v>111</v>
      </c>
      <c r="C138" s="32" t="n">
        <v>14</v>
      </c>
      <c r="D138" s="29" t="n">
        <f aca="false">C138/B138</f>
        <v>0.126126126126126</v>
      </c>
    </row>
    <row r="139" customFormat="false" ht="15" hidden="false" customHeight="false" outlineLevel="0" collapsed="false">
      <c r="B139" s="32" t="n">
        <v>241</v>
      </c>
      <c r="C139" s="32" t="n">
        <v>41</v>
      </c>
      <c r="D139" s="29" t="n">
        <f aca="false">C139/B139</f>
        <v>0.170124481327801</v>
      </c>
    </row>
    <row r="140" customFormat="false" ht="15" hidden="false" customHeight="false" outlineLevel="0" collapsed="false">
      <c r="B140" s="32" t="n">
        <v>142</v>
      </c>
      <c r="C140" s="32" t="n">
        <v>15</v>
      </c>
      <c r="D140" s="29" t="n">
        <f aca="false">C140/B140</f>
        <v>0.105633802816901</v>
      </c>
    </row>
    <row r="141" customFormat="false" ht="15" hidden="false" customHeight="false" outlineLevel="0" collapsed="false">
      <c r="B141" s="30" t="n">
        <v>328</v>
      </c>
      <c r="C141" s="30" t="n">
        <v>60</v>
      </c>
      <c r="D141" s="29" t="n">
        <f aca="false">C141/B141</f>
        <v>0.182926829268293</v>
      </c>
    </row>
    <row r="142" customFormat="false" ht="15" hidden="false" customHeight="false" outlineLevel="0" collapsed="false">
      <c r="B142" s="30" t="n">
        <v>170</v>
      </c>
      <c r="C142" s="30" t="n">
        <v>43</v>
      </c>
      <c r="D142" s="29" t="n">
        <f aca="false">C142/B142</f>
        <v>0.252941176470588</v>
      </c>
    </row>
    <row r="143" customFormat="false" ht="15" hidden="false" customHeight="false" outlineLevel="0" collapsed="false">
      <c r="B143" s="30" t="n">
        <v>197</v>
      </c>
      <c r="C143" s="30" t="n">
        <v>38</v>
      </c>
      <c r="D143" s="29" t="n">
        <f aca="false">C143/B143</f>
        <v>0.192893401015228</v>
      </c>
    </row>
    <row r="144" customFormat="false" ht="15" hidden="false" customHeight="false" outlineLevel="0" collapsed="false">
      <c r="B144" s="30" t="n">
        <v>194</v>
      </c>
      <c r="C144" s="30" t="n">
        <v>19</v>
      </c>
      <c r="D144" s="29" t="n">
        <f aca="false">C144/B144</f>
        <v>0.0979381443298969</v>
      </c>
    </row>
    <row r="145" customFormat="false" ht="15" hidden="false" customHeight="false" outlineLevel="0" collapsed="false">
      <c r="B145" s="30" t="n">
        <v>166</v>
      </c>
      <c r="C145" s="30" t="n">
        <v>10</v>
      </c>
      <c r="D145" s="29" t="n">
        <f aca="false">C145/B145</f>
        <v>0.0602409638554217</v>
      </c>
    </row>
    <row r="146" customFormat="false" ht="15" hidden="false" customHeight="false" outlineLevel="0" collapsed="false">
      <c r="B146" s="30" t="n">
        <v>183</v>
      </c>
      <c r="C146" s="30" t="n">
        <v>29</v>
      </c>
      <c r="D146" s="29" t="n">
        <f aca="false">C146/B146</f>
        <v>0.158469945355191</v>
      </c>
    </row>
    <row r="147" customFormat="false" ht="15" hidden="false" customHeight="false" outlineLevel="0" collapsed="false">
      <c r="B147" s="30" t="n">
        <v>89</v>
      </c>
      <c r="C147" s="30" t="n">
        <v>9</v>
      </c>
      <c r="D147" s="29" t="n">
        <f aca="false">C147/B147</f>
        <v>0.101123595505618</v>
      </c>
    </row>
    <row r="148" customFormat="false" ht="15" hidden="false" customHeight="false" outlineLevel="0" collapsed="false">
      <c r="B148" s="30" t="n">
        <v>81</v>
      </c>
      <c r="C148" s="30" t="n">
        <v>9</v>
      </c>
      <c r="D148" s="29" t="n">
        <f aca="false">C148/B148</f>
        <v>0.111111111111111</v>
      </c>
    </row>
    <row r="149" customFormat="false" ht="15" hidden="false" customHeight="false" outlineLevel="0" collapsed="false">
      <c r="B149" s="30" t="n">
        <v>97</v>
      </c>
      <c r="C149" s="30" t="n">
        <v>20</v>
      </c>
      <c r="D149" s="29" t="n">
        <f aca="false">C149/B149</f>
        <v>0.206185567010309</v>
      </c>
    </row>
    <row r="150" customFormat="false" ht="15" hidden="false" customHeight="false" outlineLevel="0" collapsed="false">
      <c r="B150" s="30" t="n">
        <v>120</v>
      </c>
      <c r="C150" s="30" t="n">
        <v>22</v>
      </c>
      <c r="D150" s="29" t="n">
        <f aca="false">C150/B150</f>
        <v>0.183333333333333</v>
      </c>
    </row>
    <row r="151" customFormat="false" ht="15" hidden="false" customHeight="false" outlineLevel="0" collapsed="false">
      <c r="B151" s="30" t="n">
        <v>113</v>
      </c>
      <c r="C151" s="30" t="n">
        <v>12</v>
      </c>
      <c r="D151" s="29" t="n">
        <f aca="false">C151/B151</f>
        <v>0.106194690265487</v>
      </c>
    </row>
    <row r="152" customFormat="false" ht="15" hidden="false" customHeight="false" outlineLevel="0" collapsed="false">
      <c r="B152" s="30" t="n">
        <v>82</v>
      </c>
      <c r="C152" s="30" t="n">
        <v>9</v>
      </c>
      <c r="D152" s="29" t="n">
        <f aca="false">C152/B152</f>
        <v>0.109756097560976</v>
      </c>
    </row>
    <row r="153" customFormat="false" ht="15" hidden="false" customHeight="false" outlineLevel="0" collapsed="false">
      <c r="B153" s="30" t="n">
        <v>91</v>
      </c>
      <c r="C153" s="30" t="n">
        <v>18</v>
      </c>
      <c r="D153" s="29" t="n">
        <f aca="false">C153/B153</f>
        <v>0.197802197802198</v>
      </c>
    </row>
    <row r="154" customFormat="false" ht="15" hidden="false" customHeight="false" outlineLevel="0" collapsed="false">
      <c r="B154" s="30" t="n">
        <v>115</v>
      </c>
      <c r="C154" s="30" t="n">
        <v>14</v>
      </c>
      <c r="D154" s="29" t="n">
        <f aca="false">C154/B154</f>
        <v>0.121739130434783</v>
      </c>
    </row>
    <row r="155" customFormat="false" ht="15" hidden="false" customHeight="false" outlineLevel="0" collapsed="false">
      <c r="B155" s="30" t="n">
        <v>114</v>
      </c>
      <c r="C155" s="30" t="n">
        <v>19</v>
      </c>
      <c r="D155" s="29" t="n">
        <f aca="false">C155/B155</f>
        <v>0.166666666666667</v>
      </c>
    </row>
    <row r="156" customFormat="false" ht="15" hidden="false" customHeight="false" outlineLevel="0" collapsed="false">
      <c r="B156" s="30" t="n">
        <v>106</v>
      </c>
      <c r="C156" s="30" t="n">
        <v>28</v>
      </c>
      <c r="D156" s="29" t="n">
        <f aca="false">C156/B156</f>
        <v>0.264150943396226</v>
      </c>
    </row>
    <row r="157" customFormat="false" ht="15" hidden="false" customHeight="false" outlineLevel="0" collapsed="false">
      <c r="B157" s="30" t="n">
        <v>139</v>
      </c>
      <c r="C157" s="30" t="n">
        <v>7</v>
      </c>
      <c r="D157" s="29" t="n">
        <f aca="false">C157/B157</f>
        <v>0.0503597122302158</v>
      </c>
    </row>
    <row r="158" customFormat="false" ht="15" hidden="false" customHeight="false" outlineLevel="0" collapsed="false">
      <c r="B158" s="30" t="n">
        <v>187</v>
      </c>
      <c r="C158" s="30" t="n">
        <v>36</v>
      </c>
      <c r="D158" s="29" t="n">
        <f aca="false">C158/B158</f>
        <v>0.192513368983957</v>
      </c>
    </row>
    <row r="159" customFormat="false" ht="15" hidden="false" customHeight="false" outlineLevel="0" collapsed="false">
      <c r="B159" s="30" t="n">
        <v>97</v>
      </c>
      <c r="C159" s="30" t="n">
        <v>12</v>
      </c>
      <c r="D159" s="29" t="n">
        <f aca="false">C159/B159</f>
        <v>0.123711340206186</v>
      </c>
    </row>
    <row r="160" customFormat="false" ht="15" hidden="false" customHeight="false" outlineLevel="0" collapsed="false">
      <c r="B160" s="30" t="n">
        <v>300</v>
      </c>
      <c r="C160" s="30" t="n">
        <v>62</v>
      </c>
      <c r="D160" s="29" t="n">
        <f aca="false">C160/B160</f>
        <v>0.206666666666667</v>
      </c>
    </row>
    <row r="161" customFormat="false" ht="15" hidden="false" customHeight="false" outlineLevel="0" collapsed="false">
      <c r="B161" s="30" t="n">
        <v>291</v>
      </c>
      <c r="C161" s="30" t="n">
        <v>41</v>
      </c>
      <c r="D161" s="29" t="n">
        <f aca="false">C161/B161</f>
        <v>0.140893470790378</v>
      </c>
    </row>
    <row r="162" customFormat="false" ht="15" hidden="false" customHeight="false" outlineLevel="0" collapsed="false">
      <c r="B162" s="30" t="n">
        <v>160</v>
      </c>
      <c r="C162" s="30" t="n">
        <v>37</v>
      </c>
      <c r="D162" s="29" t="n">
        <f aca="false">C162/B162</f>
        <v>0.23125</v>
      </c>
    </row>
    <row r="163" customFormat="false" ht="15" hidden="false" customHeight="false" outlineLevel="0" collapsed="false">
      <c r="B163" s="30" t="n">
        <v>140</v>
      </c>
      <c r="C163" s="30" t="n">
        <v>41</v>
      </c>
      <c r="D163" s="29" t="n">
        <f aca="false">C163/B163</f>
        <v>0.292857142857143</v>
      </c>
    </row>
    <row r="164" customFormat="false" ht="15" hidden="false" customHeight="false" outlineLevel="0" collapsed="false">
      <c r="B164" s="30" t="n">
        <v>102</v>
      </c>
      <c r="C164" s="30" t="n">
        <v>14.1</v>
      </c>
      <c r="D164" s="29" t="n">
        <f aca="false">C164/B164</f>
        <v>0.138235294117647</v>
      </c>
    </row>
    <row r="165" customFormat="false" ht="15" hidden="false" customHeight="false" outlineLevel="0" collapsed="false">
      <c r="B165" s="30" t="n">
        <v>130</v>
      </c>
      <c r="C165" s="30" t="n">
        <v>7</v>
      </c>
      <c r="D165" s="29" t="n">
        <f aca="false">C165/B165</f>
        <v>0.0538461538461539</v>
      </c>
    </row>
    <row r="166" customFormat="false" ht="15" hidden="false" customHeight="false" outlineLevel="0" collapsed="false">
      <c r="B166" s="30" t="n">
        <v>122</v>
      </c>
      <c r="C166" s="30" t="n">
        <v>5</v>
      </c>
      <c r="D166" s="29" t="n">
        <f aca="false">C166/B166</f>
        <v>0.040983606557377</v>
      </c>
    </row>
    <row r="167" customFormat="false" ht="15" hidden="false" customHeight="false" outlineLevel="0" collapsed="false">
      <c r="B167" s="30" t="n">
        <v>296</v>
      </c>
      <c r="C167" s="30" t="n">
        <v>77</v>
      </c>
      <c r="D167" s="29" t="n">
        <f aca="false">C167/B167</f>
        <v>0.260135135135135</v>
      </c>
    </row>
    <row r="168" customFormat="false" ht="15" hidden="false" customHeight="false" outlineLevel="0" collapsed="false">
      <c r="B168" s="30" t="n">
        <v>257</v>
      </c>
      <c r="C168" s="30" t="n">
        <v>80</v>
      </c>
      <c r="D168" s="29" t="n">
        <f aca="false">C168/B168</f>
        <v>0.311284046692607</v>
      </c>
    </row>
    <row r="169" customFormat="false" ht="15" hidden="false" customHeight="false" outlineLevel="0" collapsed="false">
      <c r="B169" s="30" t="n">
        <v>236</v>
      </c>
      <c r="C169" s="30" t="n">
        <v>70</v>
      </c>
      <c r="D169" s="29" t="n">
        <f aca="false">C169/B169</f>
        <v>0.296610169491525</v>
      </c>
    </row>
    <row r="170" customFormat="false" ht="15" hidden="false" customHeight="false" outlineLevel="0" collapsed="false">
      <c r="B170" s="30" t="n">
        <v>210</v>
      </c>
      <c r="C170" s="30" t="n">
        <v>63</v>
      </c>
      <c r="D170" s="29" t="n">
        <f aca="false">C170/B170</f>
        <v>0.3</v>
      </c>
    </row>
    <row r="171" customFormat="false" ht="15" hidden="false" customHeight="false" outlineLevel="0" collapsed="false">
      <c r="B171" s="30" t="n">
        <v>201</v>
      </c>
      <c r="C171" s="30" t="n">
        <v>62</v>
      </c>
      <c r="D171" s="29" t="n">
        <f aca="false">C171/B171</f>
        <v>0.308457711442786</v>
      </c>
    </row>
    <row r="172" customFormat="false" ht="15" hidden="false" customHeight="false" outlineLevel="0" collapsed="false">
      <c r="B172" s="30" t="n">
        <v>156</v>
      </c>
      <c r="C172" s="30" t="n">
        <v>34</v>
      </c>
      <c r="D172" s="29" t="n">
        <f aca="false">C172/B172</f>
        <v>0.217948717948718</v>
      </c>
    </row>
    <row r="173" customFormat="false" ht="15" hidden="false" customHeight="false" outlineLevel="0" collapsed="false">
      <c r="B173" s="30" t="n">
        <v>155</v>
      </c>
      <c r="C173" s="30" t="n">
        <v>40</v>
      </c>
      <c r="D173" s="29" t="n">
        <f aca="false">C173/B173</f>
        <v>0.258064516129032</v>
      </c>
    </row>
    <row r="174" customFormat="false" ht="15" hidden="false" customHeight="false" outlineLevel="0" collapsed="false">
      <c r="B174" s="30" t="n">
        <v>128</v>
      </c>
      <c r="C174" s="30" t="n">
        <v>30</v>
      </c>
      <c r="D174" s="29" t="n">
        <f aca="false">C174/B174</f>
        <v>0.234375</v>
      </c>
    </row>
    <row r="175" customFormat="false" ht="15" hidden="false" customHeight="false" outlineLevel="0" collapsed="false">
      <c r="B175" s="30" t="n">
        <v>90</v>
      </c>
      <c r="C175" s="30" t="n">
        <v>19</v>
      </c>
      <c r="D175" s="29" t="n">
        <f aca="false">C175/B175</f>
        <v>0.211111111111111</v>
      </c>
    </row>
    <row r="176" customFormat="false" ht="15" hidden="false" customHeight="false" outlineLevel="0" collapsed="false">
      <c r="B176" s="30" t="n">
        <v>170</v>
      </c>
      <c r="C176" s="30" t="n">
        <v>40</v>
      </c>
      <c r="D176" s="29" t="n">
        <f aca="false">C176/B176</f>
        <v>0.235294117647059</v>
      </c>
    </row>
    <row r="177" customFormat="false" ht="15" hidden="false" customHeight="false" outlineLevel="0" collapsed="false">
      <c r="B177" s="30" t="n">
        <v>212</v>
      </c>
      <c r="C177" s="30" t="n">
        <v>53</v>
      </c>
      <c r="D177" s="29" t="n">
        <f aca="false">C177/B177</f>
        <v>0.25</v>
      </c>
    </row>
    <row r="178" customFormat="false" ht="15" hidden="false" customHeight="false" outlineLevel="0" collapsed="false">
      <c r="B178" s="30" t="n">
        <v>107</v>
      </c>
      <c r="C178" s="30" t="n">
        <v>24</v>
      </c>
      <c r="D178" s="29" t="n">
        <f aca="false">C178/B178</f>
        <v>0.224299065420561</v>
      </c>
    </row>
    <row r="179" customFormat="false" ht="15" hidden="false" customHeight="false" outlineLevel="0" collapsed="false">
      <c r="B179" s="30" t="n">
        <v>197</v>
      </c>
      <c r="C179" s="30" t="n">
        <v>37</v>
      </c>
      <c r="D179" s="29" t="n">
        <f aca="false">C179/B179</f>
        <v>0.187817258883249</v>
      </c>
    </row>
    <row r="180" customFormat="false" ht="15" hidden="false" customHeight="false" outlineLevel="0" collapsed="false">
      <c r="B180" s="30" t="n">
        <v>146</v>
      </c>
      <c r="C180" s="30" t="n">
        <v>20</v>
      </c>
      <c r="D180" s="29" t="n">
        <f aca="false">C180/B180</f>
        <v>0.136986301369863</v>
      </c>
    </row>
    <row r="181" customFormat="false" ht="15" hidden="false" customHeight="false" outlineLevel="0" collapsed="false">
      <c r="B181" s="30" t="n">
        <v>111</v>
      </c>
      <c r="C181" s="30" t="n">
        <v>18</v>
      </c>
      <c r="D181" s="29" t="n">
        <f aca="false">C181/B181</f>
        <v>0.162162162162162</v>
      </c>
    </row>
    <row r="182" customFormat="false" ht="15" hidden="false" customHeight="false" outlineLevel="0" collapsed="false">
      <c r="B182" s="30" t="n">
        <v>90</v>
      </c>
      <c r="C182" s="30" t="n">
        <v>20</v>
      </c>
      <c r="D182" s="29" t="n">
        <f aca="false">C182/B182</f>
        <v>0.222222222222222</v>
      </c>
    </row>
    <row r="183" customFormat="false" ht="15" hidden="false" customHeight="false" outlineLevel="0" collapsed="false">
      <c r="B183" s="30" t="n">
        <v>386</v>
      </c>
      <c r="C183" s="30" t="n">
        <v>64</v>
      </c>
      <c r="D183" s="29" t="n">
        <f aca="false">C183/B183</f>
        <v>0.16580310880829</v>
      </c>
    </row>
    <row r="184" customFormat="false" ht="15" hidden="false" customHeight="false" outlineLevel="0" collapsed="false">
      <c r="B184" s="30" t="n">
        <v>390</v>
      </c>
      <c r="C184" s="30" t="n">
        <v>41</v>
      </c>
      <c r="D184" s="29" t="n">
        <f aca="false">C184/B184</f>
        <v>0.105128205128205</v>
      </c>
    </row>
    <row r="185" customFormat="false" ht="15" hidden="false" customHeight="false" outlineLevel="0" collapsed="false">
      <c r="D185" s="29"/>
    </row>
    <row r="186" customFormat="false" ht="15" hidden="false" customHeight="false" outlineLevel="0" collapsed="false">
      <c r="D186" s="29"/>
    </row>
    <row r="187" customFormat="false" ht="15" hidden="false" customHeight="false" outlineLevel="0" collapsed="false">
      <c r="D187" s="29"/>
    </row>
    <row r="188" customFormat="false" ht="15" hidden="false" customHeight="false" outlineLevel="0" collapsed="false">
      <c r="D188" s="29"/>
    </row>
    <row r="189" customFormat="false" ht="15" hidden="false" customHeight="false" outlineLevel="0" collapsed="false">
      <c r="D189" s="29"/>
    </row>
    <row r="190" customFormat="false" ht="15" hidden="false" customHeight="false" outlineLevel="0" collapsed="false">
      <c r="D190" s="29"/>
    </row>
    <row r="191" customFormat="false" ht="15" hidden="false" customHeight="false" outlineLevel="0" collapsed="false">
      <c r="D191" s="29"/>
    </row>
    <row r="192" customFormat="false" ht="15" hidden="false" customHeight="false" outlineLevel="0" collapsed="false">
      <c r="D192" s="29"/>
    </row>
    <row r="193" customFormat="false" ht="15" hidden="false" customHeight="false" outlineLevel="0" collapsed="false">
      <c r="D193" s="29"/>
    </row>
    <row r="194" customFormat="false" ht="15" hidden="false" customHeight="false" outlineLevel="0" collapsed="false">
      <c r="D194" s="29"/>
    </row>
    <row r="195" customFormat="false" ht="15" hidden="false" customHeight="false" outlineLevel="0" collapsed="false">
      <c r="D195" s="29"/>
    </row>
    <row r="196" customFormat="false" ht="15" hidden="false" customHeight="false" outlineLevel="0" collapsed="false">
      <c r="D196" s="29"/>
    </row>
    <row r="197" customFormat="false" ht="15" hidden="false" customHeight="false" outlineLevel="0" collapsed="false">
      <c r="D197" s="29"/>
    </row>
    <row r="198" customFormat="false" ht="15" hidden="false" customHeight="false" outlineLevel="0" collapsed="false">
      <c r="D198" s="29"/>
    </row>
    <row r="199" customFormat="false" ht="15" hidden="false" customHeight="false" outlineLevel="0" collapsed="false">
      <c r="D199" s="29"/>
    </row>
    <row r="200" customFormat="false" ht="15" hidden="false" customHeight="false" outlineLevel="0" collapsed="false">
      <c r="D200" s="29"/>
    </row>
    <row r="201" customFormat="false" ht="15" hidden="false" customHeight="false" outlineLevel="0" collapsed="false">
      <c r="D201" s="29"/>
    </row>
    <row r="202" customFormat="false" ht="15" hidden="false" customHeight="false" outlineLevel="0" collapsed="false">
      <c r="D202" s="29"/>
    </row>
    <row r="203" customFormat="false" ht="15" hidden="false" customHeight="false" outlineLevel="0" collapsed="false">
      <c r="D203" s="29"/>
    </row>
    <row r="204" customFormat="false" ht="15" hidden="false" customHeight="false" outlineLevel="0" collapsed="false">
      <c r="D204" s="29"/>
    </row>
    <row r="205" customFormat="false" ht="15" hidden="false" customHeight="false" outlineLevel="0" collapsed="false">
      <c r="D205" s="29"/>
    </row>
    <row r="206" customFormat="false" ht="15" hidden="false" customHeight="false" outlineLevel="0" collapsed="false">
      <c r="D206" s="29"/>
    </row>
    <row r="207" customFormat="false" ht="15" hidden="false" customHeight="false" outlineLevel="0" collapsed="false">
      <c r="D207" s="29"/>
    </row>
    <row r="208" customFormat="false" ht="15" hidden="false" customHeight="false" outlineLevel="0" collapsed="false">
      <c r="D208" s="29"/>
    </row>
    <row r="209" customFormat="false" ht="15" hidden="false" customHeight="false" outlineLevel="0" collapsed="false">
      <c r="D209" s="29"/>
    </row>
    <row r="210" customFormat="false" ht="15" hidden="false" customHeight="false" outlineLevel="0" collapsed="false">
      <c r="D210" s="29"/>
    </row>
    <row r="211" customFormat="false" ht="15" hidden="false" customHeight="false" outlineLevel="0" collapsed="false">
      <c r="D211" s="29"/>
    </row>
    <row r="212" customFormat="false" ht="15" hidden="false" customHeight="false" outlineLevel="0" collapsed="false">
      <c r="D212" s="29"/>
    </row>
    <row r="213" customFormat="false" ht="15" hidden="false" customHeight="false" outlineLevel="0" collapsed="false">
      <c r="D213" s="29"/>
    </row>
    <row r="214" customFormat="false" ht="15" hidden="false" customHeight="false" outlineLevel="0" collapsed="false">
      <c r="D214" s="29"/>
    </row>
    <row r="215" customFormat="false" ht="15" hidden="false" customHeight="false" outlineLevel="0" collapsed="false">
      <c r="D215" s="29"/>
    </row>
    <row r="216" customFormat="false" ht="15" hidden="false" customHeight="false" outlineLevel="0" collapsed="false">
      <c r="D216" s="29"/>
    </row>
    <row r="217" customFormat="false" ht="15" hidden="false" customHeight="false" outlineLevel="0" collapsed="false">
      <c r="D217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L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6"/>
  <cols>
    <col collapsed="false" hidden="false" max="1025" min="1" style="0" width="10.5851851851852"/>
  </cols>
  <sheetData>
    <row r="49" customFormat="false" ht="16" hidden="false" customHeight="false" outlineLevel="0" collapsed="false">
      <c r="L49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6"/>
  <cols>
    <col collapsed="false" hidden="false" max="1" min="1" style="0" width="18.0962962962963"/>
    <col collapsed="false" hidden="false" max="2" min="2" style="0" width="20.9703703703704"/>
    <col collapsed="false" hidden="false" max="1025" min="3" style="0" width="10.5851851851852"/>
  </cols>
  <sheetData>
    <row r="1" customFormat="false" ht="16" hidden="false" customHeight="false" outlineLevel="0" collapsed="false">
      <c r="A1" s="0" t="s">
        <v>96</v>
      </c>
    </row>
    <row r="2" customFormat="false" ht="16" hidden="false" customHeight="false" outlineLevel="0" collapsed="false">
      <c r="A2" s="0" t="s">
        <v>97</v>
      </c>
      <c r="B2" s="0" t="s">
        <v>98</v>
      </c>
      <c r="C2" s="0" t="s">
        <v>74</v>
      </c>
      <c r="D2" s="0" t="s">
        <v>75</v>
      </c>
      <c r="E2" s="0" t="s">
        <v>99</v>
      </c>
    </row>
    <row r="3" customFormat="false" ht="16" hidden="false" customHeight="false" outlineLevel="0" collapsed="false">
      <c r="A3" s="0" t="n">
        <v>37</v>
      </c>
      <c r="B3" s="0" t="n">
        <v>0</v>
      </c>
      <c r="C3" s="0" t="n">
        <v>100</v>
      </c>
      <c r="D3" s="0" t="n">
        <v>18</v>
      </c>
      <c r="E3" s="0" t="n">
        <v>1</v>
      </c>
    </row>
    <row r="4" customFormat="false" ht="16" hidden="false" customHeight="false" outlineLevel="0" collapsed="false">
      <c r="A4" s="0" t="n">
        <v>17</v>
      </c>
      <c r="B4" s="0" t="n">
        <v>200</v>
      </c>
      <c r="C4" s="0" t="n">
        <v>300</v>
      </c>
      <c r="D4" s="0" t="n">
        <f aca="false">C4*histogram!F26</f>
        <v>34.8765980998697</v>
      </c>
      <c r="E4" s="1" t="n">
        <f aca="false">830/800</f>
        <v>1.0375</v>
      </c>
    </row>
    <row r="5" customFormat="false" ht="16" hidden="false" customHeight="false" outlineLevel="0" collapsed="false">
      <c r="A5" s="0" t="n">
        <v>10</v>
      </c>
      <c r="B5" s="0" t="n">
        <v>400</v>
      </c>
      <c r="C5" s="0" t="n">
        <v>500</v>
      </c>
      <c r="D5" s="0" t="n">
        <f aca="false">C5*histogram!F26</f>
        <v>58.1276634997829</v>
      </c>
      <c r="E5" s="1" t="n">
        <f aca="false">911.87/800</f>
        <v>1.1398375</v>
      </c>
    </row>
    <row r="6" customFormat="false" ht="16" hidden="false" customHeight="false" outlineLevel="0" collapsed="false">
      <c r="B6" s="0" t="n">
        <v>800</v>
      </c>
      <c r="E6" s="1" t="n">
        <f aca="false">1000.96/800</f>
        <v>1.2512</v>
      </c>
    </row>
    <row r="7" customFormat="false" ht="16" hidden="false" customHeight="false" outlineLevel="0" collapsed="false">
      <c r="B7" s="0" t="n">
        <v>1200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2019-06-04T00:29:56Z</dcterms:created>
  <dc:creator>Microsoft Office User</dc:creator>
  <dc:description/>
  <dc:language>en-US</dc:language>
  <cp:lastModifiedBy/>
  <dcterms:modified xsi:type="dcterms:W3CDTF">2019-07-05T16:21:14Z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