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7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theme/themeOverride2.xml" ContentType="application/vnd.openxmlformats-officedocument.themeOverride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theme/themeOverride3.xml" ContentType="application/vnd.openxmlformats-officedocument.themeOverride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theme/themeOverride4.xml" ContentType="application/vnd.openxmlformats-officedocument.themeOverride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5.xml" ContentType="application/vnd.openxmlformats-officedocument.themeOverride+xml"/>
  <Override PartName="/xl/charts/chart19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6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kubo/myprojects/channelized-pdcs/"/>
    </mc:Choice>
  </mc:AlternateContent>
  <bookViews>
    <workbookView xWindow="5040" yWindow="2140" windowWidth="41500" windowHeight="23440" tabRatio="993" activeTab="6"/>
  </bookViews>
  <sheets>
    <sheet name="channels" sheetId="1" r:id="rId1"/>
    <sheet name="total av" sheetId="2" r:id="rId2"/>
    <sheet name="Width and Depths" sheetId="3" r:id="rId3"/>
    <sheet name="histogram" sheetId="4" r:id="rId4"/>
    <sheet name="sims" sheetId="6" r:id="rId5"/>
    <sheet name="wavelength" sheetId="7" r:id="rId6"/>
    <sheet name="charts" sheetId="5" r:id="rId7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A59" i="5" l="1"/>
  <c r="AB59" i="5"/>
  <c r="Z59" i="5"/>
  <c r="AA55" i="5"/>
  <c r="AB55" i="5"/>
  <c r="AA57" i="5"/>
  <c r="AB57" i="5"/>
  <c r="AA60" i="5"/>
  <c r="AB60" i="5"/>
  <c r="AA61" i="5"/>
  <c r="AB61" i="5"/>
  <c r="Z55" i="5"/>
  <c r="Z57" i="5"/>
  <c r="Z60" i="5"/>
  <c r="Z61" i="5"/>
  <c r="Q8" i="2"/>
  <c r="Q7" i="2"/>
  <c r="F37" i="1"/>
  <c r="F36" i="1"/>
  <c r="F35" i="1"/>
  <c r="F34" i="1"/>
  <c r="F33" i="1"/>
  <c r="X6" i="4"/>
  <c r="Y6" i="4"/>
  <c r="W6" i="4"/>
  <c r="P3" i="4"/>
  <c r="H3" i="4"/>
  <c r="C5" i="4"/>
  <c r="C6" i="4"/>
  <c r="G21" i="4"/>
  <c r="H21" i="4"/>
  <c r="L1" i="4"/>
  <c r="H1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I3" i="4" a="1"/>
  <c r="I4" i="4"/>
  <c r="J4" i="4"/>
  <c r="P4" i="4"/>
  <c r="I5" i="4"/>
  <c r="J5" i="4"/>
  <c r="P5" i="4"/>
  <c r="I6" i="4"/>
  <c r="J6" i="4"/>
  <c r="P6" i="4"/>
  <c r="I7" i="4"/>
  <c r="J7" i="4"/>
  <c r="P7" i="4"/>
  <c r="I8" i="4"/>
  <c r="J8" i="4"/>
  <c r="P8" i="4"/>
  <c r="I9" i="4"/>
  <c r="J9" i="4"/>
  <c r="P9" i="4"/>
  <c r="I10" i="4"/>
  <c r="J10" i="4"/>
  <c r="P10" i="4"/>
  <c r="I11" i="4"/>
  <c r="J11" i="4"/>
  <c r="P11" i="4"/>
  <c r="I12" i="4"/>
  <c r="J12" i="4"/>
  <c r="P12" i="4"/>
  <c r="I13" i="4"/>
  <c r="J13" i="4"/>
  <c r="P13" i="4"/>
  <c r="I14" i="4"/>
  <c r="J14" i="4"/>
  <c r="P14" i="4"/>
  <c r="I15" i="4"/>
  <c r="J15" i="4"/>
  <c r="P15" i="4"/>
  <c r="I16" i="4"/>
  <c r="J16" i="4"/>
  <c r="P16" i="4"/>
  <c r="D1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L3" i="4" a="1"/>
  <c r="L4" i="4"/>
  <c r="M4" i="4"/>
  <c r="Q4" i="4"/>
  <c r="L5" i="4"/>
  <c r="M5" i="4"/>
  <c r="Q5" i="4"/>
  <c r="L6" i="4"/>
  <c r="M6" i="4"/>
  <c r="Q6" i="4"/>
  <c r="L7" i="4"/>
  <c r="M7" i="4"/>
  <c r="Q7" i="4"/>
  <c r="L8" i="4"/>
  <c r="M8" i="4"/>
  <c r="Q8" i="4"/>
  <c r="L9" i="4"/>
  <c r="M9" i="4"/>
  <c r="Q9" i="4"/>
  <c r="L10" i="4"/>
  <c r="M10" i="4"/>
  <c r="Q10" i="4"/>
  <c r="L11" i="4"/>
  <c r="M11" i="4"/>
  <c r="Q11" i="4"/>
  <c r="L12" i="4"/>
  <c r="M12" i="4"/>
  <c r="Q12" i="4"/>
  <c r="L13" i="4"/>
  <c r="M13" i="4"/>
  <c r="Q13" i="4"/>
  <c r="L14" i="4"/>
  <c r="M14" i="4"/>
  <c r="Q14" i="4"/>
  <c r="L15" i="4"/>
  <c r="M15" i="4"/>
  <c r="Q15" i="4"/>
  <c r="L16" i="4"/>
  <c r="M16" i="4"/>
  <c r="Q16" i="4"/>
  <c r="L3" i="4"/>
  <c r="M3" i="4"/>
  <c r="Q3" i="4"/>
  <c r="E5" i="4"/>
  <c r="E6" i="4"/>
  <c r="E7" i="4"/>
  <c r="E8" i="4"/>
  <c r="E9" i="4"/>
  <c r="E10" i="4"/>
  <c r="E11" i="4"/>
  <c r="E12" i="4"/>
  <c r="E13" i="4"/>
  <c r="F3" i="4" a="1"/>
  <c r="F4" i="4"/>
  <c r="G4" i="4"/>
  <c r="O4" i="4"/>
  <c r="F5" i="4"/>
  <c r="G5" i="4"/>
  <c r="O5" i="4"/>
  <c r="F6" i="4"/>
  <c r="G6" i="4"/>
  <c r="O6" i="4"/>
  <c r="F7" i="4"/>
  <c r="G7" i="4"/>
  <c r="O7" i="4"/>
  <c r="F8" i="4"/>
  <c r="G8" i="4"/>
  <c r="O8" i="4"/>
  <c r="F9" i="4"/>
  <c r="G9" i="4"/>
  <c r="O9" i="4"/>
  <c r="F10" i="4"/>
  <c r="G10" i="4"/>
  <c r="O10" i="4"/>
  <c r="F11" i="4"/>
  <c r="G11" i="4"/>
  <c r="O11" i="4"/>
  <c r="F12" i="4"/>
  <c r="G12" i="4"/>
  <c r="O12" i="4"/>
  <c r="F13" i="4"/>
  <c r="G13" i="4"/>
  <c r="O13" i="4"/>
  <c r="F14" i="4"/>
  <c r="G14" i="4"/>
  <c r="O14" i="4"/>
  <c r="O15" i="4"/>
  <c r="O16" i="4"/>
  <c r="F3" i="4"/>
  <c r="G3" i="4"/>
  <c r="O3" i="4"/>
  <c r="K6" i="7"/>
  <c r="K7" i="7"/>
  <c r="K8" i="7"/>
  <c r="K9" i="7"/>
  <c r="K10" i="7"/>
  <c r="K11" i="7"/>
  <c r="K12" i="7"/>
  <c r="K13" i="7"/>
  <c r="K14" i="7"/>
  <c r="K5" i="7"/>
  <c r="J6" i="7"/>
  <c r="J7" i="7"/>
  <c r="J8" i="7"/>
  <c r="J9" i="7"/>
  <c r="J10" i="7"/>
  <c r="J11" i="7"/>
  <c r="J12" i="7"/>
  <c r="J13" i="7"/>
  <c r="J14" i="7"/>
  <c r="J5" i="7"/>
  <c r="O2" i="7"/>
  <c r="M2" i="7"/>
  <c r="H6" i="7"/>
  <c r="H7" i="7"/>
  <c r="H8" i="7"/>
  <c r="H9" i="7"/>
  <c r="H10" i="7"/>
  <c r="H11" i="7"/>
  <c r="H12" i="7"/>
  <c r="H13" i="7"/>
  <c r="H14" i="7"/>
  <c r="I5" i="7" a="1"/>
  <c r="I5" i="7"/>
  <c r="I6" i="7"/>
  <c r="I7" i="7"/>
  <c r="I8" i="7"/>
  <c r="I9" i="7"/>
  <c r="I10" i="7"/>
  <c r="I11" i="7"/>
  <c r="I12" i="7"/>
  <c r="I13" i="7"/>
  <c r="I14" i="7"/>
  <c r="K2" i="7"/>
  <c r="H2" i="7"/>
  <c r="F31" i="7"/>
  <c r="F30" i="7"/>
  <c r="F29" i="7"/>
  <c r="P3" i="1"/>
  <c r="P4" i="1"/>
  <c r="P5" i="1"/>
  <c r="P6" i="1"/>
  <c r="W7" i="1"/>
  <c r="P7" i="1"/>
  <c r="P8" i="1"/>
  <c r="P10" i="1"/>
  <c r="S5" i="1"/>
  <c r="S6" i="1"/>
  <c r="S7" i="1"/>
  <c r="P7" i="2"/>
  <c r="P8" i="2"/>
  <c r="P3" i="2"/>
  <c r="P4" i="2"/>
  <c r="P5" i="2"/>
  <c r="P6" i="2"/>
  <c r="P2" i="2"/>
  <c r="K28" i="4"/>
  <c r="K27" i="4"/>
  <c r="K26" i="4"/>
  <c r="I23" i="4"/>
  <c r="K23" i="4"/>
  <c r="H23" i="4"/>
  <c r="G23" i="4"/>
  <c r="AA3" i="1"/>
  <c r="AB3" i="1"/>
  <c r="AA4" i="1"/>
  <c r="AB4" i="1"/>
  <c r="AA5" i="1"/>
  <c r="AB5" i="1"/>
  <c r="AA6" i="1"/>
  <c r="AB6" i="1"/>
  <c r="AA7" i="1"/>
  <c r="AB7" i="1"/>
  <c r="AA8" i="1"/>
  <c r="AB8" i="1"/>
  <c r="AA10" i="1"/>
  <c r="AB10" i="1"/>
  <c r="AA11" i="1"/>
  <c r="AB11" i="1"/>
  <c r="AA12" i="1"/>
  <c r="AB12" i="1"/>
  <c r="AA13" i="1"/>
  <c r="AB13" i="1"/>
  <c r="AA15" i="1"/>
  <c r="AB15" i="1"/>
  <c r="AB16" i="1"/>
  <c r="AA17" i="1"/>
  <c r="AB17" i="1"/>
  <c r="AB18" i="1"/>
  <c r="AB20" i="1"/>
  <c r="AB21" i="1"/>
  <c r="AA22" i="1"/>
  <c r="AB22" i="1"/>
  <c r="AB23" i="1"/>
  <c r="AA24" i="1"/>
  <c r="AB24" i="1"/>
  <c r="AA25" i="1"/>
  <c r="AB25" i="1"/>
  <c r="AA27" i="1"/>
  <c r="AB27" i="1"/>
  <c r="AA28" i="1"/>
  <c r="AB28" i="1"/>
  <c r="AA29" i="1"/>
  <c r="AB29" i="1"/>
  <c r="AA30" i="1"/>
  <c r="AB30" i="1"/>
  <c r="AA31" i="1"/>
  <c r="AB31" i="1"/>
  <c r="AA53" i="1"/>
  <c r="AA49" i="1"/>
  <c r="AB49" i="1"/>
  <c r="AA52" i="1"/>
  <c r="L35" i="4"/>
  <c r="L34" i="4"/>
  <c r="G22" i="4"/>
  <c r="H22" i="4"/>
  <c r="M22" i="4"/>
  <c r="K22" i="4"/>
  <c r="I22" i="4"/>
  <c r="M21" i="4"/>
  <c r="K21" i="4"/>
  <c r="I21" i="4"/>
  <c r="E14" i="4"/>
  <c r="E15" i="4"/>
  <c r="E16" i="4"/>
  <c r="I3" i="4"/>
  <c r="F15" i="4"/>
  <c r="F16" i="4"/>
  <c r="F1" i="4"/>
  <c r="E53" i="3"/>
  <c r="E52" i="3"/>
  <c r="E51" i="3"/>
  <c r="E50" i="3"/>
  <c r="E49" i="3"/>
  <c r="E48" i="3"/>
  <c r="E47" i="3"/>
  <c r="E46" i="3"/>
  <c r="E45" i="3"/>
  <c r="E43" i="3"/>
  <c r="E42" i="3"/>
  <c r="E41" i="3"/>
  <c r="E40" i="3"/>
  <c r="E39" i="3"/>
  <c r="E38" i="3"/>
  <c r="E37" i="3"/>
  <c r="E36" i="3"/>
  <c r="E35" i="3"/>
  <c r="E33" i="3"/>
  <c r="E32" i="3"/>
  <c r="E31" i="3"/>
  <c r="E30" i="3"/>
  <c r="E29" i="3"/>
  <c r="E28" i="3"/>
  <c r="E27" i="3"/>
  <c r="E26" i="3"/>
  <c r="E24" i="3"/>
  <c r="E23" i="3"/>
  <c r="E22" i="3"/>
  <c r="E21" i="3"/>
  <c r="E20" i="3"/>
  <c r="E19" i="3"/>
  <c r="E17" i="3"/>
  <c r="J16" i="3"/>
  <c r="E16" i="3"/>
  <c r="J15" i="3"/>
  <c r="E15" i="3"/>
  <c r="J14" i="3"/>
  <c r="E14" i="3"/>
  <c r="E13" i="3"/>
  <c r="J12" i="3"/>
  <c r="E12" i="3"/>
  <c r="J11" i="3"/>
  <c r="E11" i="3"/>
  <c r="J10" i="3"/>
  <c r="E10" i="3"/>
  <c r="J9" i="3"/>
  <c r="E9" i="3"/>
  <c r="J8" i="3"/>
  <c r="E8" i="3"/>
  <c r="J7" i="3"/>
  <c r="E7" i="3"/>
  <c r="D7" i="3"/>
  <c r="J6" i="3"/>
  <c r="E6" i="3"/>
  <c r="D6" i="3"/>
  <c r="J5" i="3"/>
  <c r="E5" i="3"/>
  <c r="J4" i="3"/>
  <c r="E4" i="3"/>
  <c r="J3" i="3"/>
  <c r="E3" i="3"/>
  <c r="J2" i="3"/>
  <c r="E2" i="3"/>
  <c r="O8" i="2"/>
  <c r="O7" i="2"/>
  <c r="O6" i="2"/>
  <c r="O5" i="2"/>
  <c r="O4" i="2"/>
  <c r="O3" i="2"/>
  <c r="O2" i="2"/>
  <c r="J3" i="1"/>
  <c r="K3" i="1"/>
  <c r="V3" i="1"/>
  <c r="J4" i="1"/>
  <c r="K4" i="1"/>
  <c r="V4" i="1"/>
  <c r="J5" i="1"/>
  <c r="K5" i="1"/>
  <c r="V5" i="1"/>
  <c r="J6" i="1"/>
  <c r="K6" i="1"/>
  <c r="V6" i="1"/>
  <c r="J7" i="1"/>
  <c r="K7" i="1"/>
  <c r="V7" i="1"/>
  <c r="J8" i="1"/>
  <c r="K8" i="1"/>
  <c r="V8" i="1"/>
  <c r="J10" i="1"/>
  <c r="K10" i="1"/>
  <c r="V10" i="1"/>
  <c r="J11" i="1"/>
  <c r="K11" i="1"/>
  <c r="V11" i="1"/>
  <c r="J12" i="1"/>
  <c r="K12" i="1"/>
  <c r="V12" i="1"/>
  <c r="J13" i="1"/>
  <c r="K13" i="1"/>
  <c r="V13" i="1"/>
  <c r="J15" i="1"/>
  <c r="K15" i="1"/>
  <c r="V15" i="1"/>
  <c r="J16" i="1"/>
  <c r="K16" i="1"/>
  <c r="V16" i="1"/>
  <c r="J17" i="1"/>
  <c r="K17" i="1"/>
  <c r="V17" i="1"/>
  <c r="J18" i="1"/>
  <c r="K18" i="1"/>
  <c r="V18" i="1"/>
  <c r="J20" i="1"/>
  <c r="K20" i="1"/>
  <c r="V20" i="1"/>
  <c r="J21" i="1"/>
  <c r="K21" i="1"/>
  <c r="V21" i="1"/>
  <c r="J22" i="1"/>
  <c r="K22" i="1"/>
  <c r="V22" i="1"/>
  <c r="J23" i="1"/>
  <c r="K23" i="1"/>
  <c r="V23" i="1"/>
  <c r="J24" i="1"/>
  <c r="K24" i="1"/>
  <c r="V24" i="1"/>
  <c r="J25" i="1"/>
  <c r="K25" i="1"/>
  <c r="V25" i="1"/>
  <c r="J27" i="1"/>
  <c r="K27" i="1"/>
  <c r="V27" i="1"/>
  <c r="J28" i="1"/>
  <c r="K28" i="1"/>
  <c r="V28" i="1"/>
  <c r="J29" i="1"/>
  <c r="K29" i="1"/>
  <c r="V29" i="1"/>
  <c r="J30" i="1"/>
  <c r="K30" i="1"/>
  <c r="V30" i="1"/>
  <c r="J31" i="1"/>
  <c r="K31" i="1"/>
  <c r="V31" i="1"/>
  <c r="U55" i="1"/>
  <c r="S55" i="1"/>
  <c r="Q55" i="1"/>
  <c r="P55" i="1"/>
  <c r="O55" i="1"/>
  <c r="O3" i="1"/>
  <c r="O4" i="1"/>
  <c r="O5" i="1"/>
  <c r="O6" i="1"/>
  <c r="O7" i="1"/>
  <c r="O8" i="1"/>
  <c r="O10" i="1"/>
  <c r="O11" i="1"/>
  <c r="O12" i="1"/>
  <c r="O13" i="1"/>
  <c r="O15" i="1"/>
  <c r="O16" i="1"/>
  <c r="O17" i="1"/>
  <c r="O18" i="1"/>
  <c r="O20" i="1"/>
  <c r="O21" i="1"/>
  <c r="O22" i="1"/>
  <c r="O23" i="1"/>
  <c r="O24" i="1"/>
  <c r="O25" i="1"/>
  <c r="O27" i="1"/>
  <c r="O28" i="1"/>
  <c r="O29" i="1"/>
  <c r="O30" i="1"/>
  <c r="O31" i="1"/>
  <c r="N55" i="1"/>
  <c r="N3" i="1"/>
  <c r="N10" i="1"/>
  <c r="N11" i="1"/>
  <c r="N12" i="1"/>
  <c r="N13" i="1"/>
  <c r="N15" i="1"/>
  <c r="N16" i="1"/>
  <c r="N17" i="1"/>
  <c r="N18" i="1"/>
  <c r="N20" i="1"/>
  <c r="N21" i="1"/>
  <c r="N22" i="1"/>
  <c r="N23" i="1"/>
  <c r="N24" i="1"/>
  <c r="N25" i="1"/>
  <c r="N27" i="1"/>
  <c r="N28" i="1"/>
  <c r="N29" i="1"/>
  <c r="N30" i="1"/>
  <c r="N31" i="1"/>
  <c r="M55" i="1"/>
  <c r="M3" i="1"/>
  <c r="M4" i="1"/>
  <c r="M5" i="1"/>
  <c r="M6" i="1"/>
  <c r="M7" i="1"/>
  <c r="M8" i="1"/>
  <c r="M10" i="1"/>
  <c r="M11" i="1"/>
  <c r="M12" i="1"/>
  <c r="M13" i="1"/>
  <c r="M15" i="1"/>
  <c r="M16" i="1"/>
  <c r="M17" i="1"/>
  <c r="M18" i="1"/>
  <c r="M20" i="1"/>
  <c r="M21" i="1"/>
  <c r="M22" i="1"/>
  <c r="M23" i="1"/>
  <c r="M24" i="1"/>
  <c r="M25" i="1"/>
  <c r="M27" i="1"/>
  <c r="M28" i="1"/>
  <c r="M29" i="1"/>
  <c r="M30" i="1"/>
  <c r="M31" i="1"/>
  <c r="L55" i="1"/>
  <c r="L3" i="1"/>
  <c r="L10" i="1"/>
  <c r="L11" i="1"/>
  <c r="L12" i="1"/>
  <c r="L13" i="1"/>
  <c r="L15" i="1"/>
  <c r="L16" i="1"/>
  <c r="L17" i="1"/>
  <c r="L18" i="1"/>
  <c r="L20" i="1"/>
  <c r="L21" i="1"/>
  <c r="L22" i="1"/>
  <c r="L23" i="1"/>
  <c r="L24" i="1"/>
  <c r="L25" i="1"/>
  <c r="L27" i="1"/>
  <c r="L28" i="1"/>
  <c r="L29" i="1"/>
  <c r="L30" i="1"/>
  <c r="L31" i="1"/>
  <c r="K55" i="1"/>
  <c r="J55" i="1"/>
  <c r="I55" i="1"/>
  <c r="H55" i="1"/>
  <c r="G3" i="1"/>
  <c r="H3" i="1"/>
  <c r="H4" i="1"/>
  <c r="H5" i="1"/>
  <c r="H6" i="1"/>
  <c r="H7" i="1"/>
  <c r="H8" i="1"/>
  <c r="H10" i="1"/>
  <c r="H11" i="1"/>
  <c r="H12" i="1"/>
  <c r="H13" i="1"/>
  <c r="H15" i="1"/>
  <c r="H16" i="1"/>
  <c r="H17" i="1"/>
  <c r="H18" i="1"/>
  <c r="H20" i="1"/>
  <c r="H21" i="1"/>
  <c r="H22" i="1"/>
  <c r="H23" i="1"/>
  <c r="H24" i="1"/>
  <c r="H25" i="1"/>
  <c r="H27" i="1"/>
  <c r="H28" i="1"/>
  <c r="H29" i="1"/>
  <c r="H30" i="1"/>
  <c r="H31" i="1"/>
  <c r="G55" i="1"/>
  <c r="F3" i="1"/>
  <c r="F4" i="1"/>
  <c r="F5" i="1"/>
  <c r="F6" i="1"/>
  <c r="F7" i="1"/>
  <c r="F8" i="1"/>
  <c r="F10" i="1"/>
  <c r="F11" i="1"/>
  <c r="F12" i="1"/>
  <c r="F13" i="1"/>
  <c r="F15" i="1"/>
  <c r="F16" i="1"/>
  <c r="F17" i="1"/>
  <c r="F18" i="1"/>
  <c r="F20" i="1"/>
  <c r="F21" i="1"/>
  <c r="F22" i="1"/>
  <c r="F23" i="1"/>
  <c r="F24" i="1"/>
  <c r="F25" i="1"/>
  <c r="F27" i="1"/>
  <c r="F28" i="1"/>
  <c r="F29" i="1"/>
  <c r="F30" i="1"/>
  <c r="F31" i="1"/>
  <c r="F55" i="1"/>
  <c r="U54" i="1"/>
  <c r="S54" i="1"/>
  <c r="Q54" i="1"/>
  <c r="P54" i="1"/>
  <c r="O54" i="1"/>
  <c r="N54" i="1"/>
  <c r="M54" i="1"/>
  <c r="L54" i="1"/>
  <c r="K54" i="1"/>
  <c r="J54" i="1"/>
  <c r="I54" i="1"/>
  <c r="H54" i="1"/>
  <c r="G54" i="1"/>
  <c r="F54" i="1"/>
  <c r="S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S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S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Y3" i="1"/>
  <c r="Z3" i="1"/>
  <c r="Y4" i="1"/>
  <c r="Z4" i="1"/>
  <c r="Y5" i="1"/>
  <c r="Z5" i="1"/>
  <c r="Y6" i="1"/>
  <c r="Z6" i="1"/>
  <c r="Y7" i="1"/>
  <c r="Z7" i="1"/>
  <c r="Y8" i="1"/>
  <c r="Z8" i="1"/>
  <c r="Y10" i="1"/>
  <c r="Z10" i="1"/>
  <c r="Y11" i="1"/>
  <c r="Z11" i="1"/>
  <c r="Y12" i="1"/>
  <c r="Z12" i="1"/>
  <c r="Y13" i="1"/>
  <c r="Z13" i="1"/>
  <c r="Y15" i="1"/>
  <c r="Z15" i="1"/>
  <c r="Y16" i="1"/>
  <c r="Y17" i="1"/>
  <c r="Z17" i="1"/>
  <c r="Y18" i="1"/>
  <c r="Y20" i="1"/>
  <c r="Y21" i="1"/>
  <c r="Y22" i="1"/>
  <c r="Z22" i="1"/>
  <c r="Y23" i="1"/>
  <c r="Y24" i="1"/>
  <c r="Z24" i="1"/>
  <c r="Y25" i="1"/>
  <c r="Z25" i="1"/>
  <c r="Y27" i="1"/>
  <c r="Z27" i="1"/>
  <c r="Y28" i="1"/>
  <c r="Z28" i="1"/>
  <c r="Y29" i="1"/>
  <c r="Z29" i="1"/>
  <c r="Y30" i="1"/>
  <c r="Z30" i="1"/>
  <c r="Y31" i="1"/>
  <c r="Z31" i="1"/>
  <c r="Y50" i="1"/>
  <c r="S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Y49" i="1"/>
  <c r="S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X31" i="1"/>
  <c r="X30" i="1"/>
  <c r="X29" i="1"/>
  <c r="X28" i="1"/>
  <c r="X27" i="1"/>
  <c r="X25" i="1"/>
  <c r="X24" i="1"/>
  <c r="X22" i="1"/>
  <c r="X17" i="1"/>
  <c r="X15" i="1"/>
  <c r="X13" i="1"/>
  <c r="X12" i="1"/>
  <c r="X11" i="1"/>
  <c r="X10" i="1"/>
  <c r="X8" i="1"/>
  <c r="X7" i="1"/>
  <c r="X6" i="1"/>
  <c r="X5" i="1"/>
  <c r="X4" i="1"/>
  <c r="X3" i="1"/>
</calcChain>
</file>

<file path=xl/sharedStrings.xml><?xml version="1.0" encoding="utf-8"?>
<sst xmlns="http://schemas.openxmlformats.org/spreadsheetml/2006/main" count="240" uniqueCount="157">
  <si>
    <t>channel label</t>
  </si>
  <si>
    <t xml:space="preserve">start </t>
  </si>
  <si>
    <t xml:space="preserve">end </t>
  </si>
  <si>
    <t>downvalley length</t>
  </si>
  <si>
    <t>channel length</t>
  </si>
  <si>
    <t>SI</t>
  </si>
  <si>
    <t>elevation change</t>
  </si>
  <si>
    <t>average slope</t>
  </si>
  <si>
    <t>max slope</t>
  </si>
  <si>
    <t>average width</t>
  </si>
  <si>
    <t>average depth</t>
  </si>
  <si>
    <t>min width</t>
  </si>
  <si>
    <t>min depth</t>
  </si>
  <si>
    <t>max width</t>
  </si>
  <si>
    <t>max depth</t>
  </si>
  <si>
    <t>highest wavelength</t>
  </si>
  <si>
    <t>associated amplitude</t>
  </si>
  <si>
    <t>lowest wavelength</t>
  </si>
  <si>
    <t>W/D</t>
  </si>
  <si>
    <t>hL/lL</t>
  </si>
  <si>
    <t>amplitude</t>
  </si>
  <si>
    <t>Merapi (6)</t>
  </si>
  <si>
    <t>channel 1</t>
  </si>
  <si>
    <t>437008.90 m E, 9165432.90 m S</t>
  </si>
  <si>
    <t>429559.39 m E, 9158963.43 m S</t>
  </si>
  <si>
    <t xml:space="preserve">channel 5 </t>
  </si>
  <si>
    <t>439814.00 m E, 9166329.00 m S</t>
  </si>
  <si>
    <t>443878.59 m E, 9156394.77 m S</t>
  </si>
  <si>
    <t>channel 3</t>
  </si>
  <si>
    <t>437981.46 m E, 9164862.76 m S</t>
  </si>
  <si>
    <t>channel 4</t>
  </si>
  <si>
    <t>439604.00 m E,9164857.00 m S</t>
  </si>
  <si>
    <t>440637.55 m E, 9154798.63 m S</t>
  </si>
  <si>
    <t>channel 2</t>
  </si>
  <si>
    <t>437044.00 m E, 9166513.00 m S</t>
  </si>
  <si>
    <t>, 9162266.18 m S</t>
  </si>
  <si>
    <t>channel 6</t>
  </si>
  <si>
    <t>Colima (4)</t>
  </si>
  <si>
    <t>channel1</t>
  </si>
  <si>
    <t>channel2</t>
  </si>
  <si>
    <t>Monserrat (4)</t>
  </si>
  <si>
    <t xml:space="preserve">channel3 </t>
  </si>
  <si>
    <t>channel 5</t>
  </si>
  <si>
    <t>Unzen (6)</t>
  </si>
  <si>
    <t xml:space="preserve">channel1 </t>
  </si>
  <si>
    <t>channel4</t>
  </si>
  <si>
    <t>channel 8</t>
  </si>
  <si>
    <t>Sakurajima (5)</t>
  </si>
  <si>
    <t>Sinuosity</t>
  </si>
  <si>
    <t>Average Slope</t>
  </si>
  <si>
    <t>Maximum Slope</t>
  </si>
  <si>
    <t>Average Width</t>
  </si>
  <si>
    <t>Average Depth</t>
  </si>
  <si>
    <t>Minimum Width</t>
  </si>
  <si>
    <t>Minimum Depth</t>
  </si>
  <si>
    <t>Max Width</t>
  </si>
  <si>
    <t>Maximum Depth</t>
  </si>
  <si>
    <t>Highest Wavelenth</t>
  </si>
  <si>
    <t>Associated Amplitude</t>
  </si>
  <si>
    <t>Lowest Wavelength</t>
  </si>
  <si>
    <t>Associate Amplitude</t>
  </si>
  <si>
    <t>All</t>
  </si>
  <si>
    <t>Standard Deviation</t>
  </si>
  <si>
    <t>Average Width (m)</t>
  </si>
  <si>
    <t>Average Depth (m)</t>
  </si>
  <si>
    <t>Minimum Width (m)</t>
  </si>
  <si>
    <t>Minimum Depth (m)</t>
  </si>
  <si>
    <t>Max Width (m)</t>
  </si>
  <si>
    <t>Maximum Depth (m)</t>
  </si>
  <si>
    <t>Highest Wavelenth (m)</t>
  </si>
  <si>
    <t>Associated Amplitude (m)</t>
  </si>
  <si>
    <t>Lowest Wavelength (m)</t>
  </si>
  <si>
    <t>Associate Amplitude (m)</t>
  </si>
  <si>
    <t>Merapi</t>
  </si>
  <si>
    <t>channel distance</t>
  </si>
  <si>
    <t>width</t>
  </si>
  <si>
    <t>depth</t>
  </si>
  <si>
    <t>Colima</t>
  </si>
  <si>
    <t>Monserrat</t>
  </si>
  <si>
    <t>Unzen</t>
  </si>
  <si>
    <t>Sakurajima</t>
  </si>
  <si>
    <t>channel 1 width</t>
  </si>
  <si>
    <t>CHANNEL 1</t>
  </si>
  <si>
    <t>CHANNEL 2</t>
  </si>
  <si>
    <t>channel 5_merap</t>
  </si>
  <si>
    <t>channel6</t>
  </si>
  <si>
    <t>channel3</t>
  </si>
  <si>
    <t xml:space="preserve">channel2 </t>
  </si>
  <si>
    <t>histogram</t>
  </si>
  <si>
    <t xml:space="preserve">bins </t>
  </si>
  <si>
    <t>Max</t>
  </si>
  <si>
    <t>Min</t>
  </si>
  <si>
    <t>Average</t>
  </si>
  <si>
    <t>STD</t>
  </si>
  <si>
    <t>Range</t>
  </si>
  <si>
    <t>Median</t>
  </si>
  <si>
    <t xml:space="preserve"> </t>
  </si>
  <si>
    <t>our simulations</t>
  </si>
  <si>
    <t>slope</t>
  </si>
  <si>
    <t>wavelength</t>
  </si>
  <si>
    <t>associated slope</t>
  </si>
  <si>
    <t>merapi 6</t>
  </si>
  <si>
    <t>merapi 4</t>
  </si>
  <si>
    <t xml:space="preserve">merapi 3 </t>
  </si>
  <si>
    <t>aspect</t>
  </si>
  <si>
    <t>all wave</t>
  </si>
  <si>
    <t>n</t>
  </si>
  <si>
    <t>k</t>
  </si>
  <si>
    <t>min</t>
  </si>
  <si>
    <t>max</t>
  </si>
  <si>
    <t>bins</t>
  </si>
  <si>
    <t>std</t>
  </si>
  <si>
    <t>average</t>
  </si>
  <si>
    <t>pdf</t>
  </si>
  <si>
    <t>W</t>
  </si>
  <si>
    <t>D</t>
  </si>
  <si>
    <t>A</t>
  </si>
  <si>
    <t>100-200</t>
  </si>
  <si>
    <t>200-300</t>
  </si>
  <si>
    <t>300-500</t>
  </si>
  <si>
    <t>0-13</t>
  </si>
  <si>
    <t>13-23</t>
  </si>
  <si>
    <t>33-43</t>
  </si>
  <si>
    <t>0-5</t>
  </si>
  <si>
    <t>5..15</t>
  </si>
  <si>
    <t>15-30</t>
  </si>
  <si>
    <t>Ranges based on statistical probability</t>
  </si>
  <si>
    <t>*note: I find depth suspect considering the resolution is likely 30m. I trust aspect ratio more</t>
  </si>
  <si>
    <t>160-636</t>
  </si>
  <si>
    <t>636-1113</t>
  </si>
  <si>
    <t>1113-1590</t>
  </si>
  <si>
    <t>Hood</t>
  </si>
  <si>
    <t>Channel 1</t>
  </si>
  <si>
    <t>nice v shaped channels</t>
  </si>
  <si>
    <t>very steep</t>
  </si>
  <si>
    <t>two channels come together</t>
  </si>
  <si>
    <t>starts U shaped</t>
  </si>
  <si>
    <t>amprat</t>
  </si>
  <si>
    <t>label</t>
  </si>
  <si>
    <t>B</t>
  </si>
  <si>
    <t>C</t>
  </si>
  <si>
    <t>E</t>
  </si>
  <si>
    <t>S</t>
  </si>
  <si>
    <t>X</t>
  </si>
  <si>
    <t>Y</t>
  </si>
  <si>
    <t>Z</t>
  </si>
  <si>
    <t>N</t>
  </si>
  <si>
    <t>V</t>
  </si>
  <si>
    <t>width/depth</t>
  </si>
  <si>
    <t>300/39</t>
  </si>
  <si>
    <t>100/15</t>
  </si>
  <si>
    <t>200/27</t>
  </si>
  <si>
    <t>volume flux</t>
  </si>
  <si>
    <t>Label</t>
  </si>
  <si>
    <t>Wavelength (m)</t>
  </si>
  <si>
    <t>Width/Depth (m)</t>
  </si>
  <si>
    <t>Inlet Height/Depth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</si>
</sst>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3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charset val="1"/>
    </font>
    <font>
      <sz val="12"/>
      <color rgb="FF9C0006"/>
      <name val="Calibri"/>
      <family val="2"/>
      <charset val="1"/>
    </font>
    <font>
      <sz val="12"/>
      <color rgb="FF9C5700"/>
      <name val="Calibri"/>
      <family val="2"/>
      <charset val="1"/>
    </font>
    <font>
      <sz val="12"/>
      <color rgb="FF3F3F76"/>
      <name val="Calibri"/>
      <family val="2"/>
      <charset val="1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6EFCE"/>
        <bgColor rgb="FFD9D9D9"/>
      </patternFill>
    </fill>
    <fill>
      <patternFill patternType="solid">
        <fgColor rgb="FFFFC7CE"/>
        <bgColor rgb="FFFFCC99"/>
      </patternFill>
    </fill>
    <fill>
      <patternFill patternType="solid">
        <fgColor rgb="FFFFEB9C"/>
        <bgColor rgb="FFFFFFCC"/>
      </patternFill>
    </fill>
    <fill>
      <patternFill patternType="solid">
        <fgColor rgb="FFFFCC99"/>
        <bgColor rgb="FFFFC7CE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rgb="FF7F7F7F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7F7F7F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0">
    <xf numFmtId="0" fontId="0" fillId="0" borderId="0"/>
    <xf numFmtId="0" fontId="5" fillId="5" borderId="1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8" borderId="0" applyNumberFormat="0" applyBorder="0" applyAlignment="0" applyProtection="0"/>
    <xf numFmtId="0" fontId="9" fillId="9" borderId="1" applyNumberFormat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77">
    <xf numFmtId="0" fontId="0" fillId="0" borderId="0" xfId="0"/>
    <xf numFmtId="0" fontId="0" fillId="0" borderId="2" xfId="0" applyBorder="1"/>
    <xf numFmtId="0" fontId="0" fillId="0" borderId="3" xfId="0" applyFont="1" applyBorder="1"/>
    <xf numFmtId="0" fontId="2" fillId="2" borderId="4" xfId="1" applyFont="1" applyFill="1" applyBorder="1" applyAlignment="1" applyProtection="1"/>
    <xf numFmtId="0" fontId="2" fillId="2" borderId="5" xfId="1" applyFont="1" applyFill="1" applyBorder="1" applyAlignment="1" applyProtection="1"/>
    <xf numFmtId="0" fontId="2" fillId="2" borderId="6" xfId="1" applyFont="1" applyFill="1" applyBorder="1" applyAlignment="1" applyProtection="1"/>
    <xf numFmtId="0" fontId="2" fillId="2" borderId="2" xfId="1" applyFont="1" applyFill="1" applyBorder="1" applyAlignment="1" applyProtection="1"/>
    <xf numFmtId="0" fontId="2" fillId="2" borderId="3" xfId="1" applyFont="1" applyFill="1" applyBorder="1" applyAlignment="1" applyProtection="1"/>
    <xf numFmtId="0" fontId="3" fillId="3" borderId="4" xfId="1" applyFont="1" applyFill="1" applyBorder="1" applyAlignment="1" applyProtection="1"/>
    <xf numFmtId="0" fontId="3" fillId="3" borderId="5" xfId="1" applyFont="1" applyFill="1" applyBorder="1" applyAlignment="1" applyProtection="1"/>
    <xf numFmtId="0" fontId="3" fillId="3" borderId="6" xfId="1" applyFont="1" applyFill="1" applyBorder="1" applyAlignment="1" applyProtection="1"/>
    <xf numFmtId="0" fontId="3" fillId="3" borderId="2" xfId="1" applyFont="1" applyFill="1" applyBorder="1" applyAlignment="1" applyProtection="1"/>
    <xf numFmtId="0" fontId="3" fillId="3" borderId="3" xfId="1" applyFont="1" applyFill="1" applyBorder="1" applyAlignment="1" applyProtection="1"/>
    <xf numFmtId="0" fontId="4" fillId="4" borderId="4" xfId="1" applyFont="1" applyFill="1" applyBorder="1" applyAlignment="1" applyProtection="1"/>
    <xf numFmtId="0" fontId="4" fillId="4" borderId="5" xfId="1" applyFont="1" applyFill="1" applyBorder="1" applyAlignment="1" applyProtection="1"/>
    <xf numFmtId="0" fontId="4" fillId="4" borderId="6" xfId="1" applyFont="1" applyFill="1" applyBorder="1" applyAlignment="1" applyProtection="1"/>
    <xf numFmtId="0" fontId="4" fillId="4" borderId="2" xfId="1" applyFont="1" applyFill="1" applyBorder="1" applyAlignment="1" applyProtection="1"/>
    <xf numFmtId="0" fontId="4" fillId="4" borderId="3" xfId="1" applyFont="1" applyFill="1" applyBorder="1" applyAlignment="1" applyProtection="1"/>
    <xf numFmtId="0" fontId="5" fillId="5" borderId="4" xfId="1" applyFont="1" applyBorder="1" applyAlignment="1" applyProtection="1"/>
    <xf numFmtId="0" fontId="5" fillId="5" borderId="5" xfId="1" applyBorder="1" applyAlignment="1" applyProtection="1"/>
    <xf numFmtId="0" fontId="5" fillId="5" borderId="1" xfId="1" applyAlignment="1" applyProtection="1"/>
    <xf numFmtId="0" fontId="5" fillId="5" borderId="7" xfId="1" applyBorder="1" applyAlignment="1" applyProtection="1"/>
    <xf numFmtId="0" fontId="5" fillId="5" borderId="6" xfId="1" applyFont="1" applyBorder="1" applyAlignment="1" applyProtection="1"/>
    <xf numFmtId="0" fontId="5" fillId="5" borderId="8" xfId="1" applyBorder="1" applyAlignment="1" applyProtection="1"/>
    <xf numFmtId="0" fontId="5" fillId="5" borderId="2" xfId="1" applyFont="1" applyBorder="1" applyAlignment="1" applyProtection="1"/>
    <xf numFmtId="0" fontId="5" fillId="5" borderId="3" xfId="1" applyFont="1" applyBorder="1" applyAlignment="1" applyProtection="1"/>
    <xf numFmtId="0" fontId="5" fillId="5" borderId="9" xfId="1" applyBorder="1" applyAlignment="1" applyProtection="1"/>
    <xf numFmtId="2" fontId="3" fillId="3" borderId="2" xfId="1" applyNumberFormat="1" applyFont="1" applyFill="1" applyBorder="1" applyAlignment="1" applyProtection="1"/>
    <xf numFmtId="2" fontId="0" fillId="0" borderId="2" xfId="0" applyNumberFormat="1" applyBorder="1"/>
    <xf numFmtId="0" fontId="2" fillId="2" borderId="0" xfId="1" applyFont="1" applyFill="1" applyBorder="1" applyAlignment="1" applyProtection="1"/>
    <xf numFmtId="0" fontId="3" fillId="3" borderId="0" xfId="1" applyFont="1" applyFill="1" applyBorder="1" applyAlignment="1" applyProtection="1"/>
    <xf numFmtId="0" fontId="4" fillId="4" borderId="0" xfId="1" applyFont="1" applyFill="1" applyBorder="1" applyAlignment="1" applyProtection="1"/>
    <xf numFmtId="0" fontId="5" fillId="5" borderId="0" xfId="1" applyBorder="1" applyAlignment="1" applyProtection="1"/>
    <xf numFmtId="0" fontId="4" fillId="4" borderId="0" xfId="0" applyFont="1" applyFill="1"/>
    <xf numFmtId="0" fontId="5" fillId="5" borderId="0" xfId="1" applyFont="1" applyBorder="1" applyAlignment="1" applyProtection="1"/>
    <xf numFmtId="164" fontId="0" fillId="0" borderId="0" xfId="0" applyNumberFormat="1"/>
    <xf numFmtId="164" fontId="6" fillId="6" borderId="0" xfId="2" applyNumberFormat="1"/>
    <xf numFmtId="164" fontId="8" fillId="8" borderId="0" xfId="4" applyNumberFormat="1"/>
    <xf numFmtId="0" fontId="8" fillId="8" borderId="0" xfId="4"/>
    <xf numFmtId="0" fontId="5" fillId="5" borderId="1" xfId="1"/>
    <xf numFmtId="0" fontId="7" fillId="7" borderId="0" xfId="3"/>
    <xf numFmtId="16" fontId="7" fillId="7" borderId="0" xfId="3" applyNumberFormat="1"/>
    <xf numFmtId="2" fontId="0" fillId="0" borderId="0" xfId="0" applyNumberFormat="1"/>
    <xf numFmtId="2" fontId="6" fillId="6" borderId="0" xfId="2" applyNumberFormat="1"/>
    <xf numFmtId="2" fontId="9" fillId="9" borderId="1" xfId="5" applyNumberFormat="1"/>
    <xf numFmtId="1" fontId="0" fillId="0" borderId="0" xfId="0" applyNumberFormat="1"/>
    <xf numFmtId="0" fontId="1" fillId="11" borderId="2" xfId="19" applyBorder="1" applyAlignment="1" applyProtection="1"/>
    <xf numFmtId="0" fontId="1" fillId="11" borderId="0" xfId="19" applyBorder="1" applyAlignment="1" applyProtection="1"/>
    <xf numFmtId="0" fontId="1" fillId="11" borderId="6" xfId="19" applyBorder="1" applyAlignment="1" applyProtection="1"/>
    <xf numFmtId="0" fontId="3" fillId="3" borderId="10" xfId="1" applyFont="1" applyFill="1" applyBorder="1" applyAlignment="1" applyProtection="1"/>
    <xf numFmtId="0" fontId="2" fillId="2" borderId="10" xfId="1" applyFont="1" applyFill="1" applyBorder="1" applyAlignment="1" applyProtection="1"/>
    <xf numFmtId="0" fontId="1" fillId="11" borderId="4" xfId="19" applyBorder="1" applyAlignment="1" applyProtection="1"/>
    <xf numFmtId="0" fontId="1" fillId="11" borderId="5" xfId="19" applyBorder="1" applyAlignment="1" applyProtection="1"/>
    <xf numFmtId="0" fontId="1" fillId="11" borderId="11" xfId="19" applyBorder="1" applyAlignment="1" applyProtection="1"/>
    <xf numFmtId="0" fontId="1" fillId="11" borderId="12" xfId="19" applyBorder="1" applyAlignment="1" applyProtection="1"/>
    <xf numFmtId="0" fontId="1" fillId="11" borderId="13" xfId="19" applyBorder="1" applyAlignment="1" applyProtection="1"/>
    <xf numFmtId="0" fontId="1" fillId="11" borderId="14" xfId="19" applyBorder="1" applyAlignment="1" applyProtection="1"/>
    <xf numFmtId="0" fontId="1" fillId="11" borderId="15" xfId="19" applyBorder="1" applyAlignment="1" applyProtection="1"/>
    <xf numFmtId="0" fontId="1" fillId="11" borderId="16" xfId="19" applyBorder="1" applyAlignment="1" applyProtection="1"/>
    <xf numFmtId="0" fontId="1" fillId="11" borderId="17" xfId="19" applyBorder="1" applyAlignment="1" applyProtection="1"/>
    <xf numFmtId="0" fontId="1" fillId="11" borderId="18" xfId="19" applyBorder="1" applyAlignment="1" applyProtection="1"/>
    <xf numFmtId="0" fontId="1" fillId="11" borderId="19" xfId="19" applyBorder="1" applyAlignment="1" applyProtection="1"/>
    <xf numFmtId="0" fontId="3" fillId="3" borderId="16" xfId="1" applyFont="1" applyFill="1" applyBorder="1" applyAlignment="1" applyProtection="1"/>
    <xf numFmtId="0" fontId="3" fillId="3" borderId="17" xfId="1" applyFont="1" applyFill="1" applyBorder="1" applyAlignment="1" applyProtection="1"/>
    <xf numFmtId="0" fontId="3" fillId="3" borderId="19" xfId="1" applyFont="1" applyFill="1" applyBorder="1" applyAlignment="1" applyProtection="1"/>
    <xf numFmtId="0" fontId="5" fillId="5" borderId="16" xfId="1" applyBorder="1" applyAlignment="1" applyProtection="1"/>
    <xf numFmtId="0" fontId="5" fillId="5" borderId="20" xfId="1" applyBorder="1" applyAlignment="1" applyProtection="1"/>
    <xf numFmtId="0" fontId="4" fillId="4" borderId="10" xfId="1" applyFont="1" applyFill="1" applyBorder="1" applyAlignment="1" applyProtection="1"/>
    <xf numFmtId="0" fontId="5" fillId="5" borderId="21" xfId="1" applyBorder="1" applyAlignment="1" applyProtection="1"/>
    <xf numFmtId="0" fontId="5" fillId="5" borderId="22" xfId="1" applyBorder="1" applyAlignment="1" applyProtection="1"/>
    <xf numFmtId="0" fontId="4" fillId="4" borderId="16" xfId="1" applyFont="1" applyFill="1" applyBorder="1" applyAlignment="1" applyProtection="1"/>
    <xf numFmtId="0" fontId="4" fillId="4" borderId="17" xfId="1" applyFont="1" applyFill="1" applyBorder="1" applyAlignment="1" applyProtection="1"/>
    <xf numFmtId="0" fontId="4" fillId="4" borderId="19" xfId="1" applyFont="1" applyFill="1" applyBorder="1" applyAlignment="1" applyProtection="1"/>
    <xf numFmtId="0" fontId="1" fillId="10" borderId="0" xfId="18"/>
    <xf numFmtId="0" fontId="1" fillId="10" borderId="0" xfId="18" applyBorder="1" applyAlignment="1" applyProtection="1"/>
    <xf numFmtId="0" fontId="1" fillId="11" borderId="3" xfId="19" applyBorder="1" applyAlignment="1" applyProtection="1"/>
    <xf numFmtId="0" fontId="12" fillId="0" borderId="0" xfId="0" applyFont="1"/>
  </cellXfs>
  <cellStyles count="20">
    <cellStyle name="20% - Accent1" xfId="18" builtinId="30"/>
    <cellStyle name="40% - Accent1" xfId="19" builtinId="31"/>
    <cellStyle name="Bad" xfId="3" builtinId="27"/>
    <cellStyle name="Explanatory Text" xfId="1" builtinId="53" customBuilti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Good" xfId="2" builtinId="26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Input" xfId="5" builtinId="20"/>
    <cellStyle name="Neutral" xfId="4" builtinId="28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68A915"/>
      <rgbColor rgb="FF800080"/>
      <rgbColor rgb="FF0E8FBC"/>
      <rgbColor rgb="FFBFBFBF"/>
      <rgbColor rgb="FF808080"/>
      <rgbColor rgb="FF9999FF"/>
      <rgbColor rgb="FFAD4A00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B3B3B3"/>
      <rgbColor rgb="FFFFC7CE"/>
      <rgbColor rgb="FFCC99FF"/>
      <rgbColor rgb="FFFFCC99"/>
      <rgbColor rgb="FF3366FF"/>
      <rgbColor rgb="FF5ECCF3"/>
      <rgbColor rgb="FF99CC00"/>
      <rgbColor rgb="FFFFCC00"/>
      <rgbColor rgb="FFFF9900"/>
      <rgbColor rgb="FFFF420E"/>
      <rgbColor rgb="FF4E67C8"/>
      <rgbColor rgb="FF7F7F7F"/>
      <rgbColor rgb="FF004586"/>
      <rgbColor rgb="FF2A8A6F"/>
      <rgbColor rgb="FF003300"/>
      <rgbColor rgb="FF595959"/>
      <rgbColor rgb="FF9C1F0A"/>
      <rgbColor rgb="FF9C5700"/>
      <rgbColor rgb="FF283A7F"/>
      <rgbColor rgb="FF3F3F7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Relationship Id="rId3" Type="http://schemas.openxmlformats.org/officeDocument/2006/relationships/themeOverride" Target="../theme/themeOverride1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18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Relationship Id="rId3" Type="http://schemas.openxmlformats.org/officeDocument/2006/relationships/themeOverride" Target="../theme/themeOverride5.xml"/></Relationships>
</file>

<file path=xl/charts/_rels/chart19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Relationship Id="rId3" Type="http://schemas.openxmlformats.org/officeDocument/2006/relationships/themeOverride" Target="../theme/themeOverrid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channels!$H$3:$H$8</c:f>
              <c:numCache>
                <c:formatCode>General</c:formatCode>
                <c:ptCount val="6"/>
                <c:pt idx="0">
                  <c:v>10.78181818181818</c:v>
                </c:pt>
                <c:pt idx="1">
                  <c:v>15.22047244094488</c:v>
                </c:pt>
                <c:pt idx="2">
                  <c:v>10.40714285714286</c:v>
                </c:pt>
                <c:pt idx="3">
                  <c:v>12.14159292035398</c:v>
                </c:pt>
                <c:pt idx="4">
                  <c:v>13.56521739130435</c:v>
                </c:pt>
                <c:pt idx="5">
                  <c:v>14.14545454545454</c:v>
                </c:pt>
              </c:numCache>
            </c:numRef>
          </c:xVal>
          <c:yVal>
            <c:numRef>
              <c:f>channels!$I$3:$I$8</c:f>
              <c:numCache>
                <c:formatCode>General</c:formatCode>
                <c:ptCount val="6"/>
                <c:pt idx="0">
                  <c:v>37.6</c:v>
                </c:pt>
                <c:pt idx="1">
                  <c:v>61.5</c:v>
                </c:pt>
                <c:pt idx="2">
                  <c:v>49.0</c:v>
                </c:pt>
                <c:pt idx="3">
                  <c:v>58.6</c:v>
                </c:pt>
                <c:pt idx="4">
                  <c:v>62.7</c:v>
                </c:pt>
                <c:pt idx="5">
                  <c:v>53.0</c:v>
                </c:pt>
              </c:numCache>
            </c:numRef>
          </c:yVal>
          <c:smooth val="0"/>
        </c:ser>
        <c:ser>
          <c:idx val="1"/>
          <c:order val="1"/>
          <c:tx>
            <c:v>Our topography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0E8FBC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channels!$K$57:$K$60</c:f>
              <c:numCache>
                <c:formatCode>General</c:formatCode>
                <c:ptCount val="4"/>
              </c:numCache>
            </c:numRef>
          </c:xVal>
          <c:yVal>
            <c:numRef>
              <c:f>channels!$K$57:$K$60</c:f>
              <c:numCache>
                <c:formatCode>General</c:formatCode>
                <c:ptCount val="4"/>
              </c:numCache>
            </c:numRef>
          </c:yVal>
          <c:smooth val="0"/>
        </c:ser>
        <c:ser>
          <c:idx val="2"/>
          <c:order val="2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68A91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channels!$H$10:$H$13</c:f>
              <c:numCache>
                <c:formatCode>General</c:formatCode>
                <c:ptCount val="4"/>
                <c:pt idx="0">
                  <c:v>14.28571428571429</c:v>
                </c:pt>
                <c:pt idx="1">
                  <c:v>14.73367697594502</c:v>
                </c:pt>
                <c:pt idx="2">
                  <c:v>32.4236641221374</c:v>
                </c:pt>
                <c:pt idx="3">
                  <c:v>10.65073529411765</c:v>
                </c:pt>
              </c:numCache>
            </c:numRef>
          </c:xVal>
          <c:yVal>
            <c:numRef>
              <c:f>channels!$I$10:$I$13</c:f>
              <c:numCache>
                <c:formatCode>General</c:formatCode>
                <c:ptCount val="4"/>
                <c:pt idx="0">
                  <c:v>43.2</c:v>
                </c:pt>
                <c:pt idx="1">
                  <c:v>44.2</c:v>
                </c:pt>
                <c:pt idx="2">
                  <c:v>69.6</c:v>
                </c:pt>
                <c:pt idx="3">
                  <c:v>52.6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channels!$H$15:$H$18</c:f>
              <c:numCache>
                <c:formatCode>General</c:formatCode>
                <c:ptCount val="4"/>
                <c:pt idx="0">
                  <c:v>8.870151770657673</c:v>
                </c:pt>
                <c:pt idx="1">
                  <c:v>15.98712446351931</c:v>
                </c:pt>
                <c:pt idx="2">
                  <c:v>14.24050632911392</c:v>
                </c:pt>
                <c:pt idx="3">
                  <c:v>16.88235294117647</c:v>
                </c:pt>
              </c:numCache>
            </c:numRef>
          </c:xVal>
          <c:yVal>
            <c:numRef>
              <c:f>channels!$I$15:$I$18</c:f>
              <c:numCache>
                <c:formatCode>General</c:formatCode>
                <c:ptCount val="4"/>
                <c:pt idx="0">
                  <c:v>37.3</c:v>
                </c:pt>
                <c:pt idx="1">
                  <c:v>54.7</c:v>
                </c:pt>
                <c:pt idx="2">
                  <c:v>38.4</c:v>
                </c:pt>
                <c:pt idx="3">
                  <c:v>60.9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channels!$H$20:$H$25</c:f>
              <c:numCache>
                <c:formatCode>General</c:formatCode>
                <c:ptCount val="6"/>
                <c:pt idx="0">
                  <c:v>17.48711340206185</c:v>
                </c:pt>
                <c:pt idx="1">
                  <c:v>21.59914712153518</c:v>
                </c:pt>
                <c:pt idx="2">
                  <c:v>19.16666666666667</c:v>
                </c:pt>
                <c:pt idx="3">
                  <c:v>26.68032786885246</c:v>
                </c:pt>
                <c:pt idx="4">
                  <c:v>21.08843537414966</c:v>
                </c:pt>
                <c:pt idx="5">
                  <c:v>28.04154302670623</c:v>
                </c:pt>
              </c:numCache>
            </c:numRef>
          </c:xVal>
          <c:yVal>
            <c:numRef>
              <c:f>channels!$I$20:$I$25</c:f>
              <c:numCache>
                <c:formatCode>General</c:formatCode>
                <c:ptCount val="6"/>
                <c:pt idx="0">
                  <c:v>68.3</c:v>
                </c:pt>
                <c:pt idx="1">
                  <c:v>68.6</c:v>
                </c:pt>
                <c:pt idx="2">
                  <c:v>67.0</c:v>
                </c:pt>
                <c:pt idx="3">
                  <c:v>88.0</c:v>
                </c:pt>
                <c:pt idx="5">
                  <c:v>67.0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channels!$H$27:$H$31</c:f>
              <c:numCache>
                <c:formatCode>General</c:formatCode>
                <c:ptCount val="5"/>
                <c:pt idx="0">
                  <c:v>15.04559270516717</c:v>
                </c:pt>
                <c:pt idx="1">
                  <c:v>19.9009900990099</c:v>
                </c:pt>
                <c:pt idx="2">
                  <c:v>16.07142857142857</c:v>
                </c:pt>
                <c:pt idx="3">
                  <c:v>35.78071463534019</c:v>
                </c:pt>
                <c:pt idx="4">
                  <c:v>21.28813559322034</c:v>
                </c:pt>
              </c:numCache>
            </c:numRef>
          </c:xVal>
          <c:yVal>
            <c:numRef>
              <c:f>channels!$I$27:$I$31</c:f>
              <c:numCache>
                <c:formatCode>General</c:formatCode>
                <c:ptCount val="5"/>
                <c:pt idx="0">
                  <c:v>65.0</c:v>
                </c:pt>
                <c:pt idx="1">
                  <c:v>75.0</c:v>
                </c:pt>
                <c:pt idx="2">
                  <c:v>61.8</c:v>
                </c:pt>
                <c:pt idx="3">
                  <c:v>81.0</c:v>
                </c:pt>
                <c:pt idx="4">
                  <c:v>77.6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20342720"/>
        <c:axId val="-320339200"/>
      </c:scatterChart>
      <c:valAx>
        <c:axId val="-320342720"/>
        <c:scaling>
          <c:orientation val="minMax"/>
          <c:min val="0.09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Average Slope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-320339200"/>
        <c:crosses val="autoZero"/>
        <c:crossBetween val="midCat"/>
      </c:valAx>
      <c:valAx>
        <c:axId val="-320339200"/>
        <c:scaling>
          <c:orientation val="minMax"/>
          <c:min val="1.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Max slope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-320342720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channels!$X$3:$X$8</c:f>
              <c:numCache>
                <c:formatCode>General</c:formatCode>
                <c:ptCount val="6"/>
                <c:pt idx="0">
                  <c:v>3.667664670658683</c:v>
                </c:pt>
                <c:pt idx="1">
                  <c:v>3.303249097472924</c:v>
                </c:pt>
                <c:pt idx="2">
                  <c:v>8.54419410745234</c:v>
                </c:pt>
                <c:pt idx="3">
                  <c:v>3.865425912670007</c:v>
                </c:pt>
                <c:pt idx="4">
                  <c:v>3.038031319910515</c:v>
                </c:pt>
                <c:pt idx="5">
                  <c:v>2.991924629878869</c:v>
                </c:pt>
              </c:numCache>
            </c:numRef>
          </c:xVal>
          <c:yVal>
            <c:numRef>
              <c:f>channels!$F$3:$F$8</c:f>
              <c:numCache>
                <c:formatCode>General</c:formatCode>
                <c:ptCount val="6"/>
                <c:pt idx="0">
                  <c:v>1.074533554752369</c:v>
                </c:pt>
                <c:pt idx="1">
                  <c:v>1.172668513388735</c:v>
                </c:pt>
                <c:pt idx="2">
                  <c:v>1.129032258064516</c:v>
                </c:pt>
                <c:pt idx="3">
                  <c:v>1.1199207135778</c:v>
                </c:pt>
                <c:pt idx="4">
                  <c:v>1.027572121521573</c:v>
                </c:pt>
                <c:pt idx="5">
                  <c:v>1.142619715383816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68A91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channels!$X$10:$X$13</c:f>
              <c:numCache>
                <c:formatCode>General</c:formatCode>
                <c:ptCount val="4"/>
                <c:pt idx="0">
                  <c:v>2.818807339449541</c:v>
                </c:pt>
                <c:pt idx="1">
                  <c:v>8.994505494505494</c:v>
                </c:pt>
                <c:pt idx="2">
                  <c:v>2.85823754789272</c:v>
                </c:pt>
                <c:pt idx="3">
                  <c:v>2.056441717791411</c:v>
                </c:pt>
              </c:numCache>
            </c:numRef>
          </c:xVal>
          <c:yVal>
            <c:numRef>
              <c:f>channels!$F$10:$F$13</c:f>
              <c:numCache>
                <c:formatCode>General</c:formatCode>
                <c:ptCount val="4"/>
                <c:pt idx="0">
                  <c:v>1.194382464890405</c:v>
                </c:pt>
                <c:pt idx="1">
                  <c:v>1.135886801658941</c:v>
                </c:pt>
                <c:pt idx="2">
                  <c:v>1.106886354034643</c:v>
                </c:pt>
                <c:pt idx="3">
                  <c:v>1.195079086115993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channels!$X$15:$X$18</c:f>
              <c:numCache>
                <c:formatCode>General</c:formatCode>
                <c:ptCount val="4"/>
                <c:pt idx="0">
                  <c:v>4.518518518518518</c:v>
                </c:pt>
                <c:pt idx="1">
                  <c:v>1.0</c:v>
                </c:pt>
                <c:pt idx="2">
                  <c:v>0.896057347670251</c:v>
                </c:pt>
                <c:pt idx="3">
                  <c:v>1.0</c:v>
                </c:pt>
              </c:numCache>
            </c:numRef>
          </c:xVal>
          <c:yVal>
            <c:numRef>
              <c:f>channels!$F$15:$F$18</c:f>
              <c:numCache>
                <c:formatCode>General</c:formatCode>
                <c:ptCount val="4"/>
                <c:pt idx="0">
                  <c:v>1.16571653233733</c:v>
                </c:pt>
                <c:pt idx="1">
                  <c:v>1.081206496519722</c:v>
                </c:pt>
                <c:pt idx="2">
                  <c:v>1.075195644777135</c:v>
                </c:pt>
                <c:pt idx="3">
                  <c:v>1.063829787234043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channels!$X$20:$X$25</c:f>
              <c:numCache>
                <c:formatCode>General</c:formatCode>
                <c:ptCount val="6"/>
                <c:pt idx="0">
                  <c:v>1.0</c:v>
                </c:pt>
                <c:pt idx="1">
                  <c:v>1.0</c:v>
                </c:pt>
                <c:pt idx="2">
                  <c:v>3.867403314917127</c:v>
                </c:pt>
                <c:pt idx="3">
                  <c:v>1.0</c:v>
                </c:pt>
                <c:pt idx="4">
                  <c:v>4.917127071823204</c:v>
                </c:pt>
                <c:pt idx="5">
                  <c:v>3.3</c:v>
                </c:pt>
              </c:numCache>
            </c:numRef>
          </c:xVal>
          <c:yVal>
            <c:numRef>
              <c:f>channels!$F$20:$F$25</c:f>
              <c:numCache>
                <c:formatCode>General</c:formatCode>
                <c:ptCount val="6"/>
                <c:pt idx="0">
                  <c:v>1.110952040085898</c:v>
                </c:pt>
                <c:pt idx="1">
                  <c:v>1.126050420168067</c:v>
                </c:pt>
                <c:pt idx="2">
                  <c:v>1.176470588235294</c:v>
                </c:pt>
                <c:pt idx="3">
                  <c:v>1.130152848540991</c:v>
                </c:pt>
                <c:pt idx="4">
                  <c:v>1.173652694610778</c:v>
                </c:pt>
                <c:pt idx="5">
                  <c:v>1.199715201139195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channels!$X$27:$X$31</c:f>
              <c:numCache>
                <c:formatCode>General</c:formatCode>
                <c:ptCount val="5"/>
                <c:pt idx="0">
                  <c:v>4.976851851851852</c:v>
                </c:pt>
                <c:pt idx="1">
                  <c:v>3.727642276422764</c:v>
                </c:pt>
                <c:pt idx="2">
                  <c:v>2.941176470588235</c:v>
                </c:pt>
                <c:pt idx="3">
                  <c:v>3.625</c:v>
                </c:pt>
                <c:pt idx="4">
                  <c:v>4.489795918367346</c:v>
                </c:pt>
              </c:numCache>
            </c:numRef>
          </c:xVal>
          <c:yVal>
            <c:numRef>
              <c:f>channels!$F$27:$F$31</c:f>
              <c:numCache>
                <c:formatCode>General</c:formatCode>
                <c:ptCount val="5"/>
                <c:pt idx="0">
                  <c:v>1.160084626234133</c:v>
                </c:pt>
                <c:pt idx="1">
                  <c:v>1.283354510800508</c:v>
                </c:pt>
                <c:pt idx="2">
                  <c:v>1.053820097854723</c:v>
                </c:pt>
                <c:pt idx="3">
                  <c:v>1.04341164453524</c:v>
                </c:pt>
                <c:pt idx="4">
                  <c:v>1.186645213193886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53444512"/>
        <c:axId val="-453371376"/>
      </c:scatterChart>
      <c:valAx>
        <c:axId val="-453444512"/>
        <c:scaling>
          <c:orientation val="minMax"/>
          <c:min val="0.09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Highest/Lowest Wavelength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-453371376"/>
        <c:crosses val="autoZero"/>
        <c:crossBetween val="midCat"/>
      </c:valAx>
      <c:valAx>
        <c:axId val="-453371376"/>
        <c:scaling>
          <c:orientation val="minMax"/>
          <c:min val="1.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en-US" sz="1000" b="0" strike="noStrike" spc="-1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Sinuosity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-453444512"/>
        <c:crosses val="autoZero"/>
        <c:crossBetween val="midCat"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80808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histogram!$E$3:$E$14</c:f>
              <c:numCache>
                <c:formatCode>General</c:formatCode>
                <c:ptCount val="12"/>
                <c:pt idx="0">
                  <c:v>0.0</c:v>
                </c:pt>
                <c:pt idx="1">
                  <c:v>100.0</c:v>
                </c:pt>
                <c:pt idx="2">
                  <c:v>200.0</c:v>
                </c:pt>
                <c:pt idx="3">
                  <c:v>300.0</c:v>
                </c:pt>
                <c:pt idx="4">
                  <c:v>400.0</c:v>
                </c:pt>
                <c:pt idx="5">
                  <c:v>500.0</c:v>
                </c:pt>
                <c:pt idx="6">
                  <c:v>600.0</c:v>
                </c:pt>
                <c:pt idx="7">
                  <c:v>700.0</c:v>
                </c:pt>
                <c:pt idx="8">
                  <c:v>800.0</c:v>
                </c:pt>
                <c:pt idx="9">
                  <c:v>900.0</c:v>
                </c:pt>
                <c:pt idx="10">
                  <c:v>1000.0</c:v>
                </c:pt>
                <c:pt idx="11">
                  <c:v>1100.0</c:v>
                </c:pt>
              </c:numCache>
            </c:numRef>
          </c:cat>
          <c:val>
            <c:numRef>
              <c:f>histogram!$F$3:$F$14</c:f>
              <c:numCache>
                <c:formatCode>General</c:formatCode>
                <c:ptCount val="12"/>
                <c:pt idx="0">
                  <c:v>0.0</c:v>
                </c:pt>
                <c:pt idx="1">
                  <c:v>12.0</c:v>
                </c:pt>
                <c:pt idx="2">
                  <c:v>50.0</c:v>
                </c:pt>
                <c:pt idx="3">
                  <c:v>53.0</c:v>
                </c:pt>
                <c:pt idx="4">
                  <c:v>36.0</c:v>
                </c:pt>
                <c:pt idx="5">
                  <c:v>12.0</c:v>
                </c:pt>
                <c:pt idx="6">
                  <c:v>10.0</c:v>
                </c:pt>
                <c:pt idx="7">
                  <c:v>4.0</c:v>
                </c:pt>
                <c:pt idx="8">
                  <c:v>2.0</c:v>
                </c:pt>
                <c:pt idx="9">
                  <c:v>2.0</c:v>
                </c:pt>
                <c:pt idx="10">
                  <c:v>0.0</c:v>
                </c:pt>
                <c:pt idx="11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"/>
        <c:axId val="-320259008"/>
        <c:axId val="-320255888"/>
      </c:barChart>
      <c:catAx>
        <c:axId val="-32025900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Width (m)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320255888"/>
        <c:crosses val="autoZero"/>
        <c:auto val="1"/>
        <c:lblAlgn val="ctr"/>
        <c:lblOffset val="100"/>
        <c:noMultiLvlLbl val="1"/>
      </c:catAx>
      <c:valAx>
        <c:axId val="-320255888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Counts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320259008"/>
        <c:crosses val="autoZero"/>
        <c:crossBetween val="midCat"/>
        <c:majorUnit val="15.0"/>
      </c:valAx>
      <c:spPr>
        <a:solidFill>
          <a:srgbClr val="FFFFFF"/>
        </a:solidFill>
        <a:ln w="12600">
          <a:solidFill>
            <a:srgbClr val="000000"/>
          </a:solidFill>
          <a:round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80808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histogram!$H$4:$H$16</c:f>
              <c:numCache>
                <c:formatCode>General</c:formatCode>
                <c:ptCount val="13"/>
                <c:pt idx="0">
                  <c:v>13.0</c:v>
                </c:pt>
                <c:pt idx="1">
                  <c:v>23.0</c:v>
                </c:pt>
                <c:pt idx="2">
                  <c:v>33.0</c:v>
                </c:pt>
                <c:pt idx="3">
                  <c:v>43.0</c:v>
                </c:pt>
                <c:pt idx="4">
                  <c:v>53.0</c:v>
                </c:pt>
                <c:pt idx="5">
                  <c:v>63.0</c:v>
                </c:pt>
                <c:pt idx="6">
                  <c:v>73.0</c:v>
                </c:pt>
                <c:pt idx="7">
                  <c:v>83.0</c:v>
                </c:pt>
                <c:pt idx="8">
                  <c:v>93.0</c:v>
                </c:pt>
                <c:pt idx="9">
                  <c:v>103.0</c:v>
                </c:pt>
                <c:pt idx="10">
                  <c:v>113.0</c:v>
                </c:pt>
                <c:pt idx="11">
                  <c:v>123.0</c:v>
                </c:pt>
                <c:pt idx="12">
                  <c:v>133.0</c:v>
                </c:pt>
              </c:numCache>
            </c:numRef>
          </c:cat>
          <c:val>
            <c:numRef>
              <c:f>histogram!$I$4:$I$16</c:f>
              <c:numCache>
                <c:formatCode>General</c:formatCode>
                <c:ptCount val="13"/>
                <c:pt idx="0">
                  <c:v>50.0</c:v>
                </c:pt>
                <c:pt idx="1">
                  <c:v>39.0</c:v>
                </c:pt>
                <c:pt idx="2">
                  <c:v>28.0</c:v>
                </c:pt>
                <c:pt idx="3">
                  <c:v>21.0</c:v>
                </c:pt>
                <c:pt idx="4">
                  <c:v>9.0</c:v>
                </c:pt>
                <c:pt idx="5">
                  <c:v>10.0</c:v>
                </c:pt>
                <c:pt idx="6">
                  <c:v>7.0</c:v>
                </c:pt>
                <c:pt idx="7">
                  <c:v>4.0</c:v>
                </c:pt>
                <c:pt idx="8">
                  <c:v>4.0</c:v>
                </c:pt>
                <c:pt idx="9">
                  <c:v>5.0</c:v>
                </c:pt>
                <c:pt idx="10">
                  <c:v>3.0</c:v>
                </c:pt>
                <c:pt idx="11">
                  <c:v>2.0</c:v>
                </c:pt>
                <c:pt idx="12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"/>
        <c:axId val="-320230384"/>
        <c:axId val="-320227264"/>
      </c:barChart>
      <c:catAx>
        <c:axId val="-32023038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Depth (m)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320227264"/>
        <c:crosses val="autoZero"/>
        <c:auto val="1"/>
        <c:lblAlgn val="ctr"/>
        <c:lblOffset val="100"/>
        <c:noMultiLvlLbl val="1"/>
      </c:catAx>
      <c:valAx>
        <c:axId val="-320227264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Counts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320230384"/>
        <c:crosses val="autoZero"/>
        <c:crossBetween val="midCat"/>
        <c:majorUnit val="15.0"/>
      </c:valAx>
      <c:spPr>
        <a:solidFill>
          <a:srgbClr val="FFFFFF"/>
        </a:solidFill>
        <a:ln w="12600">
          <a:solidFill>
            <a:srgbClr val="000000"/>
          </a:solidFill>
          <a:round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80808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histogram!$K$3:$K$10</c:f>
              <c:numCache>
                <c:formatCode>General</c:formatCode>
                <c:ptCount val="8"/>
                <c:pt idx="0">
                  <c:v>5.0</c:v>
                </c:pt>
                <c:pt idx="1">
                  <c:v>15.05931952662722</c:v>
                </c:pt>
                <c:pt idx="2">
                  <c:v>30.11863905325444</c:v>
                </c:pt>
                <c:pt idx="3">
                  <c:v>45.17795857988165</c:v>
                </c:pt>
                <c:pt idx="4">
                  <c:v>60.23727810650887</c:v>
                </c:pt>
                <c:pt idx="5">
                  <c:v>75.29659763313608</c:v>
                </c:pt>
                <c:pt idx="6">
                  <c:v>90.35591715976331</c:v>
                </c:pt>
                <c:pt idx="7">
                  <c:v>105.4152366863905</c:v>
                </c:pt>
              </c:numCache>
            </c:numRef>
          </c:cat>
          <c:val>
            <c:numRef>
              <c:f>histogram!$L$3:$L$10</c:f>
              <c:numCache>
                <c:formatCode>General</c:formatCode>
                <c:ptCount val="8"/>
                <c:pt idx="0">
                  <c:v>29.0</c:v>
                </c:pt>
                <c:pt idx="1">
                  <c:v>98.0</c:v>
                </c:pt>
                <c:pt idx="2">
                  <c:v>32.0</c:v>
                </c:pt>
                <c:pt idx="3">
                  <c:v>12.0</c:v>
                </c:pt>
                <c:pt idx="4">
                  <c:v>4.0</c:v>
                </c:pt>
                <c:pt idx="5">
                  <c:v>0.0</c:v>
                </c:pt>
                <c:pt idx="6">
                  <c:v>2.0</c:v>
                </c:pt>
                <c:pt idx="7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"/>
        <c:axId val="-320205344"/>
        <c:axId val="-320202224"/>
      </c:barChart>
      <c:catAx>
        <c:axId val="-32020534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Aspect Ratio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320202224"/>
        <c:crosses val="autoZero"/>
        <c:auto val="1"/>
        <c:lblAlgn val="ctr"/>
        <c:lblOffset val="100"/>
        <c:noMultiLvlLbl val="1"/>
      </c:catAx>
      <c:valAx>
        <c:axId val="-320202224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Counts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320205344"/>
        <c:crosses val="autoZero"/>
        <c:crossBetween val="midCat"/>
        <c:majorUnit val="15.0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wavelength!$C$3:$C$21</c:f>
              <c:numCache>
                <c:formatCode>General</c:formatCode>
                <c:ptCount val="19"/>
                <c:pt idx="0">
                  <c:v>11.1</c:v>
                </c:pt>
                <c:pt idx="1">
                  <c:v>10.7</c:v>
                </c:pt>
                <c:pt idx="2">
                  <c:v>6.4</c:v>
                </c:pt>
                <c:pt idx="3">
                  <c:v>5.6</c:v>
                </c:pt>
                <c:pt idx="4">
                  <c:v>11.7</c:v>
                </c:pt>
                <c:pt idx="5">
                  <c:v>11.5</c:v>
                </c:pt>
                <c:pt idx="7">
                  <c:v>14.1</c:v>
                </c:pt>
                <c:pt idx="8">
                  <c:v>6.9</c:v>
                </c:pt>
                <c:pt idx="9">
                  <c:v>4.6</c:v>
                </c:pt>
                <c:pt idx="10">
                  <c:v>4.1</c:v>
                </c:pt>
                <c:pt idx="11">
                  <c:v>8.4</c:v>
                </c:pt>
                <c:pt idx="12">
                  <c:v>7.1</c:v>
                </c:pt>
                <c:pt idx="13">
                  <c:v>15.4</c:v>
                </c:pt>
                <c:pt idx="15">
                  <c:v>12.9</c:v>
                </c:pt>
                <c:pt idx="16">
                  <c:v>9.8</c:v>
                </c:pt>
                <c:pt idx="17">
                  <c:v>7.2</c:v>
                </c:pt>
                <c:pt idx="18">
                  <c:v>4.7</c:v>
                </c:pt>
              </c:numCache>
            </c:numRef>
          </c:xVal>
          <c:yVal>
            <c:numRef>
              <c:f>wavelength!$B$3:$B$21</c:f>
              <c:numCache>
                <c:formatCode>General</c:formatCode>
                <c:ptCount val="19"/>
                <c:pt idx="0">
                  <c:v>542.0</c:v>
                </c:pt>
                <c:pt idx="1">
                  <c:v>774.0</c:v>
                </c:pt>
                <c:pt idx="2">
                  <c:v>604.0</c:v>
                </c:pt>
                <c:pt idx="3">
                  <c:v>448.0</c:v>
                </c:pt>
                <c:pt idx="4">
                  <c:v>518.0</c:v>
                </c:pt>
                <c:pt idx="5">
                  <c:v>1030.0</c:v>
                </c:pt>
                <c:pt idx="7">
                  <c:v>423.0</c:v>
                </c:pt>
                <c:pt idx="8">
                  <c:v>343.0</c:v>
                </c:pt>
                <c:pt idx="9">
                  <c:v>738.0</c:v>
                </c:pt>
                <c:pt idx="10">
                  <c:v>724.0</c:v>
                </c:pt>
                <c:pt idx="11">
                  <c:v>832.0</c:v>
                </c:pt>
                <c:pt idx="12">
                  <c:v>1100.0</c:v>
                </c:pt>
                <c:pt idx="13">
                  <c:v>881.0</c:v>
                </c:pt>
                <c:pt idx="15">
                  <c:v>390.0</c:v>
                </c:pt>
                <c:pt idx="16">
                  <c:v>834.0</c:v>
                </c:pt>
                <c:pt idx="17">
                  <c:v>415.0</c:v>
                </c:pt>
                <c:pt idx="18">
                  <c:v>1120.0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20167248"/>
        <c:axId val="-320165200"/>
      </c:scatterChart>
      <c:valAx>
        <c:axId val="-32016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20165200"/>
        <c:crosses val="autoZero"/>
        <c:crossBetween val="midCat"/>
      </c:valAx>
      <c:valAx>
        <c:axId val="-32016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20167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ysClr val="windowText" lastClr="000000">
                <a:lumMod val="50000"/>
                <a:lumOff val="50000"/>
              </a:sysClr>
            </a:solidFill>
            <a:ln>
              <a:noFill/>
            </a:ln>
            <a:effectLst/>
          </c:spPr>
          <c:invertIfNegative val="0"/>
          <c:cat>
            <c:numRef>
              <c:f>wavelength!$H$5:$H$13</c:f>
              <c:numCache>
                <c:formatCode>0</c:formatCode>
                <c:ptCount val="9"/>
                <c:pt idx="0">
                  <c:v>160.0</c:v>
                </c:pt>
                <c:pt idx="1">
                  <c:v>636.888888888889</c:v>
                </c:pt>
                <c:pt idx="2">
                  <c:v>1113.777777777778</c:v>
                </c:pt>
                <c:pt idx="3">
                  <c:v>1590.666666666667</c:v>
                </c:pt>
                <c:pt idx="4">
                  <c:v>2067.555555555555</c:v>
                </c:pt>
                <c:pt idx="5">
                  <c:v>2544.444444444444</c:v>
                </c:pt>
                <c:pt idx="6">
                  <c:v>3021.333333333333</c:v>
                </c:pt>
                <c:pt idx="7">
                  <c:v>3498.222222222222</c:v>
                </c:pt>
                <c:pt idx="8">
                  <c:v>3975.11111111111</c:v>
                </c:pt>
              </c:numCache>
            </c:numRef>
          </c:cat>
          <c:val>
            <c:numRef>
              <c:f>wavelength!$I$5:$I$13</c:f>
              <c:numCache>
                <c:formatCode>0.00</c:formatCode>
                <c:ptCount val="9"/>
                <c:pt idx="0">
                  <c:v>1.0</c:v>
                </c:pt>
                <c:pt idx="1">
                  <c:v>28.0</c:v>
                </c:pt>
                <c:pt idx="2">
                  <c:v>17.0</c:v>
                </c:pt>
                <c:pt idx="3">
                  <c:v>6.0</c:v>
                </c:pt>
                <c:pt idx="4">
                  <c:v>6.0</c:v>
                </c:pt>
                <c:pt idx="5">
                  <c:v>2.0</c:v>
                </c:pt>
                <c:pt idx="6">
                  <c:v>1.0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"/>
        <c:axId val="-314318208"/>
        <c:axId val="-314314816"/>
      </c:barChart>
      <c:catAx>
        <c:axId val="-314318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Wavelength (m)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314314816"/>
        <c:crosses val="autoZero"/>
        <c:auto val="1"/>
        <c:lblAlgn val="ctr"/>
        <c:lblOffset val="100"/>
        <c:noMultiLvlLbl val="0"/>
      </c:catAx>
      <c:valAx>
        <c:axId val="-31431481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Counts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314318208"/>
        <c:crosses val="autoZero"/>
        <c:crossBetween val="between"/>
        <c:majorUnit val="15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127895611377187"/>
          <c:y val="0.0374701036407122"/>
          <c:w val="0.820105561528687"/>
          <c:h val="0.781911595358313"/>
        </c:manualLayout>
      </c:layout>
      <c:scatterChart>
        <c:scatterStyle val="lineMarker"/>
        <c:varyColors val="0"/>
        <c:ser>
          <c:idx val="0"/>
          <c:order val="0"/>
          <c:tx>
            <c:strRef>
              <c:f>'Width and Depths'!$A$1:$A$1</c:f>
              <c:strCache>
                <c:ptCount val="1"/>
                <c:pt idx="0">
                  <c:v>Merapi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'Width and Depths'!$C$2:$C$53</c:f>
              <c:numCache>
                <c:formatCode>General</c:formatCode>
                <c:ptCount val="52"/>
                <c:pt idx="0">
                  <c:v>56.4</c:v>
                </c:pt>
                <c:pt idx="1">
                  <c:v>40.0</c:v>
                </c:pt>
                <c:pt idx="2">
                  <c:v>176.0</c:v>
                </c:pt>
                <c:pt idx="3">
                  <c:v>107.0</c:v>
                </c:pt>
                <c:pt idx="4">
                  <c:v>363.0</c:v>
                </c:pt>
                <c:pt idx="5">
                  <c:v>212.0</c:v>
                </c:pt>
                <c:pt idx="6">
                  <c:v>381.0</c:v>
                </c:pt>
                <c:pt idx="7">
                  <c:v>255.0</c:v>
                </c:pt>
                <c:pt idx="8">
                  <c:v>568.0</c:v>
                </c:pt>
                <c:pt idx="9">
                  <c:v>267.0</c:v>
                </c:pt>
                <c:pt idx="10">
                  <c:v>355.0</c:v>
                </c:pt>
                <c:pt idx="11">
                  <c:v>330.0</c:v>
                </c:pt>
                <c:pt idx="12">
                  <c:v>292.0</c:v>
                </c:pt>
                <c:pt idx="13">
                  <c:v>348.0</c:v>
                </c:pt>
                <c:pt idx="14">
                  <c:v>290.0</c:v>
                </c:pt>
                <c:pt idx="15">
                  <c:v>125.0</c:v>
                </c:pt>
                <c:pt idx="16">
                  <c:v>149.0</c:v>
                </c:pt>
                <c:pt idx="17">
                  <c:v>166.0</c:v>
                </c:pt>
                <c:pt idx="18">
                  <c:v>146.0</c:v>
                </c:pt>
                <c:pt idx="19">
                  <c:v>291.0</c:v>
                </c:pt>
                <c:pt idx="20">
                  <c:v>277.0</c:v>
                </c:pt>
                <c:pt idx="21">
                  <c:v>247.0</c:v>
                </c:pt>
                <c:pt idx="22">
                  <c:v>213.0</c:v>
                </c:pt>
                <c:pt idx="23">
                  <c:v>557.0</c:v>
                </c:pt>
                <c:pt idx="24">
                  <c:v>607.0</c:v>
                </c:pt>
                <c:pt idx="25">
                  <c:v>312.0</c:v>
                </c:pt>
                <c:pt idx="26">
                  <c:v>204.0</c:v>
                </c:pt>
                <c:pt idx="27">
                  <c:v>305.0</c:v>
                </c:pt>
                <c:pt idx="28">
                  <c:v>230.0</c:v>
                </c:pt>
                <c:pt idx="29">
                  <c:v>387.0</c:v>
                </c:pt>
                <c:pt idx="30">
                  <c:v>217.0</c:v>
                </c:pt>
                <c:pt idx="31">
                  <c:v>116.0</c:v>
                </c:pt>
                <c:pt idx="32">
                  <c:v>166.0</c:v>
                </c:pt>
                <c:pt idx="33">
                  <c:v>275.0</c:v>
                </c:pt>
                <c:pt idx="34">
                  <c:v>216.0</c:v>
                </c:pt>
                <c:pt idx="35">
                  <c:v>536.0</c:v>
                </c:pt>
                <c:pt idx="36">
                  <c:v>320.0</c:v>
                </c:pt>
                <c:pt idx="37">
                  <c:v>373.0</c:v>
                </c:pt>
                <c:pt idx="38">
                  <c:v>282.0</c:v>
                </c:pt>
                <c:pt idx="39">
                  <c:v>320.0</c:v>
                </c:pt>
                <c:pt idx="40">
                  <c:v>370.0</c:v>
                </c:pt>
                <c:pt idx="41">
                  <c:v>282.0</c:v>
                </c:pt>
                <c:pt idx="42">
                  <c:v>245.0</c:v>
                </c:pt>
                <c:pt idx="43">
                  <c:v>100.0</c:v>
                </c:pt>
                <c:pt idx="44">
                  <c:v>200.0</c:v>
                </c:pt>
                <c:pt idx="45">
                  <c:v>361.0</c:v>
                </c:pt>
                <c:pt idx="46">
                  <c:v>393.0</c:v>
                </c:pt>
                <c:pt idx="47">
                  <c:v>245.0</c:v>
                </c:pt>
                <c:pt idx="48">
                  <c:v>323.0</c:v>
                </c:pt>
                <c:pt idx="49">
                  <c:v>290.0</c:v>
                </c:pt>
                <c:pt idx="50">
                  <c:v>161.0</c:v>
                </c:pt>
                <c:pt idx="51">
                  <c:v>182.0</c:v>
                </c:pt>
              </c:numCache>
            </c:numRef>
          </c:xVal>
          <c:yVal>
            <c:numRef>
              <c:f>'Width and Depths'!$D$2:$D$53</c:f>
              <c:numCache>
                <c:formatCode>General</c:formatCode>
                <c:ptCount val="52"/>
                <c:pt idx="0">
                  <c:v>2.0</c:v>
                </c:pt>
                <c:pt idx="1">
                  <c:v>1.0</c:v>
                </c:pt>
                <c:pt idx="2">
                  <c:v>14.0</c:v>
                </c:pt>
                <c:pt idx="3">
                  <c:v>2.0</c:v>
                </c:pt>
                <c:pt idx="4">
                  <c:v>21.0</c:v>
                </c:pt>
                <c:pt idx="5">
                  <c:v>10.0</c:v>
                </c:pt>
                <c:pt idx="6">
                  <c:v>10.0</c:v>
                </c:pt>
                <c:pt idx="7">
                  <c:v>10.0</c:v>
                </c:pt>
                <c:pt idx="8">
                  <c:v>113.0</c:v>
                </c:pt>
                <c:pt idx="9">
                  <c:v>38.0</c:v>
                </c:pt>
                <c:pt idx="10">
                  <c:v>14.0</c:v>
                </c:pt>
                <c:pt idx="11">
                  <c:v>43.0</c:v>
                </c:pt>
                <c:pt idx="12">
                  <c:v>23.0</c:v>
                </c:pt>
                <c:pt idx="13">
                  <c:v>27.0</c:v>
                </c:pt>
                <c:pt idx="14">
                  <c:v>21.0</c:v>
                </c:pt>
                <c:pt idx="15">
                  <c:v>4.0</c:v>
                </c:pt>
                <c:pt idx="16">
                  <c:v>4.0</c:v>
                </c:pt>
                <c:pt idx="17">
                  <c:v>2.0</c:v>
                </c:pt>
                <c:pt idx="18">
                  <c:v>5.0</c:v>
                </c:pt>
                <c:pt idx="19">
                  <c:v>27.0</c:v>
                </c:pt>
                <c:pt idx="20">
                  <c:v>29.0</c:v>
                </c:pt>
                <c:pt idx="21">
                  <c:v>16.0</c:v>
                </c:pt>
                <c:pt idx="22">
                  <c:v>9.0</c:v>
                </c:pt>
                <c:pt idx="23">
                  <c:v>93.5</c:v>
                </c:pt>
                <c:pt idx="24">
                  <c:v>105.0</c:v>
                </c:pt>
                <c:pt idx="25">
                  <c:v>28.0</c:v>
                </c:pt>
                <c:pt idx="26">
                  <c:v>14.0</c:v>
                </c:pt>
                <c:pt idx="27">
                  <c:v>38.0</c:v>
                </c:pt>
                <c:pt idx="28">
                  <c:v>18.0</c:v>
                </c:pt>
                <c:pt idx="29">
                  <c:v>24.0</c:v>
                </c:pt>
                <c:pt idx="30">
                  <c:v>8.0</c:v>
                </c:pt>
                <c:pt idx="31">
                  <c:v>2.0</c:v>
                </c:pt>
                <c:pt idx="32">
                  <c:v>1.0</c:v>
                </c:pt>
                <c:pt idx="33">
                  <c:v>7.0</c:v>
                </c:pt>
                <c:pt idx="34">
                  <c:v>10.0</c:v>
                </c:pt>
                <c:pt idx="35">
                  <c:v>20.0</c:v>
                </c:pt>
                <c:pt idx="36">
                  <c:v>9.0</c:v>
                </c:pt>
                <c:pt idx="37">
                  <c:v>13.0</c:v>
                </c:pt>
                <c:pt idx="38">
                  <c:v>3.0</c:v>
                </c:pt>
                <c:pt idx="39">
                  <c:v>10.0</c:v>
                </c:pt>
                <c:pt idx="40">
                  <c:v>2.0</c:v>
                </c:pt>
                <c:pt idx="41">
                  <c:v>5.0</c:v>
                </c:pt>
                <c:pt idx="42">
                  <c:v>7.0</c:v>
                </c:pt>
                <c:pt idx="43">
                  <c:v>19.0</c:v>
                </c:pt>
                <c:pt idx="44">
                  <c:v>5.0</c:v>
                </c:pt>
                <c:pt idx="45">
                  <c:v>30.0</c:v>
                </c:pt>
                <c:pt idx="46">
                  <c:v>60.0</c:v>
                </c:pt>
                <c:pt idx="47">
                  <c:v>21.0</c:v>
                </c:pt>
                <c:pt idx="48">
                  <c:v>30.0</c:v>
                </c:pt>
                <c:pt idx="49">
                  <c:v>13.0</c:v>
                </c:pt>
                <c:pt idx="50">
                  <c:v>5.0</c:v>
                </c:pt>
                <c:pt idx="51">
                  <c:v>2.0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'Width and Depths'!$F$1:$F$1</c:f>
              <c:strCache>
                <c:ptCount val="1"/>
                <c:pt idx="0">
                  <c:v>Colima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'Width and Depths'!$H$2:$H$30</c:f>
              <c:numCache>
                <c:formatCode>General</c:formatCode>
                <c:ptCount val="29"/>
                <c:pt idx="0">
                  <c:v>400.0</c:v>
                </c:pt>
                <c:pt idx="1">
                  <c:v>525.0</c:v>
                </c:pt>
                <c:pt idx="2">
                  <c:v>250.0</c:v>
                </c:pt>
                <c:pt idx="3">
                  <c:v>368.0</c:v>
                </c:pt>
                <c:pt idx="4">
                  <c:v>456.0</c:v>
                </c:pt>
                <c:pt idx="5">
                  <c:v>211.0</c:v>
                </c:pt>
                <c:pt idx="6">
                  <c:v>278.0</c:v>
                </c:pt>
                <c:pt idx="7">
                  <c:v>196.0</c:v>
                </c:pt>
                <c:pt idx="8">
                  <c:v>164.0</c:v>
                </c:pt>
                <c:pt idx="9">
                  <c:v>244.0</c:v>
                </c:pt>
                <c:pt idx="10">
                  <c:v>20.0</c:v>
                </c:pt>
                <c:pt idx="11">
                  <c:v>407.0</c:v>
                </c:pt>
                <c:pt idx="12">
                  <c:v>379.0</c:v>
                </c:pt>
                <c:pt idx="13">
                  <c:v>569.0</c:v>
                </c:pt>
                <c:pt idx="14">
                  <c:v>774.0</c:v>
                </c:pt>
                <c:pt idx="16">
                  <c:v>279.0</c:v>
                </c:pt>
                <c:pt idx="17">
                  <c:v>307.0</c:v>
                </c:pt>
                <c:pt idx="18">
                  <c:v>264.0</c:v>
                </c:pt>
                <c:pt idx="19">
                  <c:v>266.0</c:v>
                </c:pt>
                <c:pt idx="21">
                  <c:v>553.0</c:v>
                </c:pt>
                <c:pt idx="22">
                  <c:v>390.0</c:v>
                </c:pt>
                <c:pt idx="23">
                  <c:v>838.0</c:v>
                </c:pt>
                <c:pt idx="24">
                  <c:v>552.0</c:v>
                </c:pt>
                <c:pt idx="25">
                  <c:v>447.0</c:v>
                </c:pt>
                <c:pt idx="26">
                  <c:v>844.0</c:v>
                </c:pt>
                <c:pt idx="27">
                  <c:v>757.0</c:v>
                </c:pt>
                <c:pt idx="28">
                  <c:v>397.0</c:v>
                </c:pt>
              </c:numCache>
            </c:numRef>
          </c:xVal>
          <c:yVal>
            <c:numRef>
              <c:f>'Width and Depths'!$I$2:$I$30</c:f>
              <c:numCache>
                <c:formatCode>General</c:formatCode>
                <c:ptCount val="29"/>
                <c:pt idx="0">
                  <c:v>33.0</c:v>
                </c:pt>
                <c:pt idx="1">
                  <c:v>130.0</c:v>
                </c:pt>
                <c:pt idx="2">
                  <c:v>3.0</c:v>
                </c:pt>
                <c:pt idx="3">
                  <c:v>20.0</c:v>
                </c:pt>
                <c:pt idx="4">
                  <c:v>16.5</c:v>
                </c:pt>
                <c:pt idx="5">
                  <c:v>2.0</c:v>
                </c:pt>
                <c:pt idx="6">
                  <c:v>22.0</c:v>
                </c:pt>
                <c:pt idx="7">
                  <c:v>16.0</c:v>
                </c:pt>
                <c:pt idx="8">
                  <c:v>19.0</c:v>
                </c:pt>
                <c:pt idx="9">
                  <c:v>21.0</c:v>
                </c:pt>
                <c:pt idx="10">
                  <c:v>5.0</c:v>
                </c:pt>
                <c:pt idx="11">
                  <c:v>51.0</c:v>
                </c:pt>
                <c:pt idx="12">
                  <c:v>90.0</c:v>
                </c:pt>
                <c:pt idx="13">
                  <c:v>100.0</c:v>
                </c:pt>
                <c:pt idx="14">
                  <c:v>84.0</c:v>
                </c:pt>
                <c:pt idx="16">
                  <c:v>2.0</c:v>
                </c:pt>
                <c:pt idx="17">
                  <c:v>3.0</c:v>
                </c:pt>
                <c:pt idx="18">
                  <c:v>5.0</c:v>
                </c:pt>
                <c:pt idx="19">
                  <c:v>7.0</c:v>
                </c:pt>
                <c:pt idx="21">
                  <c:v>75.0</c:v>
                </c:pt>
                <c:pt idx="22">
                  <c:v>86.0</c:v>
                </c:pt>
                <c:pt idx="23">
                  <c:v>116.0</c:v>
                </c:pt>
                <c:pt idx="24">
                  <c:v>72.0</c:v>
                </c:pt>
                <c:pt idx="25">
                  <c:v>50.0</c:v>
                </c:pt>
                <c:pt idx="26">
                  <c:v>103.0</c:v>
                </c:pt>
                <c:pt idx="27">
                  <c:v>53.0</c:v>
                </c:pt>
                <c:pt idx="28">
                  <c:v>27.0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'Width and Depths'!$K$1:$K$1</c:f>
              <c:strCache>
                <c:ptCount val="1"/>
                <c:pt idx="0">
                  <c:v>Monserrat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'Width and Depths'!$L$2:$L$19</c:f>
              <c:numCache>
                <c:formatCode>General</c:formatCode>
                <c:ptCount val="18"/>
                <c:pt idx="0">
                  <c:v>251.0</c:v>
                </c:pt>
                <c:pt idx="1">
                  <c:v>315.0</c:v>
                </c:pt>
                <c:pt idx="2">
                  <c:v>324.0</c:v>
                </c:pt>
                <c:pt idx="3">
                  <c:v>443.0</c:v>
                </c:pt>
                <c:pt idx="4">
                  <c:v>305.0</c:v>
                </c:pt>
                <c:pt idx="5">
                  <c:v>192.0</c:v>
                </c:pt>
                <c:pt idx="6">
                  <c:v>404.0</c:v>
                </c:pt>
                <c:pt idx="7">
                  <c:v>380.0</c:v>
                </c:pt>
                <c:pt idx="8">
                  <c:v>271.0</c:v>
                </c:pt>
                <c:pt idx="9">
                  <c:v>217.0</c:v>
                </c:pt>
                <c:pt idx="10">
                  <c:v>242.0</c:v>
                </c:pt>
                <c:pt idx="11">
                  <c:v>271.0</c:v>
                </c:pt>
                <c:pt idx="12">
                  <c:v>307.0</c:v>
                </c:pt>
                <c:pt idx="13">
                  <c:v>368.0</c:v>
                </c:pt>
                <c:pt idx="14">
                  <c:v>328.0</c:v>
                </c:pt>
                <c:pt idx="15">
                  <c:v>292.0</c:v>
                </c:pt>
                <c:pt idx="16">
                  <c:v>276.0</c:v>
                </c:pt>
                <c:pt idx="17">
                  <c:v>294.0</c:v>
                </c:pt>
              </c:numCache>
            </c:numRef>
          </c:xVal>
          <c:yVal>
            <c:numRef>
              <c:f>'Width and Depths'!$M$2:$M$19</c:f>
              <c:numCache>
                <c:formatCode>General</c:formatCode>
                <c:ptCount val="18"/>
                <c:pt idx="0">
                  <c:v>11.0</c:v>
                </c:pt>
                <c:pt idx="1">
                  <c:v>29.0</c:v>
                </c:pt>
                <c:pt idx="2">
                  <c:v>16.0</c:v>
                </c:pt>
                <c:pt idx="3">
                  <c:v>30.0</c:v>
                </c:pt>
                <c:pt idx="4">
                  <c:v>17.0</c:v>
                </c:pt>
                <c:pt idx="5">
                  <c:v>16.0</c:v>
                </c:pt>
                <c:pt idx="6">
                  <c:v>71.0</c:v>
                </c:pt>
                <c:pt idx="7">
                  <c:v>78.0</c:v>
                </c:pt>
                <c:pt idx="8">
                  <c:v>44.0</c:v>
                </c:pt>
                <c:pt idx="9">
                  <c:v>24.0</c:v>
                </c:pt>
                <c:pt idx="10">
                  <c:v>15.0</c:v>
                </c:pt>
                <c:pt idx="11">
                  <c:v>18.0</c:v>
                </c:pt>
                <c:pt idx="12">
                  <c:v>11.0</c:v>
                </c:pt>
                <c:pt idx="13">
                  <c:v>48.0</c:v>
                </c:pt>
                <c:pt idx="14">
                  <c:v>43.0</c:v>
                </c:pt>
                <c:pt idx="15">
                  <c:v>32.0</c:v>
                </c:pt>
                <c:pt idx="16">
                  <c:v>27.0</c:v>
                </c:pt>
                <c:pt idx="17">
                  <c:v>10.0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'Width and Depths'!$N$1:$N$1</c:f>
              <c:strCache>
                <c:ptCount val="1"/>
                <c:pt idx="0">
                  <c:v>Unzen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'Width and Depths'!$O$2:$O$38</c:f>
              <c:numCache>
                <c:formatCode>General</c:formatCode>
                <c:ptCount val="37"/>
                <c:pt idx="0">
                  <c:v>1230.0</c:v>
                </c:pt>
                <c:pt idx="1">
                  <c:v>658.0</c:v>
                </c:pt>
                <c:pt idx="2">
                  <c:v>666.0</c:v>
                </c:pt>
                <c:pt idx="3">
                  <c:v>400.0</c:v>
                </c:pt>
                <c:pt idx="4">
                  <c:v>513.0</c:v>
                </c:pt>
                <c:pt idx="5">
                  <c:v>507.0</c:v>
                </c:pt>
                <c:pt idx="6">
                  <c:v>261.0</c:v>
                </c:pt>
                <c:pt idx="7">
                  <c:v>291.0</c:v>
                </c:pt>
                <c:pt idx="8">
                  <c:v>502.0</c:v>
                </c:pt>
                <c:pt idx="9">
                  <c:v>388.0</c:v>
                </c:pt>
                <c:pt idx="10">
                  <c:v>440.0</c:v>
                </c:pt>
                <c:pt idx="11">
                  <c:v>1450.0</c:v>
                </c:pt>
                <c:pt idx="12">
                  <c:v>1170.0</c:v>
                </c:pt>
                <c:pt idx="13">
                  <c:v>319.0</c:v>
                </c:pt>
                <c:pt idx="14">
                  <c:v>290.0</c:v>
                </c:pt>
                <c:pt idx="15">
                  <c:v>192.0</c:v>
                </c:pt>
                <c:pt idx="16">
                  <c:v>260.0</c:v>
                </c:pt>
                <c:pt idx="17">
                  <c:v>185.0</c:v>
                </c:pt>
                <c:pt idx="18">
                  <c:v>285.0</c:v>
                </c:pt>
                <c:pt idx="19">
                  <c:v>181.0</c:v>
                </c:pt>
                <c:pt idx="20">
                  <c:v>172.0</c:v>
                </c:pt>
                <c:pt idx="21">
                  <c:v>134.0</c:v>
                </c:pt>
                <c:pt idx="22">
                  <c:v>124.0</c:v>
                </c:pt>
                <c:pt idx="23">
                  <c:v>205.0</c:v>
                </c:pt>
                <c:pt idx="24">
                  <c:v>268.0</c:v>
                </c:pt>
                <c:pt idx="25">
                  <c:v>452.0</c:v>
                </c:pt>
                <c:pt idx="26">
                  <c:v>286.0</c:v>
                </c:pt>
                <c:pt idx="27">
                  <c:v>700.0</c:v>
                </c:pt>
                <c:pt idx="28">
                  <c:v>496.0</c:v>
                </c:pt>
                <c:pt idx="29">
                  <c:v>304.0</c:v>
                </c:pt>
                <c:pt idx="30">
                  <c:v>194.0</c:v>
                </c:pt>
                <c:pt idx="31">
                  <c:v>209.0</c:v>
                </c:pt>
                <c:pt idx="32">
                  <c:v>213.0</c:v>
                </c:pt>
                <c:pt idx="33">
                  <c:v>126.0</c:v>
                </c:pt>
                <c:pt idx="34">
                  <c:v>111.0</c:v>
                </c:pt>
                <c:pt idx="35">
                  <c:v>241.0</c:v>
                </c:pt>
                <c:pt idx="36">
                  <c:v>142.0</c:v>
                </c:pt>
              </c:numCache>
            </c:numRef>
          </c:xVal>
          <c:yVal>
            <c:numRef>
              <c:f>'Width and Depths'!$P$2:$P$38</c:f>
              <c:numCache>
                <c:formatCode>General</c:formatCode>
                <c:ptCount val="37"/>
                <c:pt idx="0">
                  <c:v>170.0</c:v>
                </c:pt>
                <c:pt idx="1">
                  <c:v>71.0</c:v>
                </c:pt>
                <c:pt idx="2">
                  <c:v>108.0</c:v>
                </c:pt>
                <c:pt idx="3">
                  <c:v>25.0</c:v>
                </c:pt>
                <c:pt idx="4">
                  <c:v>25.0</c:v>
                </c:pt>
                <c:pt idx="5">
                  <c:v>25.0</c:v>
                </c:pt>
                <c:pt idx="6">
                  <c:v>29.0</c:v>
                </c:pt>
                <c:pt idx="7">
                  <c:v>56.0</c:v>
                </c:pt>
                <c:pt idx="8">
                  <c:v>59.0</c:v>
                </c:pt>
                <c:pt idx="9">
                  <c:v>46.0</c:v>
                </c:pt>
                <c:pt idx="10">
                  <c:v>65.0</c:v>
                </c:pt>
                <c:pt idx="11">
                  <c:v>93.0</c:v>
                </c:pt>
                <c:pt idx="12">
                  <c:v>99.0</c:v>
                </c:pt>
                <c:pt idx="13">
                  <c:v>10.0</c:v>
                </c:pt>
                <c:pt idx="14">
                  <c:v>60.0</c:v>
                </c:pt>
                <c:pt idx="15">
                  <c:v>37.0</c:v>
                </c:pt>
                <c:pt idx="16">
                  <c:v>9.0</c:v>
                </c:pt>
                <c:pt idx="17">
                  <c:v>13.0</c:v>
                </c:pt>
                <c:pt idx="18">
                  <c:v>59.0</c:v>
                </c:pt>
                <c:pt idx="19">
                  <c:v>21.0</c:v>
                </c:pt>
                <c:pt idx="20">
                  <c:v>36.0</c:v>
                </c:pt>
                <c:pt idx="21">
                  <c:v>32.0</c:v>
                </c:pt>
                <c:pt idx="22">
                  <c:v>22.0</c:v>
                </c:pt>
                <c:pt idx="23">
                  <c:v>22.0</c:v>
                </c:pt>
                <c:pt idx="24">
                  <c:v>48.0</c:v>
                </c:pt>
                <c:pt idx="25">
                  <c:v>69.0</c:v>
                </c:pt>
                <c:pt idx="26">
                  <c:v>33.0</c:v>
                </c:pt>
                <c:pt idx="27">
                  <c:v>118.0</c:v>
                </c:pt>
                <c:pt idx="28">
                  <c:v>102.0</c:v>
                </c:pt>
                <c:pt idx="29">
                  <c:v>29.0</c:v>
                </c:pt>
                <c:pt idx="30">
                  <c:v>36.0</c:v>
                </c:pt>
                <c:pt idx="31">
                  <c:v>35.0</c:v>
                </c:pt>
                <c:pt idx="32">
                  <c:v>34.0</c:v>
                </c:pt>
                <c:pt idx="33">
                  <c:v>23.0</c:v>
                </c:pt>
                <c:pt idx="34">
                  <c:v>14.0</c:v>
                </c:pt>
                <c:pt idx="35">
                  <c:v>41.0</c:v>
                </c:pt>
                <c:pt idx="36">
                  <c:v>15.0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'Width and Depths'!$Q$1:$Q$1</c:f>
              <c:strCache>
                <c:ptCount val="1"/>
                <c:pt idx="0">
                  <c:v>Sakurajima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'Width and Depths'!$R$2:$R$45</c:f>
              <c:numCache>
                <c:formatCode>General</c:formatCode>
                <c:ptCount val="44"/>
                <c:pt idx="0">
                  <c:v>328.0</c:v>
                </c:pt>
                <c:pt idx="1">
                  <c:v>170.0</c:v>
                </c:pt>
                <c:pt idx="2">
                  <c:v>197.0</c:v>
                </c:pt>
                <c:pt idx="3">
                  <c:v>194.0</c:v>
                </c:pt>
                <c:pt idx="4">
                  <c:v>166.0</c:v>
                </c:pt>
                <c:pt idx="5">
                  <c:v>183.0</c:v>
                </c:pt>
                <c:pt idx="6">
                  <c:v>89.0</c:v>
                </c:pt>
                <c:pt idx="7">
                  <c:v>81.0</c:v>
                </c:pt>
                <c:pt idx="8">
                  <c:v>97.0</c:v>
                </c:pt>
                <c:pt idx="9">
                  <c:v>120.0</c:v>
                </c:pt>
                <c:pt idx="10">
                  <c:v>113.0</c:v>
                </c:pt>
                <c:pt idx="11">
                  <c:v>82.0</c:v>
                </c:pt>
                <c:pt idx="12">
                  <c:v>91.0</c:v>
                </c:pt>
                <c:pt idx="13">
                  <c:v>115.0</c:v>
                </c:pt>
                <c:pt idx="14">
                  <c:v>114.0</c:v>
                </c:pt>
                <c:pt idx="15">
                  <c:v>106.0</c:v>
                </c:pt>
                <c:pt idx="16">
                  <c:v>139.0</c:v>
                </c:pt>
                <c:pt idx="17">
                  <c:v>187.0</c:v>
                </c:pt>
                <c:pt idx="18">
                  <c:v>97.0</c:v>
                </c:pt>
                <c:pt idx="19">
                  <c:v>300.0</c:v>
                </c:pt>
                <c:pt idx="20">
                  <c:v>291.0</c:v>
                </c:pt>
                <c:pt idx="21">
                  <c:v>160.0</c:v>
                </c:pt>
                <c:pt idx="22">
                  <c:v>140.0</c:v>
                </c:pt>
                <c:pt idx="23">
                  <c:v>102.0</c:v>
                </c:pt>
                <c:pt idx="24">
                  <c:v>130.0</c:v>
                </c:pt>
                <c:pt idx="25">
                  <c:v>122.0</c:v>
                </c:pt>
                <c:pt idx="26">
                  <c:v>296.0</c:v>
                </c:pt>
                <c:pt idx="27">
                  <c:v>257.0</c:v>
                </c:pt>
                <c:pt idx="28">
                  <c:v>236.0</c:v>
                </c:pt>
                <c:pt idx="29">
                  <c:v>210.0</c:v>
                </c:pt>
                <c:pt idx="30">
                  <c:v>201.0</c:v>
                </c:pt>
                <c:pt idx="31">
                  <c:v>156.0</c:v>
                </c:pt>
                <c:pt idx="32">
                  <c:v>155.0</c:v>
                </c:pt>
                <c:pt idx="33">
                  <c:v>128.0</c:v>
                </c:pt>
                <c:pt idx="34">
                  <c:v>90.0</c:v>
                </c:pt>
                <c:pt idx="35">
                  <c:v>170.0</c:v>
                </c:pt>
                <c:pt idx="36">
                  <c:v>212.0</c:v>
                </c:pt>
                <c:pt idx="37">
                  <c:v>107.0</c:v>
                </c:pt>
                <c:pt idx="38">
                  <c:v>197.0</c:v>
                </c:pt>
                <c:pt idx="39">
                  <c:v>146.0</c:v>
                </c:pt>
                <c:pt idx="40">
                  <c:v>111.0</c:v>
                </c:pt>
                <c:pt idx="41">
                  <c:v>90.0</c:v>
                </c:pt>
                <c:pt idx="42">
                  <c:v>386.0</c:v>
                </c:pt>
                <c:pt idx="43">
                  <c:v>390.0</c:v>
                </c:pt>
              </c:numCache>
            </c:numRef>
          </c:xVal>
          <c:yVal>
            <c:numRef>
              <c:f>'Width and Depths'!$S$2:$S$45</c:f>
              <c:numCache>
                <c:formatCode>General</c:formatCode>
                <c:ptCount val="44"/>
                <c:pt idx="0">
                  <c:v>60.0</c:v>
                </c:pt>
                <c:pt idx="1">
                  <c:v>43.0</c:v>
                </c:pt>
                <c:pt idx="2">
                  <c:v>38.0</c:v>
                </c:pt>
                <c:pt idx="3">
                  <c:v>19.0</c:v>
                </c:pt>
                <c:pt idx="4">
                  <c:v>10.0</c:v>
                </c:pt>
                <c:pt idx="5">
                  <c:v>29.0</c:v>
                </c:pt>
                <c:pt idx="6">
                  <c:v>9.0</c:v>
                </c:pt>
                <c:pt idx="7">
                  <c:v>9.0</c:v>
                </c:pt>
                <c:pt idx="8">
                  <c:v>20.0</c:v>
                </c:pt>
                <c:pt idx="9">
                  <c:v>22.0</c:v>
                </c:pt>
                <c:pt idx="10">
                  <c:v>12.0</c:v>
                </c:pt>
                <c:pt idx="11">
                  <c:v>9.0</c:v>
                </c:pt>
                <c:pt idx="12">
                  <c:v>18.0</c:v>
                </c:pt>
                <c:pt idx="13">
                  <c:v>14.0</c:v>
                </c:pt>
                <c:pt idx="14">
                  <c:v>19.0</c:v>
                </c:pt>
                <c:pt idx="15">
                  <c:v>28.0</c:v>
                </c:pt>
                <c:pt idx="16">
                  <c:v>7.0</c:v>
                </c:pt>
                <c:pt idx="17">
                  <c:v>36.0</c:v>
                </c:pt>
                <c:pt idx="18">
                  <c:v>12.0</c:v>
                </c:pt>
                <c:pt idx="19">
                  <c:v>62.0</c:v>
                </c:pt>
                <c:pt idx="20">
                  <c:v>41.0</c:v>
                </c:pt>
                <c:pt idx="21">
                  <c:v>37.0</c:v>
                </c:pt>
                <c:pt idx="22">
                  <c:v>41.0</c:v>
                </c:pt>
                <c:pt idx="23">
                  <c:v>14.1</c:v>
                </c:pt>
                <c:pt idx="24">
                  <c:v>7.0</c:v>
                </c:pt>
                <c:pt idx="25">
                  <c:v>5.0</c:v>
                </c:pt>
                <c:pt idx="26">
                  <c:v>77.0</c:v>
                </c:pt>
                <c:pt idx="27">
                  <c:v>80.0</c:v>
                </c:pt>
                <c:pt idx="28">
                  <c:v>70.0</c:v>
                </c:pt>
                <c:pt idx="29">
                  <c:v>63.0</c:v>
                </c:pt>
                <c:pt idx="30">
                  <c:v>62.0</c:v>
                </c:pt>
                <c:pt idx="31">
                  <c:v>34.0</c:v>
                </c:pt>
                <c:pt idx="32">
                  <c:v>40.0</c:v>
                </c:pt>
                <c:pt idx="33">
                  <c:v>30.0</c:v>
                </c:pt>
                <c:pt idx="34">
                  <c:v>19.0</c:v>
                </c:pt>
                <c:pt idx="35">
                  <c:v>40.0</c:v>
                </c:pt>
                <c:pt idx="36">
                  <c:v>53.0</c:v>
                </c:pt>
                <c:pt idx="37">
                  <c:v>24.0</c:v>
                </c:pt>
                <c:pt idx="38">
                  <c:v>37.0</c:v>
                </c:pt>
                <c:pt idx="39">
                  <c:v>20.0</c:v>
                </c:pt>
                <c:pt idx="40">
                  <c:v>18.0</c:v>
                </c:pt>
                <c:pt idx="41">
                  <c:v>20.0</c:v>
                </c:pt>
                <c:pt idx="42">
                  <c:v>64.0</c:v>
                </c:pt>
                <c:pt idx="43">
                  <c:v>41.0</c:v>
                </c:pt>
              </c:numCache>
            </c:numRef>
          </c:yVal>
          <c:smooth val="0"/>
        </c:ser>
        <c:ser>
          <c:idx val="5"/>
          <c:order val="5"/>
          <c:tx>
            <c:v>Our Topography</c:v>
          </c:tx>
          <c:spPr>
            <a:ln w="31750">
              <a:noFill/>
            </a:ln>
          </c:spPr>
          <c:marker>
            <c:symbol val="diamond"/>
            <c:size val="9"/>
            <c:spPr>
              <a:solidFill>
                <a:srgbClr val="FFFFFF"/>
              </a:solidFill>
              <a:ln>
                <a:solidFill>
                  <a:schemeClr val="tx1"/>
                </a:solidFill>
              </a:ln>
            </c:spPr>
          </c:marker>
          <c:dPt>
            <c:idx val="0"/>
            <c:marker>
              <c:symbol val="diamond"/>
              <c:size val="10"/>
            </c:marker>
            <c:bubble3D val="0"/>
          </c:dPt>
          <c:dPt>
            <c:idx val="1"/>
            <c:marker>
              <c:symbol val="diamond"/>
              <c:size val="10"/>
            </c:marker>
            <c:bubble3D val="0"/>
          </c:dPt>
          <c:dPt>
            <c:idx val="2"/>
            <c:marker>
              <c:symbol val="diamond"/>
              <c:size val="10"/>
              <c:spPr>
                <a:solidFill>
                  <a:srgbClr val="FFFFFF"/>
                </a:solidFill>
                <a:ln w="12700">
                  <a:solidFill>
                    <a:schemeClr val="tx1"/>
                  </a:solidFill>
                </a:ln>
              </c:spPr>
            </c:marker>
            <c:bubble3D val="0"/>
          </c:dPt>
          <c:xVal>
            <c:numRef>
              <c:f>charts!$C$48:$C$50</c:f>
              <c:numCache>
                <c:formatCode>General</c:formatCode>
                <c:ptCount val="3"/>
                <c:pt idx="0">
                  <c:v>100.0</c:v>
                </c:pt>
                <c:pt idx="1">
                  <c:v>200.0</c:v>
                </c:pt>
                <c:pt idx="2">
                  <c:v>300.0</c:v>
                </c:pt>
              </c:numCache>
            </c:numRef>
          </c:xVal>
          <c:yVal>
            <c:numRef>
              <c:f>charts!$D$48:$D$50</c:f>
              <c:numCache>
                <c:formatCode>General</c:formatCode>
                <c:ptCount val="3"/>
                <c:pt idx="0">
                  <c:v>15.0</c:v>
                </c:pt>
                <c:pt idx="1">
                  <c:v>27.0</c:v>
                </c:pt>
                <c:pt idx="2">
                  <c:v>39.0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26153264"/>
        <c:axId val="-826150144"/>
      </c:scatterChart>
      <c:valAx>
        <c:axId val="-826153264"/>
        <c:scaling>
          <c:logBase val="10.0"/>
          <c:orientation val="minMax"/>
          <c:min val="5.0"/>
        </c:scaling>
        <c:delete val="0"/>
        <c:axPos val="b"/>
        <c:title>
          <c:tx>
            <c:rich>
              <a:bodyPr rot="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2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Channel Width (m)</a:t>
                </a:r>
              </a:p>
            </c:rich>
          </c:tx>
          <c:layout>
            <c:manualLayout>
              <c:xMode val="edge"/>
              <c:yMode val="edge"/>
              <c:x val="0.44208777245626"/>
              <c:y val="0.884666489503056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1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826150144"/>
        <c:crosses val="autoZero"/>
        <c:crossBetween val="midCat"/>
      </c:valAx>
      <c:valAx>
        <c:axId val="-826150144"/>
        <c:scaling>
          <c:logBase val="10.0"/>
          <c:orientation val="minMax"/>
          <c:min val="1.0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2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Channel Depth (m)</a:t>
                </a:r>
              </a:p>
            </c:rich>
          </c:tx>
          <c:layout>
            <c:manualLayout>
              <c:xMode val="edge"/>
              <c:yMode val="edge"/>
              <c:x val="0.01542328464517"/>
              <c:y val="0.2944153517536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1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826153264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legend>
      <c:legendPos val="r"/>
      <c:layout>
        <c:manualLayout>
          <c:xMode val="edge"/>
          <c:yMode val="edge"/>
          <c:x val="0.706801518202194"/>
          <c:y val="0.416795040899292"/>
          <c:w val="0.199275607574434"/>
          <c:h val="0.357467196897363"/>
        </c:manualLayout>
      </c:layout>
      <c:overlay val="0"/>
      <c:spPr>
        <a:noFill/>
        <a:ln>
          <a:solidFill>
            <a:srgbClr val="000000"/>
          </a:solidFill>
        </a:ln>
      </c:spPr>
      <c:txPr>
        <a:bodyPr/>
        <a:lstStyle/>
        <a:p>
          <a:pPr>
            <a:defRPr>
              <a:latin typeface="Arial" charset="0"/>
              <a:ea typeface="Arial" charset="0"/>
              <a:cs typeface="Arial" charset="0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39975064998252"/>
          <c:y val="0.0435111268939394"/>
          <c:w val="0.803786243177084"/>
          <c:h val="0.761806818181818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channels!$H$3:$H$8</c:f>
              <c:numCache>
                <c:formatCode>General</c:formatCode>
                <c:ptCount val="6"/>
                <c:pt idx="0">
                  <c:v>10.78181818181818</c:v>
                </c:pt>
                <c:pt idx="1">
                  <c:v>15.22047244094488</c:v>
                </c:pt>
                <c:pt idx="2">
                  <c:v>10.40714285714286</c:v>
                </c:pt>
                <c:pt idx="3">
                  <c:v>12.14159292035398</c:v>
                </c:pt>
                <c:pt idx="4">
                  <c:v>13.56521739130435</c:v>
                </c:pt>
                <c:pt idx="5">
                  <c:v>14.14545454545454</c:v>
                </c:pt>
              </c:numCache>
            </c:numRef>
          </c:xVal>
          <c:yVal>
            <c:numRef>
              <c:f>channels!$P$3:$P$8</c:f>
              <c:numCache>
                <c:formatCode>General</c:formatCode>
                <c:ptCount val="6"/>
                <c:pt idx="0">
                  <c:v>1225.0</c:v>
                </c:pt>
                <c:pt idx="1">
                  <c:v>1830.0</c:v>
                </c:pt>
                <c:pt idx="2">
                  <c:v>2465.0</c:v>
                </c:pt>
                <c:pt idx="3">
                  <c:v>1800.0</c:v>
                </c:pt>
                <c:pt idx="4">
                  <c:v>1358.0</c:v>
                </c:pt>
                <c:pt idx="5">
                  <c:v>2223.0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channels!$H$10:$H$13</c:f>
              <c:numCache>
                <c:formatCode>General</c:formatCode>
                <c:ptCount val="4"/>
                <c:pt idx="0">
                  <c:v>14.28571428571429</c:v>
                </c:pt>
                <c:pt idx="1">
                  <c:v>14.73367697594502</c:v>
                </c:pt>
                <c:pt idx="2">
                  <c:v>32.4236641221374</c:v>
                </c:pt>
                <c:pt idx="3">
                  <c:v>10.65073529411765</c:v>
                </c:pt>
              </c:numCache>
            </c:numRef>
          </c:xVal>
          <c:yVal>
            <c:numRef>
              <c:f>channels!$P$10:$P$13</c:f>
              <c:numCache>
                <c:formatCode>General</c:formatCode>
                <c:ptCount val="4"/>
                <c:pt idx="0">
                  <c:v>1229.0</c:v>
                </c:pt>
                <c:pt idx="1">
                  <c:v>1637.0</c:v>
                </c:pt>
                <c:pt idx="2">
                  <c:v>746.0</c:v>
                </c:pt>
                <c:pt idx="3">
                  <c:v>1676.0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channels!$H$15:$H$18</c:f>
              <c:numCache>
                <c:formatCode>General</c:formatCode>
                <c:ptCount val="4"/>
                <c:pt idx="0">
                  <c:v>8.870151770657673</c:v>
                </c:pt>
                <c:pt idx="1">
                  <c:v>15.98712446351931</c:v>
                </c:pt>
                <c:pt idx="2">
                  <c:v>14.24050632911392</c:v>
                </c:pt>
                <c:pt idx="3">
                  <c:v>16.88235294117647</c:v>
                </c:pt>
              </c:numCache>
            </c:numRef>
          </c:xVal>
          <c:yVal>
            <c:numRef>
              <c:f>channels!$P$15:$P$18</c:f>
              <c:numCache>
                <c:formatCode>General</c:formatCode>
                <c:ptCount val="4"/>
                <c:pt idx="0">
                  <c:v>1220.0</c:v>
                </c:pt>
                <c:pt idx="1">
                  <c:v>1975.0</c:v>
                </c:pt>
                <c:pt idx="2">
                  <c:v>500.0</c:v>
                </c:pt>
                <c:pt idx="3">
                  <c:v>1137.0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channels!$H$20:$H$25</c:f>
              <c:numCache>
                <c:formatCode>General</c:formatCode>
                <c:ptCount val="6"/>
                <c:pt idx="0">
                  <c:v>17.48711340206185</c:v>
                </c:pt>
                <c:pt idx="1">
                  <c:v>21.59914712153518</c:v>
                </c:pt>
                <c:pt idx="2">
                  <c:v>19.16666666666667</c:v>
                </c:pt>
                <c:pt idx="3">
                  <c:v>26.68032786885246</c:v>
                </c:pt>
                <c:pt idx="4">
                  <c:v>21.08843537414966</c:v>
                </c:pt>
                <c:pt idx="5">
                  <c:v>28.04154302670623</c:v>
                </c:pt>
              </c:numCache>
            </c:numRef>
          </c:xVal>
          <c:yVal>
            <c:numRef>
              <c:f>channels!$P$20:$P$25</c:f>
              <c:numCache>
                <c:formatCode>General</c:formatCode>
                <c:ptCount val="6"/>
                <c:pt idx="0">
                  <c:v>4292.0</c:v>
                </c:pt>
                <c:pt idx="1">
                  <c:v>3000.0</c:v>
                </c:pt>
                <c:pt idx="2">
                  <c:v>700.0</c:v>
                </c:pt>
                <c:pt idx="3">
                  <c:v>493.0</c:v>
                </c:pt>
                <c:pt idx="4">
                  <c:v>890.0</c:v>
                </c:pt>
                <c:pt idx="5">
                  <c:v>1980.0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channels!$H$27:$H$31</c:f>
              <c:numCache>
                <c:formatCode>General</c:formatCode>
                <c:ptCount val="5"/>
                <c:pt idx="0">
                  <c:v>15.04559270516717</c:v>
                </c:pt>
                <c:pt idx="1">
                  <c:v>19.9009900990099</c:v>
                </c:pt>
                <c:pt idx="2">
                  <c:v>16.07142857142857</c:v>
                </c:pt>
                <c:pt idx="3">
                  <c:v>35.78071463534019</c:v>
                </c:pt>
                <c:pt idx="4">
                  <c:v>21.28813559322034</c:v>
                </c:pt>
              </c:numCache>
            </c:numRef>
          </c:xVal>
          <c:yVal>
            <c:numRef>
              <c:f>channels!$P$27:$P$31</c:f>
              <c:numCache>
                <c:formatCode>General</c:formatCode>
                <c:ptCount val="5"/>
                <c:pt idx="0">
                  <c:v>1075.0</c:v>
                </c:pt>
                <c:pt idx="1">
                  <c:v>917.0</c:v>
                </c:pt>
                <c:pt idx="2">
                  <c:v>700.0</c:v>
                </c:pt>
                <c:pt idx="3">
                  <c:v>580.0</c:v>
                </c:pt>
                <c:pt idx="4">
                  <c:v>1100.0</c:v>
                </c:pt>
              </c:numCache>
            </c:numRef>
          </c:yVal>
          <c:smooth val="0"/>
        </c:ser>
        <c:ser>
          <c:idx val="5"/>
          <c:order val="5"/>
          <c:tx>
            <c:v>Our Topography</c:v>
          </c:tx>
          <c:spPr>
            <a:ln w="31750">
              <a:noFill/>
            </a:ln>
          </c:spPr>
          <c:marker>
            <c:symbol val="diamond"/>
            <c:size val="8"/>
            <c:spPr>
              <a:solidFill>
                <a:sysClr val="window" lastClr="FFFFFF"/>
              </a:solidFill>
              <a:ln>
                <a:solidFill>
                  <a:sysClr val="windowText" lastClr="000000"/>
                </a:solidFill>
              </a:ln>
            </c:spPr>
          </c:marker>
          <c:xVal>
            <c:numRef>
              <c:f>(charts!$X$55,charts!$X$57,charts!$X$59:$X$61)</c:f>
              <c:numCache>
                <c:formatCode>General</c:formatCode>
                <c:ptCount val="5"/>
                <c:pt idx="0">
                  <c:v>18.0</c:v>
                </c:pt>
                <c:pt idx="1">
                  <c:v>18.0</c:v>
                </c:pt>
                <c:pt idx="2">
                  <c:v>18.0</c:v>
                </c:pt>
                <c:pt idx="3">
                  <c:v>18.0</c:v>
                </c:pt>
                <c:pt idx="4">
                  <c:v>18.0</c:v>
                </c:pt>
              </c:numCache>
            </c:numRef>
          </c:xVal>
          <c:yVal>
            <c:numRef>
              <c:f>(charts!$Y$55,charts!$Y$57,charts!$Y$59:$Y$61)</c:f>
              <c:numCache>
                <c:formatCode>General</c:formatCode>
                <c:ptCount val="5"/>
                <c:pt idx="0">
                  <c:v>300.0</c:v>
                </c:pt>
                <c:pt idx="1">
                  <c:v>600.0</c:v>
                </c:pt>
                <c:pt idx="2">
                  <c:v>2400.0</c:v>
                </c:pt>
                <c:pt idx="3">
                  <c:v>900.0</c:v>
                </c:pt>
                <c:pt idx="4">
                  <c:v>1200.0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97748816"/>
        <c:axId val="-825424096"/>
      </c:scatterChart>
      <c:valAx>
        <c:axId val="-797748816"/>
        <c:scaling>
          <c:logBase val="10.0"/>
          <c:orientation val="minMax"/>
          <c:min val="5.0"/>
        </c:scaling>
        <c:delete val="0"/>
        <c:axPos val="b"/>
        <c:title>
          <c:tx>
            <c:rich>
              <a:bodyPr rot="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/>
                  <a:t>Average Slope</a:t>
                </a:r>
              </a:p>
            </c:rich>
          </c:tx>
          <c:layout/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1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825424096"/>
        <c:crosses val="autoZero"/>
        <c:crossBetween val="midCat"/>
      </c:valAx>
      <c:valAx>
        <c:axId val="-825424096"/>
        <c:scaling>
          <c:logBase val="10.0"/>
          <c:orientation val="minMax"/>
          <c:min val="100.0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/>
                  <a:t>Wavelength</a:t>
                </a:r>
              </a:p>
            </c:rich>
          </c:tx>
          <c:layout>
            <c:manualLayout>
              <c:xMode val="edge"/>
              <c:yMode val="edge"/>
              <c:x val="0.016355455568054"/>
              <c:y val="0.313087156412012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1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797748816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139975064998252"/>
          <c:y val="0.0435111268939394"/>
          <c:w val="0.803786243177084"/>
          <c:h val="0.761806818181818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(channels!$P$3:$P$8,channels!$S$3:$S$8)</c:f>
              <c:numCache>
                <c:formatCode>General</c:formatCode>
                <c:ptCount val="12"/>
                <c:pt idx="0">
                  <c:v>1225.0</c:v>
                </c:pt>
                <c:pt idx="1">
                  <c:v>1830.0</c:v>
                </c:pt>
                <c:pt idx="2">
                  <c:v>2465.0</c:v>
                </c:pt>
                <c:pt idx="3">
                  <c:v>1800.0</c:v>
                </c:pt>
                <c:pt idx="4">
                  <c:v>1358.0</c:v>
                </c:pt>
                <c:pt idx="5">
                  <c:v>2223.0</c:v>
                </c:pt>
                <c:pt idx="6">
                  <c:v>334.0</c:v>
                </c:pt>
                <c:pt idx="7">
                  <c:v>554.0</c:v>
                </c:pt>
                <c:pt idx="8">
                  <c:v>288.5</c:v>
                </c:pt>
                <c:pt idx="9">
                  <c:v>465.6666666666666</c:v>
                </c:pt>
                <c:pt idx="10">
                  <c:v>447.0</c:v>
                </c:pt>
                <c:pt idx="11">
                  <c:v>743.0</c:v>
                </c:pt>
              </c:numCache>
            </c:numRef>
          </c:xVal>
          <c:yVal>
            <c:numRef>
              <c:f>(channels!$Q$3:$Q$8,channels!$T$3:$T$8)</c:f>
              <c:numCache>
                <c:formatCode>General</c:formatCode>
                <c:ptCount val="12"/>
                <c:pt idx="0">
                  <c:v>75.0</c:v>
                </c:pt>
                <c:pt idx="1">
                  <c:v>175.0</c:v>
                </c:pt>
                <c:pt idx="2">
                  <c:v>235.0</c:v>
                </c:pt>
                <c:pt idx="3">
                  <c:v>490.0</c:v>
                </c:pt>
                <c:pt idx="4">
                  <c:v>180.0</c:v>
                </c:pt>
                <c:pt idx="5">
                  <c:v>350.0</c:v>
                </c:pt>
                <c:pt idx="6">
                  <c:v>30.0</c:v>
                </c:pt>
                <c:pt idx="7">
                  <c:v>85.0</c:v>
                </c:pt>
                <c:pt idx="8">
                  <c:v>50.0</c:v>
                </c:pt>
                <c:pt idx="9">
                  <c:v>70.0</c:v>
                </c:pt>
                <c:pt idx="10">
                  <c:v>35.0</c:v>
                </c:pt>
                <c:pt idx="11">
                  <c:v>70.0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(channels!$P$10:$P$13,channels!$S$10:$S$13)</c:f>
              <c:numCache>
                <c:formatCode>General</c:formatCode>
                <c:ptCount val="8"/>
                <c:pt idx="0">
                  <c:v>1229.0</c:v>
                </c:pt>
                <c:pt idx="1">
                  <c:v>1637.0</c:v>
                </c:pt>
                <c:pt idx="2">
                  <c:v>746.0</c:v>
                </c:pt>
                <c:pt idx="3">
                  <c:v>1676.0</c:v>
                </c:pt>
                <c:pt idx="4">
                  <c:v>436.0</c:v>
                </c:pt>
                <c:pt idx="5">
                  <c:v>182.0</c:v>
                </c:pt>
                <c:pt idx="6">
                  <c:v>261.0</c:v>
                </c:pt>
                <c:pt idx="7">
                  <c:v>815.0</c:v>
                </c:pt>
              </c:numCache>
            </c:numRef>
          </c:xVal>
          <c:yVal>
            <c:numRef>
              <c:f>(channels!$Q$10:$Q$13,channels!$T$10:$T$13)</c:f>
              <c:numCache>
                <c:formatCode>General</c:formatCode>
                <c:ptCount val="8"/>
                <c:pt idx="0">
                  <c:v>200.0</c:v>
                </c:pt>
                <c:pt idx="1">
                  <c:v>120.0</c:v>
                </c:pt>
                <c:pt idx="2">
                  <c:v>75.0</c:v>
                </c:pt>
                <c:pt idx="3">
                  <c:v>350.0</c:v>
                </c:pt>
                <c:pt idx="4">
                  <c:v>50.0</c:v>
                </c:pt>
                <c:pt idx="5">
                  <c:v>25.0</c:v>
                </c:pt>
                <c:pt idx="6">
                  <c:v>54.0</c:v>
                </c:pt>
                <c:pt idx="7">
                  <c:v>143.0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(channels!$P$15:$P$17,channels!$S$15:$S$17)</c:f>
              <c:numCache>
                <c:formatCode>General</c:formatCode>
                <c:ptCount val="6"/>
                <c:pt idx="0">
                  <c:v>1220.0</c:v>
                </c:pt>
                <c:pt idx="1">
                  <c:v>1975.0</c:v>
                </c:pt>
                <c:pt idx="2">
                  <c:v>500.0</c:v>
                </c:pt>
                <c:pt idx="3">
                  <c:v>270.0</c:v>
                </c:pt>
                <c:pt idx="5">
                  <c:v>558.0</c:v>
                </c:pt>
              </c:numCache>
            </c:numRef>
          </c:xVal>
          <c:yVal>
            <c:numRef>
              <c:f>(channels!$Q$15:$Q$17,channels!$T$15:$T$17)</c:f>
              <c:numCache>
                <c:formatCode>General</c:formatCode>
                <c:ptCount val="6"/>
                <c:pt idx="0">
                  <c:v>150.0</c:v>
                </c:pt>
                <c:pt idx="1">
                  <c:v>215.0</c:v>
                </c:pt>
                <c:pt idx="2">
                  <c:v>50.0</c:v>
                </c:pt>
                <c:pt idx="3">
                  <c:v>56.0</c:v>
                </c:pt>
                <c:pt idx="5">
                  <c:v>85.0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(channels!$P$20:$P$25,channels!$S$20:$S$25)</c:f>
              <c:numCache>
                <c:formatCode>General</c:formatCode>
                <c:ptCount val="12"/>
                <c:pt idx="0">
                  <c:v>4292.0</c:v>
                </c:pt>
                <c:pt idx="1">
                  <c:v>3000.0</c:v>
                </c:pt>
                <c:pt idx="2">
                  <c:v>700.0</c:v>
                </c:pt>
                <c:pt idx="3">
                  <c:v>493.0</c:v>
                </c:pt>
                <c:pt idx="4">
                  <c:v>890.0</c:v>
                </c:pt>
                <c:pt idx="5">
                  <c:v>1980.0</c:v>
                </c:pt>
                <c:pt idx="8">
                  <c:v>181.0</c:v>
                </c:pt>
                <c:pt idx="10">
                  <c:v>181.0</c:v>
                </c:pt>
                <c:pt idx="11">
                  <c:v>600.0</c:v>
                </c:pt>
              </c:numCache>
            </c:numRef>
          </c:xVal>
          <c:yVal>
            <c:numRef>
              <c:f>(channels!$Q$20:$Q$25,channels!$T$20:$T$25)</c:f>
              <c:numCache>
                <c:formatCode>General</c:formatCode>
                <c:ptCount val="12"/>
                <c:pt idx="0">
                  <c:v>342.0</c:v>
                </c:pt>
                <c:pt idx="1">
                  <c:v>433.0</c:v>
                </c:pt>
                <c:pt idx="2">
                  <c:v>85.0</c:v>
                </c:pt>
                <c:pt idx="3">
                  <c:v>114.0</c:v>
                </c:pt>
                <c:pt idx="4">
                  <c:v>162.0</c:v>
                </c:pt>
                <c:pt idx="5">
                  <c:v>475.0</c:v>
                </c:pt>
                <c:pt idx="8">
                  <c:v>31.0</c:v>
                </c:pt>
                <c:pt idx="10">
                  <c:v>58.0</c:v>
                </c:pt>
                <c:pt idx="11">
                  <c:v>190.0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(channels!$P$27:$P$31,channels!$S$27:$S$31)</c:f>
              <c:numCache>
                <c:formatCode>General</c:formatCode>
                <c:ptCount val="10"/>
                <c:pt idx="0">
                  <c:v>1075.0</c:v>
                </c:pt>
                <c:pt idx="1">
                  <c:v>917.0</c:v>
                </c:pt>
                <c:pt idx="2">
                  <c:v>700.0</c:v>
                </c:pt>
                <c:pt idx="3">
                  <c:v>580.0</c:v>
                </c:pt>
                <c:pt idx="4">
                  <c:v>1100.0</c:v>
                </c:pt>
                <c:pt idx="5">
                  <c:v>216.0</c:v>
                </c:pt>
                <c:pt idx="6">
                  <c:v>246.0</c:v>
                </c:pt>
                <c:pt idx="7">
                  <c:v>238.0</c:v>
                </c:pt>
                <c:pt idx="8">
                  <c:v>160.0</c:v>
                </c:pt>
                <c:pt idx="9">
                  <c:v>245.0</c:v>
                </c:pt>
              </c:numCache>
            </c:numRef>
          </c:xVal>
          <c:yVal>
            <c:numRef>
              <c:f>(channels!$Q$27:$Q$31,channels!$T$27:$T$31)</c:f>
              <c:numCache>
                <c:formatCode>General</c:formatCode>
                <c:ptCount val="10"/>
                <c:pt idx="0">
                  <c:v>145.0</c:v>
                </c:pt>
                <c:pt idx="1">
                  <c:v>100.0</c:v>
                </c:pt>
                <c:pt idx="2">
                  <c:v>93.0</c:v>
                </c:pt>
                <c:pt idx="3">
                  <c:v>80.0</c:v>
                </c:pt>
                <c:pt idx="4">
                  <c:v>258.0</c:v>
                </c:pt>
                <c:pt idx="5">
                  <c:v>65.0</c:v>
                </c:pt>
                <c:pt idx="6">
                  <c:v>54.0</c:v>
                </c:pt>
                <c:pt idx="7">
                  <c:v>56.0</c:v>
                </c:pt>
                <c:pt idx="8">
                  <c:v>33.0</c:v>
                </c:pt>
                <c:pt idx="9">
                  <c:v>66.0</c:v>
                </c:pt>
              </c:numCache>
            </c:numRef>
          </c:yVal>
          <c:smooth val="0"/>
        </c:ser>
        <c:ser>
          <c:idx val="5"/>
          <c:order val="5"/>
          <c:tx>
            <c:v>our topograpy</c:v>
          </c:tx>
          <c:spPr>
            <a:ln w="31750">
              <a:noFill/>
            </a:ln>
          </c:spPr>
          <c:marker>
            <c:symbol val="diamond"/>
            <c:size val="8"/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(charts!$Y$53:$Y$61,charts!$Y$53:$Y$61,charts!$Y$53:$Y$61)</c:f>
              <c:numCache>
                <c:formatCode>General</c:formatCode>
                <c:ptCount val="27"/>
                <c:pt idx="2">
                  <c:v>300.0</c:v>
                </c:pt>
                <c:pt idx="4">
                  <c:v>600.0</c:v>
                </c:pt>
                <c:pt idx="6">
                  <c:v>2400.0</c:v>
                </c:pt>
                <c:pt idx="7">
                  <c:v>900.0</c:v>
                </c:pt>
                <c:pt idx="8">
                  <c:v>1200.0</c:v>
                </c:pt>
                <c:pt idx="11">
                  <c:v>300.0</c:v>
                </c:pt>
                <c:pt idx="13">
                  <c:v>600.0</c:v>
                </c:pt>
                <c:pt idx="15">
                  <c:v>2400.0</c:v>
                </c:pt>
                <c:pt idx="16">
                  <c:v>900.0</c:v>
                </c:pt>
                <c:pt idx="17">
                  <c:v>1200.0</c:v>
                </c:pt>
                <c:pt idx="20">
                  <c:v>300.0</c:v>
                </c:pt>
                <c:pt idx="22">
                  <c:v>600.0</c:v>
                </c:pt>
                <c:pt idx="24">
                  <c:v>2400.0</c:v>
                </c:pt>
                <c:pt idx="25">
                  <c:v>900.0</c:v>
                </c:pt>
                <c:pt idx="26">
                  <c:v>1200.0</c:v>
                </c:pt>
              </c:numCache>
            </c:numRef>
          </c:xVal>
          <c:yVal>
            <c:numRef>
              <c:f>(charts!$Z$53:$Z$61,charts!$AA$53:$AA$61,charts!$AB$53:$AB$61)</c:f>
              <c:numCache>
                <c:formatCode>General</c:formatCode>
                <c:ptCount val="27"/>
                <c:pt idx="2">
                  <c:v>27.0</c:v>
                </c:pt>
                <c:pt idx="4">
                  <c:v>54.0</c:v>
                </c:pt>
                <c:pt idx="6">
                  <c:v>216.0</c:v>
                </c:pt>
                <c:pt idx="7">
                  <c:v>81.0</c:v>
                </c:pt>
                <c:pt idx="8">
                  <c:v>108.0</c:v>
                </c:pt>
                <c:pt idx="11">
                  <c:v>45.0</c:v>
                </c:pt>
                <c:pt idx="13">
                  <c:v>90.0</c:v>
                </c:pt>
                <c:pt idx="15">
                  <c:v>360.0</c:v>
                </c:pt>
                <c:pt idx="16">
                  <c:v>135.0</c:v>
                </c:pt>
                <c:pt idx="17">
                  <c:v>180.0</c:v>
                </c:pt>
                <c:pt idx="20">
                  <c:v>60.0</c:v>
                </c:pt>
                <c:pt idx="22">
                  <c:v>120.0</c:v>
                </c:pt>
                <c:pt idx="24">
                  <c:v>480.0</c:v>
                </c:pt>
                <c:pt idx="25">
                  <c:v>180.0</c:v>
                </c:pt>
                <c:pt idx="26">
                  <c:v>240.0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90953920"/>
        <c:axId val="-390950800"/>
      </c:scatterChart>
      <c:valAx>
        <c:axId val="-390953920"/>
        <c:scaling>
          <c:logBase val="10.0"/>
          <c:orientation val="minMax"/>
          <c:min val="100.0"/>
        </c:scaling>
        <c:delete val="0"/>
        <c:axPos val="b"/>
        <c:title>
          <c:tx>
            <c:rich>
              <a:bodyPr rot="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2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Wavelength (m)</a:t>
                </a:r>
              </a:p>
            </c:rich>
          </c:tx>
          <c:layout/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1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390950800"/>
        <c:crosses val="autoZero"/>
        <c:crossBetween val="midCat"/>
      </c:valAx>
      <c:valAx>
        <c:axId val="-390950800"/>
        <c:scaling>
          <c:logBase val="10.0"/>
          <c:orientation val="minMax"/>
          <c:min val="10.0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2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Associated Amplitude (m)</a:t>
                </a:r>
              </a:p>
            </c:rich>
          </c:tx>
          <c:layout>
            <c:manualLayout>
              <c:xMode val="edge"/>
              <c:yMode val="edge"/>
              <c:x val="0.0262992048167125"/>
              <c:y val="0.260289535984848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1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390953920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127914655829312"/>
          <c:y val="0.0375315770479971"/>
          <c:w val="0.798018796037592"/>
          <c:h val="0.826416456153013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channels!$H$3:$H$8</c:f>
              <c:numCache>
                <c:formatCode>General</c:formatCode>
                <c:ptCount val="6"/>
                <c:pt idx="0">
                  <c:v>10.78181818181818</c:v>
                </c:pt>
                <c:pt idx="1">
                  <c:v>15.22047244094488</c:v>
                </c:pt>
                <c:pt idx="2">
                  <c:v>10.40714285714286</c:v>
                </c:pt>
                <c:pt idx="3">
                  <c:v>12.14159292035398</c:v>
                </c:pt>
                <c:pt idx="4">
                  <c:v>13.56521739130435</c:v>
                </c:pt>
                <c:pt idx="5">
                  <c:v>14.14545454545454</c:v>
                </c:pt>
              </c:numCache>
            </c:numRef>
          </c:xVal>
          <c:yVal>
            <c:numRef>
              <c:f>channels!$F$3:$F$8</c:f>
              <c:numCache>
                <c:formatCode>General</c:formatCode>
                <c:ptCount val="6"/>
                <c:pt idx="0">
                  <c:v>1.074533554752369</c:v>
                </c:pt>
                <c:pt idx="1">
                  <c:v>1.172668513388735</c:v>
                </c:pt>
                <c:pt idx="2">
                  <c:v>1.129032258064516</c:v>
                </c:pt>
                <c:pt idx="3">
                  <c:v>1.1199207135778</c:v>
                </c:pt>
                <c:pt idx="4">
                  <c:v>1.027572121521573</c:v>
                </c:pt>
                <c:pt idx="5">
                  <c:v>1.142619715383816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channels!$H$10:$H$13</c:f>
              <c:numCache>
                <c:formatCode>General</c:formatCode>
                <c:ptCount val="4"/>
                <c:pt idx="0">
                  <c:v>14.28571428571429</c:v>
                </c:pt>
                <c:pt idx="1">
                  <c:v>14.73367697594502</c:v>
                </c:pt>
                <c:pt idx="2">
                  <c:v>32.4236641221374</c:v>
                </c:pt>
                <c:pt idx="3">
                  <c:v>10.65073529411765</c:v>
                </c:pt>
              </c:numCache>
            </c:numRef>
          </c:xVal>
          <c:yVal>
            <c:numRef>
              <c:f>channels!$F$10:$F$13</c:f>
              <c:numCache>
                <c:formatCode>General</c:formatCode>
                <c:ptCount val="4"/>
                <c:pt idx="0">
                  <c:v>1.194382464890405</c:v>
                </c:pt>
                <c:pt idx="1">
                  <c:v>1.135886801658941</c:v>
                </c:pt>
                <c:pt idx="2">
                  <c:v>1.106886354034643</c:v>
                </c:pt>
                <c:pt idx="3">
                  <c:v>1.195079086115993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channels!$H$15:$H$18</c:f>
              <c:numCache>
                <c:formatCode>General</c:formatCode>
                <c:ptCount val="4"/>
                <c:pt idx="0">
                  <c:v>8.870151770657673</c:v>
                </c:pt>
                <c:pt idx="1">
                  <c:v>15.98712446351931</c:v>
                </c:pt>
                <c:pt idx="2">
                  <c:v>14.24050632911392</c:v>
                </c:pt>
                <c:pt idx="3">
                  <c:v>16.88235294117647</c:v>
                </c:pt>
              </c:numCache>
            </c:numRef>
          </c:xVal>
          <c:yVal>
            <c:numRef>
              <c:f>channels!$F$15:$F$18</c:f>
              <c:numCache>
                <c:formatCode>General</c:formatCode>
                <c:ptCount val="4"/>
                <c:pt idx="0">
                  <c:v>1.16571653233733</c:v>
                </c:pt>
                <c:pt idx="1">
                  <c:v>1.081206496519722</c:v>
                </c:pt>
                <c:pt idx="2">
                  <c:v>1.075195644777135</c:v>
                </c:pt>
                <c:pt idx="3">
                  <c:v>1.063829787234043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channels!$H$20:$H$25</c:f>
              <c:numCache>
                <c:formatCode>General</c:formatCode>
                <c:ptCount val="6"/>
                <c:pt idx="0">
                  <c:v>17.48711340206185</c:v>
                </c:pt>
                <c:pt idx="1">
                  <c:v>21.59914712153518</c:v>
                </c:pt>
                <c:pt idx="2">
                  <c:v>19.16666666666667</c:v>
                </c:pt>
                <c:pt idx="3">
                  <c:v>26.68032786885246</c:v>
                </c:pt>
                <c:pt idx="4">
                  <c:v>21.08843537414966</c:v>
                </c:pt>
                <c:pt idx="5">
                  <c:v>28.04154302670623</c:v>
                </c:pt>
              </c:numCache>
            </c:numRef>
          </c:xVal>
          <c:yVal>
            <c:numRef>
              <c:f>channels!$F$20:$F$25</c:f>
              <c:numCache>
                <c:formatCode>General</c:formatCode>
                <c:ptCount val="6"/>
                <c:pt idx="0">
                  <c:v>1.110952040085898</c:v>
                </c:pt>
                <c:pt idx="1">
                  <c:v>1.126050420168067</c:v>
                </c:pt>
                <c:pt idx="2">
                  <c:v>1.176470588235294</c:v>
                </c:pt>
                <c:pt idx="3">
                  <c:v>1.130152848540991</c:v>
                </c:pt>
                <c:pt idx="4">
                  <c:v>1.173652694610778</c:v>
                </c:pt>
                <c:pt idx="5">
                  <c:v>1.199715201139195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channels!$H$27:$H$31</c:f>
              <c:numCache>
                <c:formatCode>General</c:formatCode>
                <c:ptCount val="5"/>
                <c:pt idx="0">
                  <c:v>15.04559270516717</c:v>
                </c:pt>
                <c:pt idx="1">
                  <c:v>19.9009900990099</c:v>
                </c:pt>
                <c:pt idx="2">
                  <c:v>16.07142857142857</c:v>
                </c:pt>
                <c:pt idx="3">
                  <c:v>35.78071463534019</c:v>
                </c:pt>
                <c:pt idx="4">
                  <c:v>21.28813559322034</c:v>
                </c:pt>
              </c:numCache>
            </c:numRef>
          </c:xVal>
          <c:yVal>
            <c:numRef>
              <c:f>channels!$F$27:$F$31</c:f>
              <c:numCache>
                <c:formatCode>General</c:formatCode>
                <c:ptCount val="5"/>
                <c:pt idx="0">
                  <c:v>1.160084626234133</c:v>
                </c:pt>
                <c:pt idx="1">
                  <c:v>1.283354510800508</c:v>
                </c:pt>
                <c:pt idx="2">
                  <c:v>1.053820097854723</c:v>
                </c:pt>
                <c:pt idx="3">
                  <c:v>1.04341164453524</c:v>
                </c:pt>
                <c:pt idx="4">
                  <c:v>1.186645213193886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90914112"/>
        <c:axId val="-390910992"/>
      </c:scatterChart>
      <c:valAx>
        <c:axId val="-390914112"/>
        <c:scaling>
          <c:orientation val="minMax"/>
          <c:min val="5.0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Average Slope</a:t>
                </a:r>
              </a:p>
            </c:rich>
          </c:tx>
          <c:layout>
            <c:manualLayout>
              <c:xMode val="edge"/>
              <c:yMode val="edge"/>
              <c:x val="0.453390906781814"/>
              <c:y val="0.930169613857813"/>
            </c:manualLayout>
          </c:layout>
          <c:overlay val="0"/>
        </c:title>
        <c:numFmt formatCode="General" sourceLinked="0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390910992"/>
        <c:crosses val="autoZero"/>
        <c:crossBetween val="midCat"/>
      </c:valAx>
      <c:valAx>
        <c:axId val="-390910992"/>
        <c:scaling>
          <c:orientation val="minMax"/>
          <c:min val="1.0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Sinuosity</a:t>
                </a:r>
              </a:p>
            </c:rich>
          </c:tx>
          <c:layout>
            <c:manualLayout>
              <c:xMode val="edge"/>
              <c:yMode val="edge"/>
              <c:x val="0.0207264414528829"/>
              <c:y val="0.347527968242512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390914112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39975064998252"/>
          <c:y val="0.0435111268939394"/>
          <c:w val="0.803786243177084"/>
          <c:h val="0.761806818181818"/>
        </c:manualLayout>
      </c:layout>
      <c:scatterChart>
        <c:scatterStyle val="lineMarker"/>
        <c:varyColors val="0"/>
        <c:ser>
          <c:idx val="0"/>
          <c:order val="0"/>
          <c:tx>
            <c:v>'Our Topography'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channels!$L$57:$L$60</c:f>
              <c:numCache>
                <c:formatCode>General</c:formatCode>
                <c:ptCount val="4"/>
              </c:numCache>
            </c:numRef>
          </c:xVal>
          <c:yVal>
            <c:numRef>
              <c:f>channels!$M$57:$M$60</c:f>
              <c:numCache>
                <c:formatCode>General</c:formatCode>
                <c:ptCount val="4"/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channels!$F$10:$F$13</c:f>
              <c:numCache>
                <c:formatCode>General</c:formatCode>
                <c:ptCount val="4"/>
                <c:pt idx="0">
                  <c:v>1.194382464890405</c:v>
                </c:pt>
                <c:pt idx="1">
                  <c:v>1.135886801658941</c:v>
                </c:pt>
                <c:pt idx="2">
                  <c:v>1.106886354034643</c:v>
                </c:pt>
                <c:pt idx="3">
                  <c:v>1.195079086115993</c:v>
                </c:pt>
              </c:numCache>
            </c:numRef>
          </c:xVal>
          <c:yVal>
            <c:numRef>
              <c:f>channels!$V$10:$V$13</c:f>
              <c:numCache>
                <c:formatCode>General</c:formatCode>
                <c:ptCount val="4"/>
                <c:pt idx="0">
                  <c:v>10.82434782608696</c:v>
                </c:pt>
                <c:pt idx="1">
                  <c:v>6.550769230769231</c:v>
                </c:pt>
                <c:pt idx="2">
                  <c:v>10.11363636363636</c:v>
                </c:pt>
                <c:pt idx="3">
                  <c:v>12.44827586206897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channels!$F$15:$F$18</c:f>
              <c:numCache>
                <c:formatCode>General</c:formatCode>
                <c:ptCount val="4"/>
                <c:pt idx="0">
                  <c:v>1.16571653233733</c:v>
                </c:pt>
                <c:pt idx="1">
                  <c:v>1.081206496519722</c:v>
                </c:pt>
                <c:pt idx="2">
                  <c:v>1.075195644777135</c:v>
                </c:pt>
                <c:pt idx="3">
                  <c:v>1.063829787234043</c:v>
                </c:pt>
              </c:numCache>
            </c:numRef>
          </c:xVal>
          <c:yVal>
            <c:numRef>
              <c:f>channels!$V$15:$V$18</c:f>
              <c:numCache>
                <c:formatCode>General</c:formatCode>
                <c:ptCount val="4"/>
                <c:pt idx="0">
                  <c:v>15.3781512605042</c:v>
                </c:pt>
                <c:pt idx="1">
                  <c:v>8.015325670498084</c:v>
                </c:pt>
                <c:pt idx="2">
                  <c:v>9.737500000000001</c:v>
                </c:pt>
                <c:pt idx="3">
                  <c:v>10.84615384615385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channels!$F$20:$F$25</c:f>
              <c:numCache>
                <c:formatCode>General</c:formatCode>
                <c:ptCount val="6"/>
                <c:pt idx="0">
                  <c:v>1.110952040085898</c:v>
                </c:pt>
                <c:pt idx="1">
                  <c:v>1.126050420168067</c:v>
                </c:pt>
                <c:pt idx="2">
                  <c:v>1.176470588235294</c:v>
                </c:pt>
                <c:pt idx="3">
                  <c:v>1.130152848540991</c:v>
                </c:pt>
                <c:pt idx="4">
                  <c:v>1.173652694610778</c:v>
                </c:pt>
                <c:pt idx="5">
                  <c:v>1.199715201139195</c:v>
                </c:pt>
              </c:numCache>
            </c:numRef>
          </c:xVal>
          <c:yVal>
            <c:numRef>
              <c:f>channels!$V$20:$V$25</c:f>
              <c:numCache>
                <c:formatCode>General</c:formatCode>
                <c:ptCount val="6"/>
                <c:pt idx="0">
                  <c:v>9.37264150943396</c:v>
                </c:pt>
                <c:pt idx="1">
                  <c:v>10.07158836689038</c:v>
                </c:pt>
                <c:pt idx="2">
                  <c:v>5.6</c:v>
                </c:pt>
                <c:pt idx="3">
                  <c:v>9.146551724137931</c:v>
                </c:pt>
                <c:pt idx="4">
                  <c:v>5.907103825136612</c:v>
                </c:pt>
                <c:pt idx="5">
                  <c:v>6.439429928741092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channels!$F$27:$F$31</c:f>
              <c:numCache>
                <c:formatCode>General</c:formatCode>
                <c:ptCount val="5"/>
                <c:pt idx="0">
                  <c:v>1.160084626234133</c:v>
                </c:pt>
                <c:pt idx="1">
                  <c:v>1.283354510800508</c:v>
                </c:pt>
                <c:pt idx="2">
                  <c:v>1.053820097854723</c:v>
                </c:pt>
                <c:pt idx="3">
                  <c:v>1.04341164453524</c:v>
                </c:pt>
                <c:pt idx="4">
                  <c:v>1.186645213193886</c:v>
                </c:pt>
              </c:numCache>
            </c:numRef>
          </c:xVal>
          <c:yVal>
            <c:numRef>
              <c:f>channels!$V$27:$V$31</c:f>
              <c:numCache>
                <c:formatCode>General</c:formatCode>
                <c:ptCount val="5"/>
                <c:pt idx="0">
                  <c:v>6.379807692307692</c:v>
                </c:pt>
                <c:pt idx="1">
                  <c:v>6.655813953488372</c:v>
                </c:pt>
                <c:pt idx="2">
                  <c:v>6.01158860453887</c:v>
                </c:pt>
                <c:pt idx="3">
                  <c:v>3.64</c:v>
                </c:pt>
                <c:pt idx="4">
                  <c:v>5.706624605678233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62743072"/>
        <c:axId val="-762739040"/>
      </c:scatterChart>
      <c:valAx>
        <c:axId val="-762743072"/>
        <c:scaling>
          <c:orientation val="minMax"/>
          <c:max val="1.5"/>
          <c:min val="1.0"/>
        </c:scaling>
        <c:delete val="0"/>
        <c:axPos val="b"/>
        <c:title>
          <c:tx>
            <c:rich>
              <a:bodyPr rot="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Slope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1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762739040"/>
        <c:crosses val="autoZero"/>
        <c:crossBetween val="midCat"/>
      </c:valAx>
      <c:valAx>
        <c:axId val="-762739040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/>
                  <a:t>Average Aspect Ratio</a:t>
                </a:r>
              </a:p>
            </c:rich>
          </c:tx>
          <c:layout>
            <c:manualLayout>
              <c:xMode val="edge"/>
              <c:yMode val="edge"/>
              <c:x val="0.0234948617962295"/>
              <c:y val="0.209395738269019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1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762743072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127914472977329"/>
          <c:y val="0.0374823196605375"/>
          <c:w val="0.824540668314172"/>
          <c:h val="0.817841988280461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channels!$E$3:$E$8</c:f>
              <c:numCache>
                <c:formatCode>General</c:formatCode>
                <c:ptCount val="6"/>
                <c:pt idx="0">
                  <c:v>11000.0</c:v>
                </c:pt>
                <c:pt idx="1">
                  <c:v>12700.0</c:v>
                </c:pt>
                <c:pt idx="2">
                  <c:v>14000.0</c:v>
                </c:pt>
                <c:pt idx="3">
                  <c:v>11300.0</c:v>
                </c:pt>
                <c:pt idx="4">
                  <c:v>8050.0</c:v>
                </c:pt>
                <c:pt idx="5">
                  <c:v>11000.0</c:v>
                </c:pt>
              </c:numCache>
            </c:numRef>
          </c:xVal>
          <c:yVal>
            <c:numRef>
              <c:f>channels!$F$3:$F$8</c:f>
              <c:numCache>
                <c:formatCode>General</c:formatCode>
                <c:ptCount val="6"/>
                <c:pt idx="0">
                  <c:v>1.074533554752369</c:v>
                </c:pt>
                <c:pt idx="1">
                  <c:v>1.172668513388735</c:v>
                </c:pt>
                <c:pt idx="2">
                  <c:v>1.129032258064516</c:v>
                </c:pt>
                <c:pt idx="3">
                  <c:v>1.1199207135778</c:v>
                </c:pt>
                <c:pt idx="4">
                  <c:v>1.027572121521573</c:v>
                </c:pt>
                <c:pt idx="5">
                  <c:v>1.142619715383816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marker>
            <c:symbol val="circle"/>
            <c:size val="5"/>
            <c:spPr>
              <a:solidFill>
                <a:srgbClr val="5ECCF3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channels!$E$10:$E$13</c:f>
              <c:numCache>
                <c:formatCode>General</c:formatCode>
                <c:ptCount val="4"/>
                <c:pt idx="0">
                  <c:v>9100.0</c:v>
                </c:pt>
                <c:pt idx="1">
                  <c:v>4656.0</c:v>
                </c:pt>
                <c:pt idx="2">
                  <c:v>5240.0</c:v>
                </c:pt>
                <c:pt idx="3">
                  <c:v>27200.0</c:v>
                </c:pt>
              </c:numCache>
            </c:numRef>
          </c:xVal>
          <c:yVal>
            <c:numRef>
              <c:f>channels!$F$10:$F$13</c:f>
              <c:numCache>
                <c:formatCode>General</c:formatCode>
                <c:ptCount val="4"/>
                <c:pt idx="0">
                  <c:v>1.194382464890405</c:v>
                </c:pt>
                <c:pt idx="1">
                  <c:v>1.135886801658941</c:v>
                </c:pt>
                <c:pt idx="2">
                  <c:v>1.106886354034643</c:v>
                </c:pt>
                <c:pt idx="3">
                  <c:v>1.195079086115993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channels!$E$15:$E$18</c:f>
              <c:numCache>
                <c:formatCode>General</c:formatCode>
                <c:ptCount val="4"/>
                <c:pt idx="0">
                  <c:v>5930.0</c:v>
                </c:pt>
                <c:pt idx="1">
                  <c:v>4660.0</c:v>
                </c:pt>
                <c:pt idx="2">
                  <c:v>3160.0</c:v>
                </c:pt>
                <c:pt idx="3">
                  <c:v>3400.0</c:v>
                </c:pt>
              </c:numCache>
            </c:numRef>
          </c:xVal>
          <c:yVal>
            <c:numRef>
              <c:f>channels!$F$15:$F$18</c:f>
              <c:numCache>
                <c:formatCode>General</c:formatCode>
                <c:ptCount val="4"/>
                <c:pt idx="0">
                  <c:v>1.16571653233733</c:v>
                </c:pt>
                <c:pt idx="1">
                  <c:v>1.081206496519722</c:v>
                </c:pt>
                <c:pt idx="2">
                  <c:v>1.075195644777135</c:v>
                </c:pt>
                <c:pt idx="3">
                  <c:v>1.063829787234043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channels!$E$20:$E$25</c:f>
              <c:numCache>
                <c:formatCode>General</c:formatCode>
                <c:ptCount val="6"/>
                <c:pt idx="0">
                  <c:v>7760.0</c:v>
                </c:pt>
                <c:pt idx="1">
                  <c:v>4690.0</c:v>
                </c:pt>
                <c:pt idx="2">
                  <c:v>4560.0</c:v>
                </c:pt>
                <c:pt idx="3">
                  <c:v>2440.0</c:v>
                </c:pt>
                <c:pt idx="4">
                  <c:v>2940.0</c:v>
                </c:pt>
                <c:pt idx="5">
                  <c:v>3370.0</c:v>
                </c:pt>
              </c:numCache>
            </c:numRef>
          </c:xVal>
          <c:yVal>
            <c:numRef>
              <c:f>channels!$F$20:$F$25</c:f>
              <c:numCache>
                <c:formatCode>General</c:formatCode>
                <c:ptCount val="6"/>
                <c:pt idx="0">
                  <c:v>1.110952040085898</c:v>
                </c:pt>
                <c:pt idx="1">
                  <c:v>1.126050420168067</c:v>
                </c:pt>
                <c:pt idx="2">
                  <c:v>1.176470588235294</c:v>
                </c:pt>
                <c:pt idx="3">
                  <c:v>1.130152848540991</c:v>
                </c:pt>
                <c:pt idx="4">
                  <c:v>1.173652694610778</c:v>
                </c:pt>
                <c:pt idx="5">
                  <c:v>1.199715201139195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channels!$E$27:$E$31</c:f>
              <c:numCache>
                <c:formatCode>General</c:formatCode>
                <c:ptCount val="5"/>
                <c:pt idx="0">
                  <c:v>3290.0</c:v>
                </c:pt>
                <c:pt idx="1">
                  <c:v>3030.0</c:v>
                </c:pt>
                <c:pt idx="2">
                  <c:v>2800.0</c:v>
                </c:pt>
                <c:pt idx="3">
                  <c:v>2043.0</c:v>
                </c:pt>
                <c:pt idx="4">
                  <c:v>2950.0</c:v>
                </c:pt>
              </c:numCache>
            </c:numRef>
          </c:xVal>
          <c:yVal>
            <c:numRef>
              <c:f>channels!$F$27:$F$31</c:f>
              <c:numCache>
                <c:formatCode>General</c:formatCode>
                <c:ptCount val="5"/>
                <c:pt idx="0">
                  <c:v>1.160084626234133</c:v>
                </c:pt>
                <c:pt idx="1">
                  <c:v>1.283354510800508</c:v>
                </c:pt>
                <c:pt idx="2">
                  <c:v>1.053820097854723</c:v>
                </c:pt>
                <c:pt idx="3">
                  <c:v>1.04341164453524</c:v>
                </c:pt>
                <c:pt idx="4">
                  <c:v>1.186645213193886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90773696"/>
        <c:axId val="-390770576"/>
      </c:scatterChart>
      <c:valAx>
        <c:axId val="-390773696"/>
        <c:scaling>
          <c:orientation val="minMax"/>
          <c:max val="30000.0"/>
          <c:min val="1000.0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Channel Length</a:t>
                </a:r>
              </a:p>
            </c:rich>
          </c:tx>
          <c:layout/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390770576"/>
        <c:crosses val="autoZero"/>
        <c:crossBetween val="midCat"/>
      </c:valAx>
      <c:valAx>
        <c:axId val="-390770576"/>
        <c:scaling>
          <c:orientation val="minMax"/>
          <c:min val="1.0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Sinuosity</a:t>
                </a:r>
              </a:p>
            </c:rich>
          </c:tx>
          <c:layout>
            <c:manualLayout>
              <c:xMode val="edge"/>
              <c:yMode val="edge"/>
              <c:x val="0.0207370796174922"/>
              <c:y val="0.34754495857749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390773696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127932881452339"/>
          <c:y val="0.037506808808653"/>
          <c:w val="0.78314452291795"/>
          <c:h val="0.669675511633336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channels!$S$3:$S$8</c:f>
              <c:numCache>
                <c:formatCode>General</c:formatCode>
                <c:ptCount val="6"/>
                <c:pt idx="0">
                  <c:v>334.0</c:v>
                </c:pt>
                <c:pt idx="1">
                  <c:v>554.0</c:v>
                </c:pt>
                <c:pt idx="2">
                  <c:v>288.5</c:v>
                </c:pt>
                <c:pt idx="3">
                  <c:v>465.6666666666666</c:v>
                </c:pt>
                <c:pt idx="4">
                  <c:v>447.0</c:v>
                </c:pt>
                <c:pt idx="5">
                  <c:v>743.0</c:v>
                </c:pt>
              </c:numCache>
            </c:numRef>
          </c:xVal>
          <c:yVal>
            <c:numRef>
              <c:f>channels!$P$3:$P$8</c:f>
              <c:numCache>
                <c:formatCode>General</c:formatCode>
                <c:ptCount val="6"/>
                <c:pt idx="0">
                  <c:v>1225.0</c:v>
                </c:pt>
                <c:pt idx="1">
                  <c:v>1830.0</c:v>
                </c:pt>
                <c:pt idx="2">
                  <c:v>2465.0</c:v>
                </c:pt>
                <c:pt idx="3">
                  <c:v>1800.0</c:v>
                </c:pt>
                <c:pt idx="4">
                  <c:v>1358.0</c:v>
                </c:pt>
                <c:pt idx="5">
                  <c:v>2223.0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channels!$S$10:$S$13</c:f>
              <c:numCache>
                <c:formatCode>General</c:formatCode>
                <c:ptCount val="4"/>
                <c:pt idx="0">
                  <c:v>436.0</c:v>
                </c:pt>
                <c:pt idx="1">
                  <c:v>182.0</c:v>
                </c:pt>
                <c:pt idx="2">
                  <c:v>261.0</c:v>
                </c:pt>
                <c:pt idx="3">
                  <c:v>815.0</c:v>
                </c:pt>
              </c:numCache>
            </c:numRef>
          </c:xVal>
          <c:yVal>
            <c:numRef>
              <c:f>channels!$P$10:$P$13</c:f>
              <c:numCache>
                <c:formatCode>General</c:formatCode>
                <c:ptCount val="4"/>
                <c:pt idx="0">
                  <c:v>1229.0</c:v>
                </c:pt>
                <c:pt idx="1">
                  <c:v>1637.0</c:v>
                </c:pt>
                <c:pt idx="2">
                  <c:v>746.0</c:v>
                </c:pt>
                <c:pt idx="3">
                  <c:v>1676.0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channels!$S$15:$S$18</c:f>
              <c:numCache>
                <c:formatCode>General</c:formatCode>
                <c:ptCount val="4"/>
                <c:pt idx="0">
                  <c:v>270.0</c:v>
                </c:pt>
                <c:pt idx="2">
                  <c:v>558.0</c:v>
                </c:pt>
              </c:numCache>
            </c:numRef>
          </c:xVal>
          <c:yVal>
            <c:numRef>
              <c:f>channels!$P$15:$P$18</c:f>
              <c:numCache>
                <c:formatCode>General</c:formatCode>
                <c:ptCount val="4"/>
                <c:pt idx="0">
                  <c:v>1220.0</c:v>
                </c:pt>
                <c:pt idx="1">
                  <c:v>1975.0</c:v>
                </c:pt>
                <c:pt idx="2">
                  <c:v>500.0</c:v>
                </c:pt>
                <c:pt idx="3">
                  <c:v>1137.0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9C1F0A"/>
                </a:solidFill>
                <a:round/>
              </a:ln>
            </c:spPr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channels!$S$20:$S$25</c:f>
              <c:numCache>
                <c:formatCode>General</c:formatCode>
                <c:ptCount val="6"/>
                <c:pt idx="2">
                  <c:v>181.0</c:v>
                </c:pt>
                <c:pt idx="4">
                  <c:v>181.0</c:v>
                </c:pt>
                <c:pt idx="5">
                  <c:v>600.0</c:v>
                </c:pt>
              </c:numCache>
            </c:numRef>
          </c:xVal>
          <c:yVal>
            <c:numRef>
              <c:f>channels!$P$20:$P$25</c:f>
              <c:numCache>
                <c:formatCode>General</c:formatCode>
                <c:ptCount val="6"/>
                <c:pt idx="0">
                  <c:v>4292.0</c:v>
                </c:pt>
                <c:pt idx="1">
                  <c:v>3000.0</c:v>
                </c:pt>
                <c:pt idx="2">
                  <c:v>700.0</c:v>
                </c:pt>
                <c:pt idx="3">
                  <c:v>493.0</c:v>
                </c:pt>
                <c:pt idx="4">
                  <c:v>890.0</c:v>
                </c:pt>
                <c:pt idx="5">
                  <c:v>1980.0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channels!$S$27:$S$31</c:f>
              <c:numCache>
                <c:formatCode>General</c:formatCode>
                <c:ptCount val="5"/>
                <c:pt idx="0">
                  <c:v>216.0</c:v>
                </c:pt>
                <c:pt idx="1">
                  <c:v>246.0</c:v>
                </c:pt>
                <c:pt idx="2">
                  <c:v>238.0</c:v>
                </c:pt>
                <c:pt idx="3">
                  <c:v>160.0</c:v>
                </c:pt>
                <c:pt idx="4">
                  <c:v>245.0</c:v>
                </c:pt>
              </c:numCache>
            </c:numRef>
          </c:xVal>
          <c:yVal>
            <c:numRef>
              <c:f>channels!$P$27:$P$31</c:f>
              <c:numCache>
                <c:formatCode>General</c:formatCode>
                <c:ptCount val="5"/>
                <c:pt idx="0">
                  <c:v>1075.0</c:v>
                </c:pt>
                <c:pt idx="1">
                  <c:v>917.0</c:v>
                </c:pt>
                <c:pt idx="2">
                  <c:v>700.0</c:v>
                </c:pt>
                <c:pt idx="3">
                  <c:v>580.0</c:v>
                </c:pt>
                <c:pt idx="4">
                  <c:v>1100.0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90803360"/>
        <c:axId val="-390800240"/>
      </c:scatterChart>
      <c:valAx>
        <c:axId val="-390803360"/>
        <c:scaling>
          <c:logBase val="10.0"/>
          <c:orientation val="minMax"/>
          <c:min val="100.0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Lowest Wavelength (m)</a:t>
                </a:r>
              </a:p>
            </c:rich>
          </c:tx>
          <c:layout/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390800240"/>
        <c:crosses val="autoZero"/>
        <c:crossBetween val="midCat"/>
      </c:valAx>
      <c:valAx>
        <c:axId val="-390800240"/>
        <c:scaling>
          <c:logBase val="10.0"/>
          <c:orientation val="minMax"/>
          <c:max val="2600.0"/>
          <c:min val="500.0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 sz="10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rPr>
                  <a:t>Higest Wavelength (m)</a:t>
                </a:r>
              </a:p>
            </c:rich>
          </c:tx>
          <c:layout>
            <c:manualLayout>
              <c:xMode val="edge"/>
              <c:yMode val="edge"/>
              <c:x val="0.0207138455704603"/>
              <c:y val="0.297797836744222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390803360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legend>
      <c:legendPos val="b"/>
      <c:layout>
        <c:manualLayout>
          <c:xMode val="edge"/>
          <c:yMode val="edge"/>
          <c:x val="0.105726575552616"/>
          <c:y val="0.845218854229419"/>
        </c:manualLayout>
      </c:layout>
      <c:overlay val="0"/>
      <c:spPr>
        <a:noFill/>
        <a:ln>
          <a:solidFill>
            <a:srgbClr val="000000"/>
          </a:solidFill>
        </a:ln>
      </c:sp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39975064998252"/>
          <c:y val="0.0435111268939394"/>
          <c:w val="0.803786243177084"/>
          <c:h val="0.761806818181818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channels!$A$2</c:f>
              <c:strCache>
                <c:ptCount val="1"/>
                <c:pt idx="0">
                  <c:v>Merapi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83A7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channels!$H$3:$H$8</c:f>
              <c:numCache>
                <c:formatCode>General</c:formatCode>
                <c:ptCount val="6"/>
                <c:pt idx="0">
                  <c:v>10.78181818181818</c:v>
                </c:pt>
                <c:pt idx="1">
                  <c:v>15.22047244094488</c:v>
                </c:pt>
                <c:pt idx="2">
                  <c:v>10.40714285714286</c:v>
                </c:pt>
                <c:pt idx="3">
                  <c:v>12.14159292035398</c:v>
                </c:pt>
                <c:pt idx="4">
                  <c:v>13.56521739130435</c:v>
                </c:pt>
                <c:pt idx="5">
                  <c:v>14.14545454545454</c:v>
                </c:pt>
              </c:numCache>
            </c:numRef>
          </c:xVal>
          <c:yVal>
            <c:numRef>
              <c:f>channels!$X$3:$X$8</c:f>
              <c:numCache>
                <c:formatCode>General</c:formatCode>
                <c:ptCount val="6"/>
                <c:pt idx="0">
                  <c:v>3.667664670658683</c:v>
                </c:pt>
                <c:pt idx="1">
                  <c:v>3.303249097472924</c:v>
                </c:pt>
                <c:pt idx="2">
                  <c:v>8.54419410745234</c:v>
                </c:pt>
                <c:pt idx="3">
                  <c:v>3.865425912670007</c:v>
                </c:pt>
                <c:pt idx="4">
                  <c:v>3.038031319910515</c:v>
                </c:pt>
                <c:pt idx="5">
                  <c:v>2.991924629878869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channels!$A$9</c:f>
              <c:strCache>
                <c:ptCount val="1"/>
                <c:pt idx="0">
                  <c:v>Colima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2A8A6F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channels!$H$10:$H$13</c:f>
              <c:numCache>
                <c:formatCode>General</c:formatCode>
                <c:ptCount val="4"/>
                <c:pt idx="0">
                  <c:v>14.28571428571429</c:v>
                </c:pt>
                <c:pt idx="1">
                  <c:v>14.73367697594502</c:v>
                </c:pt>
                <c:pt idx="2">
                  <c:v>32.4236641221374</c:v>
                </c:pt>
                <c:pt idx="3">
                  <c:v>10.65073529411765</c:v>
                </c:pt>
              </c:numCache>
            </c:numRef>
          </c:xVal>
          <c:yVal>
            <c:numRef>
              <c:f>channels!$X$10:$X$13</c:f>
              <c:numCache>
                <c:formatCode>General</c:formatCode>
                <c:ptCount val="4"/>
                <c:pt idx="0">
                  <c:v>2.818807339449541</c:v>
                </c:pt>
                <c:pt idx="1">
                  <c:v>8.994505494505494</c:v>
                </c:pt>
                <c:pt idx="2">
                  <c:v>2.85823754789272</c:v>
                </c:pt>
                <c:pt idx="3">
                  <c:v>2.056441717791411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channels!$A$14</c:f>
              <c:strCache>
                <c:ptCount val="1"/>
                <c:pt idx="0">
                  <c:v>Monserrat (4)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D4A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channels!$H$15:$H$18</c:f>
              <c:numCache>
                <c:formatCode>General</c:formatCode>
                <c:ptCount val="4"/>
                <c:pt idx="0">
                  <c:v>8.870151770657673</c:v>
                </c:pt>
                <c:pt idx="1">
                  <c:v>15.98712446351931</c:v>
                </c:pt>
                <c:pt idx="2">
                  <c:v>14.24050632911392</c:v>
                </c:pt>
                <c:pt idx="3">
                  <c:v>16.88235294117647</c:v>
                </c:pt>
              </c:numCache>
            </c:numRef>
          </c:xVal>
          <c:yVal>
            <c:numRef>
              <c:f>channels!$X$15:$X$18</c:f>
              <c:numCache>
                <c:formatCode>General</c:formatCode>
                <c:ptCount val="4"/>
                <c:pt idx="0">
                  <c:v>4.518518518518518</c:v>
                </c:pt>
                <c:pt idx="1">
                  <c:v>1.0</c:v>
                </c:pt>
                <c:pt idx="2">
                  <c:v>0.896057347670251</c:v>
                </c:pt>
                <c:pt idx="3">
                  <c:v>1.0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channels!$A$19</c:f>
              <c:strCache>
                <c:ptCount val="1"/>
                <c:pt idx="0">
                  <c:v>Unzen (6)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9C1F0A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channels!$H$20:$H$25</c:f>
              <c:numCache>
                <c:formatCode>General</c:formatCode>
                <c:ptCount val="6"/>
                <c:pt idx="0">
                  <c:v>17.48711340206185</c:v>
                </c:pt>
                <c:pt idx="1">
                  <c:v>21.59914712153518</c:v>
                </c:pt>
                <c:pt idx="2">
                  <c:v>19.16666666666667</c:v>
                </c:pt>
                <c:pt idx="3">
                  <c:v>26.68032786885246</c:v>
                </c:pt>
                <c:pt idx="4">
                  <c:v>21.08843537414966</c:v>
                </c:pt>
                <c:pt idx="5">
                  <c:v>28.04154302670623</c:v>
                </c:pt>
              </c:numCache>
            </c:numRef>
          </c:xVal>
          <c:yVal>
            <c:numRef>
              <c:f>channels!$X$20:$X$25</c:f>
              <c:numCache>
                <c:formatCode>General</c:formatCode>
                <c:ptCount val="6"/>
                <c:pt idx="0">
                  <c:v>1.0</c:v>
                </c:pt>
                <c:pt idx="1">
                  <c:v>1.0</c:v>
                </c:pt>
                <c:pt idx="2">
                  <c:v>3.867403314917127</c:v>
                </c:pt>
                <c:pt idx="3">
                  <c:v>1.0</c:v>
                </c:pt>
                <c:pt idx="4">
                  <c:v>4.917127071823204</c:v>
                </c:pt>
                <c:pt idx="5">
                  <c:v>3.3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channels!$A$26</c:f>
              <c:strCache>
                <c:ptCount val="1"/>
                <c:pt idx="0">
                  <c:v>Sakurajima (5)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E67C8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channels!$H$20:$H$25</c:f>
              <c:numCache>
                <c:formatCode>General</c:formatCode>
                <c:ptCount val="6"/>
                <c:pt idx="0">
                  <c:v>17.48711340206185</c:v>
                </c:pt>
                <c:pt idx="1">
                  <c:v>21.59914712153518</c:v>
                </c:pt>
                <c:pt idx="2">
                  <c:v>19.16666666666667</c:v>
                </c:pt>
                <c:pt idx="3">
                  <c:v>26.68032786885246</c:v>
                </c:pt>
                <c:pt idx="4">
                  <c:v>21.08843537414966</c:v>
                </c:pt>
                <c:pt idx="5">
                  <c:v>28.04154302670623</c:v>
                </c:pt>
              </c:numCache>
            </c:numRef>
          </c:xVal>
          <c:yVal>
            <c:numRef>
              <c:f>channels!$X$20:$X$25</c:f>
              <c:numCache>
                <c:formatCode>General</c:formatCode>
                <c:ptCount val="6"/>
                <c:pt idx="0">
                  <c:v>1.0</c:v>
                </c:pt>
                <c:pt idx="1">
                  <c:v>1.0</c:v>
                </c:pt>
                <c:pt idx="2">
                  <c:v>3.867403314917127</c:v>
                </c:pt>
                <c:pt idx="3">
                  <c:v>1.0</c:v>
                </c:pt>
                <c:pt idx="4">
                  <c:v>4.917127071823204</c:v>
                </c:pt>
                <c:pt idx="5">
                  <c:v>3.3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04879360"/>
        <c:axId val="-800061888"/>
      </c:scatterChart>
      <c:valAx>
        <c:axId val="-80487936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/>
                  <a:t>Title</a:t>
                </a:r>
              </a:p>
            </c:rich>
          </c:tx>
          <c:layout/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1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800061888"/>
        <c:crosses val="autoZero"/>
        <c:crossBetween val="midCat"/>
      </c:valAx>
      <c:valAx>
        <c:axId val="-800061888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sz="12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  <a:ea typeface="Arial"/>
                  </a:defRPr>
                </a:pPr>
                <a:r>
                  <a:rPr lang="en-US"/>
                  <a:t>Title</a:t>
                </a:r>
              </a:p>
            </c:rich>
          </c:tx>
          <c:layout>
            <c:manualLayout>
              <c:xMode val="edge"/>
              <c:yMode val="edge"/>
              <c:x val="0.0262992048167125"/>
              <c:y val="0.260289535984848"/>
            </c:manualLayout>
          </c:layout>
          <c:overlay val="0"/>
        </c:title>
        <c:numFmt formatCode="General" sourceLinked="1"/>
        <c:majorTickMark val="in"/>
        <c:minorTickMark val="in"/>
        <c:tickLblPos val="nextTo"/>
        <c:spPr>
          <a:ln w="12600">
            <a:solidFill>
              <a:srgbClr val="000000"/>
            </a:solidFill>
            <a:round/>
          </a:ln>
        </c:spPr>
        <c:txPr>
          <a:bodyPr/>
          <a:lstStyle/>
          <a:p>
            <a:pPr>
              <a:defRPr sz="1100" b="0" strike="noStrike" spc="-1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en-US"/>
          </a:p>
        </c:txPr>
        <c:crossAx val="-804879360"/>
        <c:crosses val="autoZero"/>
        <c:crossBetween val="midCat"/>
      </c:valAx>
      <c:spPr>
        <a:noFill/>
        <a:ln w="12600">
          <a:solidFill>
            <a:srgbClr val="000000"/>
          </a:solidFill>
          <a:round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0656291018188637"/>
          <c:y val="0.0297255250583398"/>
          <c:w val="0.817051065691606"/>
          <c:h val="0.867096344038226"/>
        </c:manualLayout>
      </c:layout>
      <c:scatterChart>
        <c:scatterStyle val="lineMarker"/>
        <c:varyColors val="0"/>
        <c:ser>
          <c:idx val="0"/>
          <c:order val="0"/>
          <c:spPr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'total av'!$O$2:$O$8</c:f>
              <c:numCache>
                <c:formatCode>General</c:formatCode>
                <c:ptCount val="7"/>
                <c:pt idx="0">
                  <c:v>0.0731686725305879</c:v>
                </c:pt>
                <c:pt idx="1">
                  <c:v>0.11198991322406</c:v>
                </c:pt>
                <c:pt idx="2">
                  <c:v>0.0957214418876032</c:v>
                </c:pt>
                <c:pt idx="3">
                  <c:v>0.123487232597588</c:v>
                </c:pt>
                <c:pt idx="4">
                  <c:v>0.188186694902775</c:v>
                </c:pt>
                <c:pt idx="5">
                  <c:v>0.113138142967059</c:v>
                </c:pt>
                <c:pt idx="6">
                  <c:v>0.132203922586767</c:v>
                </c:pt>
              </c:numCache>
            </c:numRef>
          </c:xVal>
          <c:yVal>
            <c:numRef>
              <c:f>'total av'!$K$2:$K$8</c:f>
              <c:numCache>
                <c:formatCode>General</c:formatCode>
                <c:ptCount val="7"/>
                <c:pt idx="0">
                  <c:v>1816.83333333333</c:v>
                </c:pt>
                <c:pt idx="1">
                  <c:v>1322.0</c:v>
                </c:pt>
                <c:pt idx="2">
                  <c:v>1208.0</c:v>
                </c:pt>
                <c:pt idx="3">
                  <c:v>1892.5</c:v>
                </c:pt>
                <c:pt idx="4">
                  <c:v>874.4</c:v>
                </c:pt>
                <c:pt idx="5">
                  <c:v>1469.92</c:v>
                </c:pt>
                <c:pt idx="6">
                  <c:v>856.089851359073</c:v>
                </c:pt>
              </c:numCache>
            </c:numRef>
          </c:yVal>
          <c:smooth val="0"/>
        </c:ser>
        <c:ser>
          <c:idx val="1"/>
          <c:order val="1"/>
          <c:spPr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'total av'!$O$2:$O$8</c:f>
              <c:numCache>
                <c:formatCode>General</c:formatCode>
                <c:ptCount val="7"/>
                <c:pt idx="0">
                  <c:v>0.0731686725305879</c:v>
                </c:pt>
                <c:pt idx="1">
                  <c:v>0.11198991322406</c:v>
                </c:pt>
                <c:pt idx="2">
                  <c:v>0.0957214418876032</c:v>
                </c:pt>
                <c:pt idx="3">
                  <c:v>0.123487232597588</c:v>
                </c:pt>
                <c:pt idx="4">
                  <c:v>0.188186694902775</c:v>
                </c:pt>
                <c:pt idx="5">
                  <c:v>0.113138142967059</c:v>
                </c:pt>
                <c:pt idx="6">
                  <c:v>0.132203922586767</c:v>
                </c:pt>
              </c:numCache>
            </c:numRef>
          </c:xVal>
          <c:yVal>
            <c:numRef>
              <c:f>'total av'!$M$2:$M$8</c:f>
              <c:numCache>
                <c:formatCode>General</c:formatCode>
                <c:ptCount val="7"/>
                <c:pt idx="0">
                  <c:v>472.027777777778</c:v>
                </c:pt>
                <c:pt idx="1">
                  <c:v>423.5</c:v>
                </c:pt>
                <c:pt idx="2">
                  <c:v>414.0</c:v>
                </c:pt>
                <c:pt idx="3">
                  <c:v>320.666666666667</c:v>
                </c:pt>
                <c:pt idx="4">
                  <c:v>221.0</c:v>
                </c:pt>
                <c:pt idx="5">
                  <c:v>371.058333333333</c:v>
                </c:pt>
                <c:pt idx="6">
                  <c:v>191.247870540069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26068672"/>
        <c:axId val="-826066624"/>
      </c:scatterChart>
      <c:valAx>
        <c:axId val="-826068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-826066624"/>
        <c:crosses val="autoZero"/>
        <c:crossBetween val="midCat"/>
      </c:valAx>
      <c:valAx>
        <c:axId val="-82606662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-82606867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0656240225211135"/>
          <c:y val="0.029676558852951"/>
          <c:w val="0.817015952455427"/>
          <c:h val="0.867066800044459"/>
        </c:manualLayout>
      </c:layout>
      <c:scatterChart>
        <c:scatterStyle val="lineMarker"/>
        <c:varyColors val="0"/>
        <c:ser>
          <c:idx val="0"/>
          <c:order val="0"/>
          <c:spPr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'total av'!$O$2:$O$8</c:f>
              <c:numCache>
                <c:formatCode>General</c:formatCode>
                <c:ptCount val="7"/>
                <c:pt idx="0">
                  <c:v>0.0731686725305879</c:v>
                </c:pt>
                <c:pt idx="1">
                  <c:v>0.11198991322406</c:v>
                </c:pt>
                <c:pt idx="2">
                  <c:v>0.0957214418876032</c:v>
                </c:pt>
                <c:pt idx="3">
                  <c:v>0.123487232597588</c:v>
                </c:pt>
                <c:pt idx="4">
                  <c:v>0.188186694902775</c:v>
                </c:pt>
                <c:pt idx="5">
                  <c:v>0.113138142967059</c:v>
                </c:pt>
                <c:pt idx="6">
                  <c:v>0.132203922586767</c:v>
                </c:pt>
              </c:numCache>
            </c:numRef>
          </c:xVal>
          <c:yVal>
            <c:numRef>
              <c:f>'total av'!$L$2:$L$8</c:f>
              <c:numCache>
                <c:formatCode>General</c:formatCode>
                <c:ptCount val="7"/>
                <c:pt idx="0">
                  <c:v>250.833333333333</c:v>
                </c:pt>
                <c:pt idx="1">
                  <c:v>186.25</c:v>
                </c:pt>
                <c:pt idx="2">
                  <c:v>138.0</c:v>
                </c:pt>
                <c:pt idx="3">
                  <c:v>268.5</c:v>
                </c:pt>
                <c:pt idx="4">
                  <c:v>135.2</c:v>
                </c:pt>
                <c:pt idx="5">
                  <c:v>203.56</c:v>
                </c:pt>
                <c:pt idx="6">
                  <c:v>128.414665829102</c:v>
                </c:pt>
              </c:numCache>
            </c:numRef>
          </c:yVal>
          <c:smooth val="0"/>
        </c:ser>
        <c:ser>
          <c:idx val="1"/>
          <c:order val="1"/>
          <c:spPr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'total av'!$O$2:$O$8</c:f>
              <c:numCache>
                <c:formatCode>General</c:formatCode>
                <c:ptCount val="7"/>
                <c:pt idx="0">
                  <c:v>0.0731686725305879</c:v>
                </c:pt>
                <c:pt idx="1">
                  <c:v>0.11198991322406</c:v>
                </c:pt>
                <c:pt idx="2">
                  <c:v>0.0957214418876032</c:v>
                </c:pt>
                <c:pt idx="3">
                  <c:v>0.123487232597588</c:v>
                </c:pt>
                <c:pt idx="4">
                  <c:v>0.188186694902775</c:v>
                </c:pt>
                <c:pt idx="5">
                  <c:v>0.113138142967059</c:v>
                </c:pt>
                <c:pt idx="6">
                  <c:v>0.132203922586767</c:v>
                </c:pt>
              </c:numCache>
            </c:numRef>
          </c:xVal>
          <c:yVal>
            <c:numRef>
              <c:f>'total av'!$M$2:$M$8</c:f>
              <c:numCache>
                <c:formatCode>General</c:formatCode>
                <c:ptCount val="7"/>
                <c:pt idx="0">
                  <c:v>472.027777777778</c:v>
                </c:pt>
                <c:pt idx="1">
                  <c:v>423.5</c:v>
                </c:pt>
                <c:pt idx="2">
                  <c:v>414.0</c:v>
                </c:pt>
                <c:pt idx="3">
                  <c:v>320.666666666667</c:v>
                </c:pt>
                <c:pt idx="4">
                  <c:v>221.0</c:v>
                </c:pt>
                <c:pt idx="5">
                  <c:v>371.058333333333</c:v>
                </c:pt>
                <c:pt idx="6">
                  <c:v>191.247870540069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26040304"/>
        <c:axId val="-826037824"/>
      </c:scatterChart>
      <c:valAx>
        <c:axId val="-826040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-826037824"/>
        <c:crosses val="autoZero"/>
        <c:crossBetween val="midCat"/>
      </c:valAx>
      <c:valAx>
        <c:axId val="-82603782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-82604030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27917893763663"/>
          <c:y val="0.0375"/>
          <c:w val="0.820133931511199"/>
          <c:h val="0.728817421259842"/>
        </c:manualLayout>
      </c:layout>
      <c:scatterChart>
        <c:scatterStyle val="lineMarker"/>
        <c:varyColors val="0"/>
        <c:ser>
          <c:idx val="6"/>
          <c:order val="0"/>
          <c:tx>
            <c:v>Natural Systems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histogram!$D$1:$D$183</c:f>
              <c:numCache>
                <c:formatCode>General</c:formatCode>
                <c:ptCount val="183"/>
                <c:pt idx="0">
                  <c:v>28.2</c:v>
                </c:pt>
                <c:pt idx="1">
                  <c:v>40.0</c:v>
                </c:pt>
                <c:pt idx="2">
                  <c:v>12.57142857142857</c:v>
                </c:pt>
                <c:pt idx="3">
                  <c:v>53.5</c:v>
                </c:pt>
                <c:pt idx="4">
                  <c:v>17.28571428571428</c:v>
                </c:pt>
                <c:pt idx="5">
                  <c:v>21.2</c:v>
                </c:pt>
                <c:pt idx="6">
                  <c:v>38.1</c:v>
                </c:pt>
                <c:pt idx="7">
                  <c:v>25.5</c:v>
                </c:pt>
                <c:pt idx="8">
                  <c:v>5.026548672566371</c:v>
                </c:pt>
                <c:pt idx="9">
                  <c:v>7.026315789473684</c:v>
                </c:pt>
                <c:pt idx="10">
                  <c:v>25.35714285714286</c:v>
                </c:pt>
                <c:pt idx="11">
                  <c:v>7.674418604651163</c:v>
                </c:pt>
                <c:pt idx="12">
                  <c:v>12.69565217391304</c:v>
                </c:pt>
                <c:pt idx="13">
                  <c:v>12.88888888888889</c:v>
                </c:pt>
                <c:pt idx="14">
                  <c:v>13.80952380952381</c:v>
                </c:pt>
                <c:pt idx="15">
                  <c:v>31.25</c:v>
                </c:pt>
                <c:pt idx="16">
                  <c:v>37.25</c:v>
                </c:pt>
                <c:pt idx="17">
                  <c:v>83.0</c:v>
                </c:pt>
                <c:pt idx="18">
                  <c:v>29.2</c:v>
                </c:pt>
                <c:pt idx="19">
                  <c:v>10.77777777777778</c:v>
                </c:pt>
                <c:pt idx="20">
                  <c:v>9.551724137931033</c:v>
                </c:pt>
                <c:pt idx="21">
                  <c:v>15.4375</c:v>
                </c:pt>
                <c:pt idx="22">
                  <c:v>23.66666666666667</c:v>
                </c:pt>
                <c:pt idx="23">
                  <c:v>5.957219251336898</c:v>
                </c:pt>
                <c:pt idx="24">
                  <c:v>5.78095238095238</c:v>
                </c:pt>
                <c:pt idx="25">
                  <c:v>11.14285714285714</c:v>
                </c:pt>
                <c:pt idx="26">
                  <c:v>14.57142857142857</c:v>
                </c:pt>
                <c:pt idx="27">
                  <c:v>8.026315789473685</c:v>
                </c:pt>
                <c:pt idx="28">
                  <c:v>12.77777777777778</c:v>
                </c:pt>
                <c:pt idx="29">
                  <c:v>16.125</c:v>
                </c:pt>
                <c:pt idx="30">
                  <c:v>27.125</c:v>
                </c:pt>
                <c:pt idx="31">
                  <c:v>58.0</c:v>
                </c:pt>
                <c:pt idx="32">
                  <c:v>166.0</c:v>
                </c:pt>
                <c:pt idx="33">
                  <c:v>39.28571428571428</c:v>
                </c:pt>
                <c:pt idx="34">
                  <c:v>21.6</c:v>
                </c:pt>
                <c:pt idx="35">
                  <c:v>26.8</c:v>
                </c:pt>
                <c:pt idx="36">
                  <c:v>35.55555555555556</c:v>
                </c:pt>
                <c:pt idx="37">
                  <c:v>28.69230769230769</c:v>
                </c:pt>
                <c:pt idx="38">
                  <c:v>94.0</c:v>
                </c:pt>
                <c:pt idx="39">
                  <c:v>32.0</c:v>
                </c:pt>
                <c:pt idx="40">
                  <c:v>185.0</c:v>
                </c:pt>
                <c:pt idx="41">
                  <c:v>56.4</c:v>
                </c:pt>
                <c:pt idx="42">
                  <c:v>35.0</c:v>
                </c:pt>
                <c:pt idx="43">
                  <c:v>5.263157894736842</c:v>
                </c:pt>
                <c:pt idx="44">
                  <c:v>40.0</c:v>
                </c:pt>
                <c:pt idx="45">
                  <c:v>12.03333333333333</c:v>
                </c:pt>
                <c:pt idx="46">
                  <c:v>6.55</c:v>
                </c:pt>
                <c:pt idx="47">
                  <c:v>11.66666666666667</c:v>
                </c:pt>
                <c:pt idx="48">
                  <c:v>10.76666666666667</c:v>
                </c:pt>
                <c:pt idx="49">
                  <c:v>22.30769230769231</c:v>
                </c:pt>
                <c:pt idx="50">
                  <c:v>32.2</c:v>
                </c:pt>
                <c:pt idx="51">
                  <c:v>91.0</c:v>
                </c:pt>
                <c:pt idx="52">
                  <c:v>12.12121212121212</c:v>
                </c:pt>
                <c:pt idx="53">
                  <c:v>4.038461538461538</c:v>
                </c:pt>
                <c:pt idx="54">
                  <c:v>83.33333333333333</c:v>
                </c:pt>
                <c:pt idx="55">
                  <c:v>18.4</c:v>
                </c:pt>
                <c:pt idx="56">
                  <c:v>27.63636363636364</c:v>
                </c:pt>
                <c:pt idx="57">
                  <c:v>105.5</c:v>
                </c:pt>
                <c:pt idx="58">
                  <c:v>12.63636363636364</c:v>
                </c:pt>
                <c:pt idx="59">
                  <c:v>12.25</c:v>
                </c:pt>
                <c:pt idx="60">
                  <c:v>8.631578947368421</c:v>
                </c:pt>
                <c:pt idx="61">
                  <c:v>11.61904761904762</c:v>
                </c:pt>
                <c:pt idx="62">
                  <c:v>4.0</c:v>
                </c:pt>
                <c:pt idx="63">
                  <c:v>7.980392156862745</c:v>
                </c:pt>
                <c:pt idx="64">
                  <c:v>4.211111111111111</c:v>
                </c:pt>
                <c:pt idx="65">
                  <c:v>5.69</c:v>
                </c:pt>
                <c:pt idx="66">
                  <c:v>9.214285714285713</c:v>
                </c:pt>
                <c:pt idx="67">
                  <c:v>139.5</c:v>
                </c:pt>
                <c:pt idx="68">
                  <c:v>102.3333333333333</c:v>
                </c:pt>
                <c:pt idx="69">
                  <c:v>52.8</c:v>
                </c:pt>
                <c:pt idx="70">
                  <c:v>38.0</c:v>
                </c:pt>
                <c:pt idx="71">
                  <c:v>7.373333333333333</c:v>
                </c:pt>
                <c:pt idx="72">
                  <c:v>4.534883720930233</c:v>
                </c:pt>
                <c:pt idx="73">
                  <c:v>7.224137931034483</c:v>
                </c:pt>
                <c:pt idx="74">
                  <c:v>7.666666666666667</c:v>
                </c:pt>
                <c:pt idx="75">
                  <c:v>8.94</c:v>
                </c:pt>
                <c:pt idx="76">
                  <c:v>8.194174757281553</c:v>
                </c:pt>
                <c:pt idx="77">
                  <c:v>14.28301886792453</c:v>
                </c:pt>
                <c:pt idx="78">
                  <c:v>14.7037037037037</c:v>
                </c:pt>
                <c:pt idx="79">
                  <c:v>22.81818181818182</c:v>
                </c:pt>
                <c:pt idx="80">
                  <c:v>10.86206896551724</c:v>
                </c:pt>
                <c:pt idx="81">
                  <c:v>20.25</c:v>
                </c:pt>
                <c:pt idx="82">
                  <c:v>14.76666666666667</c:v>
                </c:pt>
                <c:pt idx="83">
                  <c:v>17.94117647058824</c:v>
                </c:pt>
                <c:pt idx="84">
                  <c:v>12.0</c:v>
                </c:pt>
                <c:pt idx="85">
                  <c:v>5.690140845070423</c:v>
                </c:pt>
                <c:pt idx="86">
                  <c:v>4.871794871794871</c:v>
                </c:pt>
                <c:pt idx="87">
                  <c:v>6.159090909090909</c:v>
                </c:pt>
                <c:pt idx="88">
                  <c:v>9.041666666666666</c:v>
                </c:pt>
                <c:pt idx="89">
                  <c:v>16.13333333333333</c:v>
                </c:pt>
                <c:pt idx="90">
                  <c:v>15.05555555555556</c:v>
                </c:pt>
                <c:pt idx="91">
                  <c:v>27.90909090909091</c:v>
                </c:pt>
                <c:pt idx="92">
                  <c:v>7.666666666666667</c:v>
                </c:pt>
                <c:pt idx="93">
                  <c:v>7.627906976744186</c:v>
                </c:pt>
                <c:pt idx="94">
                  <c:v>9.125</c:v>
                </c:pt>
                <c:pt idx="95">
                  <c:v>10.22222222222222</c:v>
                </c:pt>
                <c:pt idx="96">
                  <c:v>29.4</c:v>
                </c:pt>
                <c:pt idx="97">
                  <c:v>12.5625</c:v>
                </c:pt>
                <c:pt idx="98">
                  <c:v>7.475409836065574</c:v>
                </c:pt>
                <c:pt idx="99">
                  <c:v>9.285714285714286</c:v>
                </c:pt>
                <c:pt idx="100">
                  <c:v>13.5</c:v>
                </c:pt>
                <c:pt idx="101">
                  <c:v>16.96</c:v>
                </c:pt>
                <c:pt idx="102">
                  <c:v>11.92307692307692</c:v>
                </c:pt>
                <c:pt idx="103">
                  <c:v>7.235294117647059</c:v>
                </c:pt>
                <c:pt idx="104">
                  <c:v>9.267605633802816</c:v>
                </c:pt>
                <c:pt idx="105">
                  <c:v>6.166666666666667</c:v>
                </c:pt>
                <c:pt idx="106">
                  <c:v>16.0</c:v>
                </c:pt>
                <c:pt idx="107">
                  <c:v>20.52</c:v>
                </c:pt>
                <c:pt idx="108">
                  <c:v>20.28</c:v>
                </c:pt>
                <c:pt idx="109">
                  <c:v>9.0</c:v>
                </c:pt>
                <c:pt idx="110">
                  <c:v>5.196428571428571</c:v>
                </c:pt>
                <c:pt idx="111">
                  <c:v>8.508474576271187</c:v>
                </c:pt>
                <c:pt idx="112">
                  <c:v>8.434782608695652</c:v>
                </c:pt>
                <c:pt idx="113">
                  <c:v>6.76923076923077</c:v>
                </c:pt>
                <c:pt idx="114">
                  <c:v>15.59139784946237</c:v>
                </c:pt>
                <c:pt idx="115">
                  <c:v>11.81818181818182</c:v>
                </c:pt>
                <c:pt idx="116">
                  <c:v>31.9</c:v>
                </c:pt>
                <c:pt idx="117">
                  <c:v>4.833333333333332</c:v>
                </c:pt>
                <c:pt idx="118">
                  <c:v>5.18918918918919</c:v>
                </c:pt>
                <c:pt idx="119">
                  <c:v>28.88888888888889</c:v>
                </c:pt>
                <c:pt idx="120">
                  <c:v>14.23076923076923</c:v>
                </c:pt>
                <c:pt idx="121">
                  <c:v>4.830508474576271</c:v>
                </c:pt>
                <c:pt idx="122">
                  <c:v>8.619047619047618</c:v>
                </c:pt>
                <c:pt idx="123">
                  <c:v>4.777777777777778</c:v>
                </c:pt>
                <c:pt idx="124">
                  <c:v>4.1875</c:v>
                </c:pt>
                <c:pt idx="125">
                  <c:v>5.636363636363636</c:v>
                </c:pt>
                <c:pt idx="126">
                  <c:v>9.318181818181818</c:v>
                </c:pt>
                <c:pt idx="127">
                  <c:v>5.583333333333333</c:v>
                </c:pt>
                <c:pt idx="128">
                  <c:v>6.550724637681159</c:v>
                </c:pt>
                <c:pt idx="129">
                  <c:v>8.666666666666665</c:v>
                </c:pt>
                <c:pt idx="130">
                  <c:v>5.932203389830508</c:v>
                </c:pt>
                <c:pt idx="131">
                  <c:v>4.862745098039215</c:v>
                </c:pt>
                <c:pt idx="132">
                  <c:v>10.48275862068965</c:v>
                </c:pt>
                <c:pt idx="133">
                  <c:v>5.388888888888889</c:v>
                </c:pt>
                <c:pt idx="134">
                  <c:v>5.971428571428571</c:v>
                </c:pt>
                <c:pt idx="135">
                  <c:v>6.264705882352941</c:v>
                </c:pt>
                <c:pt idx="136">
                  <c:v>5.478260869565218</c:v>
                </c:pt>
                <c:pt idx="137">
                  <c:v>7.928571428571429</c:v>
                </c:pt>
                <c:pt idx="138">
                  <c:v>5.878048780487804</c:v>
                </c:pt>
                <c:pt idx="139">
                  <c:v>9.466666666666666</c:v>
                </c:pt>
                <c:pt idx="140">
                  <c:v>5.466666666666666</c:v>
                </c:pt>
                <c:pt idx="141">
                  <c:v>3.953488372093023</c:v>
                </c:pt>
                <c:pt idx="142">
                  <c:v>5.184210526315789</c:v>
                </c:pt>
                <c:pt idx="143">
                  <c:v>10.21052631578947</c:v>
                </c:pt>
                <c:pt idx="144">
                  <c:v>16.6</c:v>
                </c:pt>
                <c:pt idx="145">
                  <c:v>6.310344827586207</c:v>
                </c:pt>
                <c:pt idx="146">
                  <c:v>9.88888888888889</c:v>
                </c:pt>
                <c:pt idx="147">
                  <c:v>9.0</c:v>
                </c:pt>
                <c:pt idx="148">
                  <c:v>4.85</c:v>
                </c:pt>
                <c:pt idx="149">
                  <c:v>5.454545454545454</c:v>
                </c:pt>
                <c:pt idx="150">
                  <c:v>9.416666666666666</c:v>
                </c:pt>
                <c:pt idx="151">
                  <c:v>9.111111111111111</c:v>
                </c:pt>
                <c:pt idx="152">
                  <c:v>5.055555555555555</c:v>
                </c:pt>
                <c:pt idx="153">
                  <c:v>8.214285714285713</c:v>
                </c:pt>
                <c:pt idx="154">
                  <c:v>6.0</c:v>
                </c:pt>
                <c:pt idx="155">
                  <c:v>3.785714285714286</c:v>
                </c:pt>
                <c:pt idx="156">
                  <c:v>19.85714285714286</c:v>
                </c:pt>
                <c:pt idx="157">
                  <c:v>5.194444444444445</c:v>
                </c:pt>
                <c:pt idx="158">
                  <c:v>8.083333333333333</c:v>
                </c:pt>
                <c:pt idx="159">
                  <c:v>4.838709677419355</c:v>
                </c:pt>
                <c:pt idx="160">
                  <c:v>7.097560975609756</c:v>
                </c:pt>
                <c:pt idx="161">
                  <c:v>4.324324324324324</c:v>
                </c:pt>
                <c:pt idx="162">
                  <c:v>3.414634146341463</c:v>
                </c:pt>
                <c:pt idx="163">
                  <c:v>7.23404255319149</c:v>
                </c:pt>
                <c:pt idx="164">
                  <c:v>18.57142857142857</c:v>
                </c:pt>
                <c:pt idx="165">
                  <c:v>24.4</c:v>
                </c:pt>
                <c:pt idx="166">
                  <c:v>3.844155844155844</c:v>
                </c:pt>
                <c:pt idx="167">
                  <c:v>3.2125</c:v>
                </c:pt>
                <c:pt idx="168">
                  <c:v>3.371428571428571</c:v>
                </c:pt>
                <c:pt idx="169">
                  <c:v>3.333333333333333</c:v>
                </c:pt>
                <c:pt idx="170">
                  <c:v>3.241935483870968</c:v>
                </c:pt>
                <c:pt idx="171">
                  <c:v>4.588235294117646</c:v>
                </c:pt>
                <c:pt idx="172">
                  <c:v>3.875</c:v>
                </c:pt>
                <c:pt idx="173">
                  <c:v>4.266666666666666</c:v>
                </c:pt>
                <c:pt idx="174">
                  <c:v>4.736842105263157</c:v>
                </c:pt>
                <c:pt idx="175">
                  <c:v>4.25</c:v>
                </c:pt>
                <c:pt idx="176">
                  <c:v>4.0</c:v>
                </c:pt>
                <c:pt idx="177">
                  <c:v>4.458333333333333</c:v>
                </c:pt>
                <c:pt idx="178">
                  <c:v>5.324324324324324</c:v>
                </c:pt>
                <c:pt idx="179">
                  <c:v>7.3</c:v>
                </c:pt>
                <c:pt idx="180">
                  <c:v>6.166666666666667</c:v>
                </c:pt>
                <c:pt idx="181">
                  <c:v>4.5</c:v>
                </c:pt>
                <c:pt idx="182">
                  <c:v>6.03125</c:v>
                </c:pt>
              </c:numCache>
            </c:numRef>
          </c:xVal>
          <c:yVal>
            <c:numRef>
              <c:f>histogram!$C$1:$C$183</c:f>
              <c:numCache>
                <c:formatCode>General</c:formatCode>
                <c:ptCount val="183"/>
                <c:pt idx="0">
                  <c:v>2.0</c:v>
                </c:pt>
                <c:pt idx="1">
                  <c:v>1.0</c:v>
                </c:pt>
                <c:pt idx="2">
                  <c:v>14.0</c:v>
                </c:pt>
                <c:pt idx="3">
                  <c:v>2.0</c:v>
                </c:pt>
                <c:pt idx="4">
                  <c:v>21.0</c:v>
                </c:pt>
                <c:pt idx="5">
                  <c:v>10.0</c:v>
                </c:pt>
                <c:pt idx="6">
                  <c:v>10.0</c:v>
                </c:pt>
                <c:pt idx="7">
                  <c:v>10.0</c:v>
                </c:pt>
                <c:pt idx="8">
                  <c:v>113.0</c:v>
                </c:pt>
                <c:pt idx="9">
                  <c:v>38.0</c:v>
                </c:pt>
                <c:pt idx="10">
                  <c:v>14.0</c:v>
                </c:pt>
                <c:pt idx="11">
                  <c:v>43.0</c:v>
                </c:pt>
                <c:pt idx="12">
                  <c:v>23.0</c:v>
                </c:pt>
                <c:pt idx="13">
                  <c:v>27.0</c:v>
                </c:pt>
                <c:pt idx="14">
                  <c:v>21.0</c:v>
                </c:pt>
                <c:pt idx="15">
                  <c:v>4.0</c:v>
                </c:pt>
                <c:pt idx="16">
                  <c:v>4.0</c:v>
                </c:pt>
                <c:pt idx="17">
                  <c:v>2.0</c:v>
                </c:pt>
                <c:pt idx="18">
                  <c:v>5.0</c:v>
                </c:pt>
                <c:pt idx="19">
                  <c:v>27.0</c:v>
                </c:pt>
                <c:pt idx="20">
                  <c:v>29.0</c:v>
                </c:pt>
                <c:pt idx="21">
                  <c:v>16.0</c:v>
                </c:pt>
                <c:pt idx="22">
                  <c:v>9.0</c:v>
                </c:pt>
                <c:pt idx="23">
                  <c:v>93.5</c:v>
                </c:pt>
                <c:pt idx="24">
                  <c:v>105.0</c:v>
                </c:pt>
                <c:pt idx="25">
                  <c:v>28.0</c:v>
                </c:pt>
                <c:pt idx="26">
                  <c:v>14.0</c:v>
                </c:pt>
                <c:pt idx="27">
                  <c:v>38.0</c:v>
                </c:pt>
                <c:pt idx="28">
                  <c:v>18.0</c:v>
                </c:pt>
                <c:pt idx="29">
                  <c:v>24.0</c:v>
                </c:pt>
                <c:pt idx="30">
                  <c:v>8.0</c:v>
                </c:pt>
                <c:pt idx="31">
                  <c:v>2.0</c:v>
                </c:pt>
                <c:pt idx="32">
                  <c:v>1.0</c:v>
                </c:pt>
                <c:pt idx="33">
                  <c:v>7.0</c:v>
                </c:pt>
                <c:pt idx="34">
                  <c:v>10.0</c:v>
                </c:pt>
                <c:pt idx="35">
                  <c:v>20.0</c:v>
                </c:pt>
                <c:pt idx="36">
                  <c:v>9.0</c:v>
                </c:pt>
                <c:pt idx="37">
                  <c:v>13.0</c:v>
                </c:pt>
                <c:pt idx="38">
                  <c:v>3.0</c:v>
                </c:pt>
                <c:pt idx="39">
                  <c:v>10.0</c:v>
                </c:pt>
                <c:pt idx="40">
                  <c:v>2.0</c:v>
                </c:pt>
                <c:pt idx="41">
                  <c:v>5.0</c:v>
                </c:pt>
                <c:pt idx="42">
                  <c:v>7.0</c:v>
                </c:pt>
                <c:pt idx="43">
                  <c:v>19.0</c:v>
                </c:pt>
                <c:pt idx="44">
                  <c:v>5.0</c:v>
                </c:pt>
                <c:pt idx="45">
                  <c:v>30.0</c:v>
                </c:pt>
                <c:pt idx="46">
                  <c:v>60.0</c:v>
                </c:pt>
                <c:pt idx="47">
                  <c:v>21.0</c:v>
                </c:pt>
                <c:pt idx="48">
                  <c:v>30.0</c:v>
                </c:pt>
                <c:pt idx="49">
                  <c:v>13.0</c:v>
                </c:pt>
                <c:pt idx="50">
                  <c:v>5.0</c:v>
                </c:pt>
                <c:pt idx="51">
                  <c:v>2.0</c:v>
                </c:pt>
                <c:pt idx="52">
                  <c:v>33.0</c:v>
                </c:pt>
                <c:pt idx="53">
                  <c:v>130.0</c:v>
                </c:pt>
                <c:pt idx="54">
                  <c:v>3.0</c:v>
                </c:pt>
                <c:pt idx="55">
                  <c:v>20.0</c:v>
                </c:pt>
                <c:pt idx="56">
                  <c:v>16.5</c:v>
                </c:pt>
                <c:pt idx="57">
                  <c:v>2.0</c:v>
                </c:pt>
                <c:pt idx="58">
                  <c:v>22.0</c:v>
                </c:pt>
                <c:pt idx="59">
                  <c:v>16.0</c:v>
                </c:pt>
                <c:pt idx="60">
                  <c:v>19.0</c:v>
                </c:pt>
                <c:pt idx="61">
                  <c:v>21.0</c:v>
                </c:pt>
                <c:pt idx="62">
                  <c:v>5.0</c:v>
                </c:pt>
                <c:pt idx="63">
                  <c:v>51.0</c:v>
                </c:pt>
                <c:pt idx="64">
                  <c:v>90.0</c:v>
                </c:pt>
                <c:pt idx="65">
                  <c:v>100.0</c:v>
                </c:pt>
                <c:pt idx="66">
                  <c:v>84.0</c:v>
                </c:pt>
                <c:pt idx="67">
                  <c:v>2.0</c:v>
                </c:pt>
                <c:pt idx="68">
                  <c:v>3.0</c:v>
                </c:pt>
                <c:pt idx="69">
                  <c:v>5.0</c:v>
                </c:pt>
                <c:pt idx="70">
                  <c:v>7.0</c:v>
                </c:pt>
                <c:pt idx="71">
                  <c:v>75.0</c:v>
                </c:pt>
                <c:pt idx="72">
                  <c:v>86.0</c:v>
                </c:pt>
                <c:pt idx="73">
                  <c:v>116.0</c:v>
                </c:pt>
                <c:pt idx="74">
                  <c:v>72.0</c:v>
                </c:pt>
                <c:pt idx="75">
                  <c:v>50.0</c:v>
                </c:pt>
                <c:pt idx="76">
                  <c:v>103.0</c:v>
                </c:pt>
                <c:pt idx="77">
                  <c:v>53.0</c:v>
                </c:pt>
                <c:pt idx="78">
                  <c:v>27.0</c:v>
                </c:pt>
                <c:pt idx="79">
                  <c:v>11.0</c:v>
                </c:pt>
                <c:pt idx="80">
                  <c:v>29.0</c:v>
                </c:pt>
                <c:pt idx="81">
                  <c:v>16.0</c:v>
                </c:pt>
                <c:pt idx="82">
                  <c:v>30.0</c:v>
                </c:pt>
                <c:pt idx="83">
                  <c:v>17.0</c:v>
                </c:pt>
                <c:pt idx="84">
                  <c:v>16.0</c:v>
                </c:pt>
                <c:pt idx="85">
                  <c:v>71.0</c:v>
                </c:pt>
                <c:pt idx="86">
                  <c:v>78.0</c:v>
                </c:pt>
                <c:pt idx="87">
                  <c:v>44.0</c:v>
                </c:pt>
                <c:pt idx="88">
                  <c:v>24.0</c:v>
                </c:pt>
                <c:pt idx="89">
                  <c:v>15.0</c:v>
                </c:pt>
                <c:pt idx="90">
                  <c:v>18.0</c:v>
                </c:pt>
                <c:pt idx="91">
                  <c:v>11.0</c:v>
                </c:pt>
                <c:pt idx="92">
                  <c:v>48.0</c:v>
                </c:pt>
                <c:pt idx="93">
                  <c:v>43.0</c:v>
                </c:pt>
                <c:pt idx="94">
                  <c:v>32.0</c:v>
                </c:pt>
                <c:pt idx="95">
                  <c:v>27.0</c:v>
                </c:pt>
                <c:pt idx="96">
                  <c:v>10.0</c:v>
                </c:pt>
                <c:pt idx="97">
                  <c:v>32.0</c:v>
                </c:pt>
                <c:pt idx="98">
                  <c:v>61.0</c:v>
                </c:pt>
                <c:pt idx="99">
                  <c:v>49.0</c:v>
                </c:pt>
                <c:pt idx="100">
                  <c:v>28.0</c:v>
                </c:pt>
                <c:pt idx="101">
                  <c:v>25.0</c:v>
                </c:pt>
                <c:pt idx="102">
                  <c:v>13.0</c:v>
                </c:pt>
                <c:pt idx="103">
                  <c:v>170.0</c:v>
                </c:pt>
                <c:pt idx="104">
                  <c:v>71.0</c:v>
                </c:pt>
                <c:pt idx="105">
                  <c:v>108.0</c:v>
                </c:pt>
                <c:pt idx="106">
                  <c:v>25.0</c:v>
                </c:pt>
                <c:pt idx="107">
                  <c:v>25.0</c:v>
                </c:pt>
                <c:pt idx="108">
                  <c:v>25.0</c:v>
                </c:pt>
                <c:pt idx="109">
                  <c:v>29.0</c:v>
                </c:pt>
                <c:pt idx="110">
                  <c:v>56.0</c:v>
                </c:pt>
                <c:pt idx="111">
                  <c:v>59.0</c:v>
                </c:pt>
                <c:pt idx="112">
                  <c:v>46.0</c:v>
                </c:pt>
                <c:pt idx="113">
                  <c:v>65.0</c:v>
                </c:pt>
                <c:pt idx="114">
                  <c:v>93.0</c:v>
                </c:pt>
                <c:pt idx="115">
                  <c:v>99.0</c:v>
                </c:pt>
                <c:pt idx="116">
                  <c:v>10.0</c:v>
                </c:pt>
                <c:pt idx="117">
                  <c:v>60.0</c:v>
                </c:pt>
                <c:pt idx="118">
                  <c:v>37.0</c:v>
                </c:pt>
                <c:pt idx="119">
                  <c:v>9.0</c:v>
                </c:pt>
                <c:pt idx="120">
                  <c:v>13.0</c:v>
                </c:pt>
                <c:pt idx="121">
                  <c:v>59.0</c:v>
                </c:pt>
                <c:pt idx="122">
                  <c:v>21.0</c:v>
                </c:pt>
                <c:pt idx="123">
                  <c:v>36.0</c:v>
                </c:pt>
                <c:pt idx="124">
                  <c:v>32.0</c:v>
                </c:pt>
                <c:pt idx="125">
                  <c:v>22.0</c:v>
                </c:pt>
                <c:pt idx="126">
                  <c:v>22.0</c:v>
                </c:pt>
                <c:pt idx="127">
                  <c:v>48.0</c:v>
                </c:pt>
                <c:pt idx="128">
                  <c:v>69.0</c:v>
                </c:pt>
                <c:pt idx="129">
                  <c:v>33.0</c:v>
                </c:pt>
                <c:pt idx="130">
                  <c:v>118.0</c:v>
                </c:pt>
                <c:pt idx="131">
                  <c:v>102.0</c:v>
                </c:pt>
                <c:pt idx="132">
                  <c:v>29.0</c:v>
                </c:pt>
                <c:pt idx="133">
                  <c:v>36.0</c:v>
                </c:pt>
                <c:pt idx="134">
                  <c:v>35.0</c:v>
                </c:pt>
                <c:pt idx="135">
                  <c:v>34.0</c:v>
                </c:pt>
                <c:pt idx="136">
                  <c:v>23.0</c:v>
                </c:pt>
                <c:pt idx="137">
                  <c:v>14.0</c:v>
                </c:pt>
                <c:pt idx="138">
                  <c:v>41.0</c:v>
                </c:pt>
                <c:pt idx="139">
                  <c:v>15.0</c:v>
                </c:pt>
                <c:pt idx="140">
                  <c:v>60.0</c:v>
                </c:pt>
                <c:pt idx="141">
                  <c:v>43.0</c:v>
                </c:pt>
                <c:pt idx="142">
                  <c:v>38.0</c:v>
                </c:pt>
                <c:pt idx="143">
                  <c:v>19.0</c:v>
                </c:pt>
                <c:pt idx="144">
                  <c:v>10.0</c:v>
                </c:pt>
                <c:pt idx="145">
                  <c:v>29.0</c:v>
                </c:pt>
                <c:pt idx="146">
                  <c:v>9.0</c:v>
                </c:pt>
                <c:pt idx="147">
                  <c:v>9.0</c:v>
                </c:pt>
                <c:pt idx="148">
                  <c:v>20.0</c:v>
                </c:pt>
                <c:pt idx="149">
                  <c:v>22.0</c:v>
                </c:pt>
                <c:pt idx="150">
                  <c:v>12.0</c:v>
                </c:pt>
                <c:pt idx="151">
                  <c:v>9.0</c:v>
                </c:pt>
                <c:pt idx="152">
                  <c:v>18.0</c:v>
                </c:pt>
                <c:pt idx="153">
                  <c:v>14.0</c:v>
                </c:pt>
                <c:pt idx="154">
                  <c:v>19.0</c:v>
                </c:pt>
                <c:pt idx="155">
                  <c:v>28.0</c:v>
                </c:pt>
                <c:pt idx="156">
                  <c:v>7.0</c:v>
                </c:pt>
                <c:pt idx="157">
                  <c:v>36.0</c:v>
                </c:pt>
                <c:pt idx="158">
                  <c:v>12.0</c:v>
                </c:pt>
                <c:pt idx="159">
                  <c:v>62.0</c:v>
                </c:pt>
                <c:pt idx="160">
                  <c:v>41.0</c:v>
                </c:pt>
                <c:pt idx="161">
                  <c:v>37.0</c:v>
                </c:pt>
                <c:pt idx="162">
                  <c:v>41.0</c:v>
                </c:pt>
                <c:pt idx="163">
                  <c:v>14.1</c:v>
                </c:pt>
                <c:pt idx="164">
                  <c:v>7.0</c:v>
                </c:pt>
                <c:pt idx="165">
                  <c:v>5.0</c:v>
                </c:pt>
                <c:pt idx="166">
                  <c:v>77.0</c:v>
                </c:pt>
                <c:pt idx="167">
                  <c:v>80.0</c:v>
                </c:pt>
                <c:pt idx="168">
                  <c:v>70.0</c:v>
                </c:pt>
                <c:pt idx="169">
                  <c:v>63.0</c:v>
                </c:pt>
                <c:pt idx="170">
                  <c:v>62.0</c:v>
                </c:pt>
                <c:pt idx="171">
                  <c:v>34.0</c:v>
                </c:pt>
                <c:pt idx="172">
                  <c:v>40.0</c:v>
                </c:pt>
                <c:pt idx="173">
                  <c:v>30.0</c:v>
                </c:pt>
                <c:pt idx="174">
                  <c:v>19.0</c:v>
                </c:pt>
                <c:pt idx="175">
                  <c:v>40.0</c:v>
                </c:pt>
                <c:pt idx="176">
                  <c:v>53.0</c:v>
                </c:pt>
                <c:pt idx="177">
                  <c:v>24.0</c:v>
                </c:pt>
                <c:pt idx="178">
                  <c:v>37.0</c:v>
                </c:pt>
                <c:pt idx="179">
                  <c:v>20.0</c:v>
                </c:pt>
                <c:pt idx="180">
                  <c:v>18.0</c:v>
                </c:pt>
                <c:pt idx="181">
                  <c:v>20.0</c:v>
                </c:pt>
                <c:pt idx="182">
                  <c:v>64.0</c:v>
                </c:pt>
              </c:numCache>
            </c:numRef>
          </c:yVal>
          <c:smooth val="0"/>
        </c:ser>
        <c:ser>
          <c:idx val="8"/>
          <c:order val="1"/>
          <c:tx>
            <c:v>Sims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sims!$E$3:$E$5</c:f>
              <c:numCache>
                <c:formatCode>General</c:formatCode>
                <c:ptCount val="3"/>
                <c:pt idx="0">
                  <c:v>1200.0</c:v>
                </c:pt>
              </c:numCache>
            </c:numRef>
          </c:xVal>
          <c:yVal>
            <c:numRef>
              <c:f>sims!$D$3:$D$5</c:f>
              <c:numCache>
                <c:formatCode>General</c:formatCode>
                <c:ptCount val="3"/>
                <c:pt idx="0">
                  <c:v>900.0</c:v>
                </c:pt>
                <c:pt idx="1">
                  <c:v>0.0</c:v>
                </c:pt>
                <c:pt idx="2">
                  <c:v>0.2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26008464"/>
        <c:axId val="-826004704"/>
      </c:scatterChart>
      <c:valAx>
        <c:axId val="-826008464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Aspect Ratio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in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826004704"/>
        <c:crosses val="autoZero"/>
        <c:crossBetween val="midCat"/>
      </c:valAx>
      <c:valAx>
        <c:axId val="-82600470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layout>
            <c:manualLayout>
              <c:xMode val="edge"/>
              <c:yMode val="edge"/>
              <c:x val="0.0207006400572707"/>
              <c:y val="0.3476038385826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in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826008464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375539995901359"/>
          <c:y val="0.0672334762941534"/>
          <c:w val="0.553549593551472"/>
          <c:h val="0.0744838093382476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27917893763663"/>
          <c:y val="0.0375"/>
          <c:w val="0.820133931511199"/>
          <c:h val="0.728817421259842"/>
        </c:manualLayout>
      </c:layout>
      <c:scatterChart>
        <c:scatterStyle val="lineMarker"/>
        <c:varyColors val="0"/>
        <c:ser>
          <c:idx val="6"/>
          <c:order val="0"/>
          <c:tx>
            <c:v>Natural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histogram!$D$1:$D$183</c:f>
              <c:numCache>
                <c:formatCode>General</c:formatCode>
                <c:ptCount val="183"/>
                <c:pt idx="0">
                  <c:v>28.2</c:v>
                </c:pt>
                <c:pt idx="1">
                  <c:v>40.0</c:v>
                </c:pt>
                <c:pt idx="2">
                  <c:v>12.57142857142857</c:v>
                </c:pt>
                <c:pt idx="3">
                  <c:v>53.5</c:v>
                </c:pt>
                <c:pt idx="4">
                  <c:v>17.28571428571428</c:v>
                </c:pt>
                <c:pt idx="5">
                  <c:v>21.2</c:v>
                </c:pt>
                <c:pt idx="6">
                  <c:v>38.1</c:v>
                </c:pt>
                <c:pt idx="7">
                  <c:v>25.5</c:v>
                </c:pt>
                <c:pt idx="8">
                  <c:v>5.026548672566371</c:v>
                </c:pt>
                <c:pt idx="9">
                  <c:v>7.026315789473684</c:v>
                </c:pt>
                <c:pt idx="10">
                  <c:v>25.35714285714286</c:v>
                </c:pt>
                <c:pt idx="11">
                  <c:v>7.674418604651163</c:v>
                </c:pt>
                <c:pt idx="12">
                  <c:v>12.69565217391304</c:v>
                </c:pt>
                <c:pt idx="13">
                  <c:v>12.88888888888889</c:v>
                </c:pt>
                <c:pt idx="14">
                  <c:v>13.80952380952381</c:v>
                </c:pt>
                <c:pt idx="15">
                  <c:v>31.25</c:v>
                </c:pt>
                <c:pt idx="16">
                  <c:v>37.25</c:v>
                </c:pt>
                <c:pt idx="17">
                  <c:v>83.0</c:v>
                </c:pt>
                <c:pt idx="18">
                  <c:v>29.2</c:v>
                </c:pt>
                <c:pt idx="19">
                  <c:v>10.77777777777778</c:v>
                </c:pt>
                <c:pt idx="20">
                  <c:v>9.551724137931033</c:v>
                </c:pt>
                <c:pt idx="21">
                  <c:v>15.4375</c:v>
                </c:pt>
                <c:pt idx="22">
                  <c:v>23.66666666666667</c:v>
                </c:pt>
                <c:pt idx="23">
                  <c:v>5.957219251336898</c:v>
                </c:pt>
                <c:pt idx="24">
                  <c:v>5.78095238095238</c:v>
                </c:pt>
                <c:pt idx="25">
                  <c:v>11.14285714285714</c:v>
                </c:pt>
                <c:pt idx="26">
                  <c:v>14.57142857142857</c:v>
                </c:pt>
                <c:pt idx="27">
                  <c:v>8.026315789473685</c:v>
                </c:pt>
                <c:pt idx="28">
                  <c:v>12.77777777777778</c:v>
                </c:pt>
                <c:pt idx="29">
                  <c:v>16.125</c:v>
                </c:pt>
                <c:pt idx="30">
                  <c:v>27.125</c:v>
                </c:pt>
                <c:pt idx="31">
                  <c:v>58.0</c:v>
                </c:pt>
                <c:pt idx="32">
                  <c:v>166.0</c:v>
                </c:pt>
                <c:pt idx="33">
                  <c:v>39.28571428571428</c:v>
                </c:pt>
                <c:pt idx="34">
                  <c:v>21.6</c:v>
                </c:pt>
                <c:pt idx="35">
                  <c:v>26.8</c:v>
                </c:pt>
                <c:pt idx="36">
                  <c:v>35.55555555555556</c:v>
                </c:pt>
                <c:pt idx="37">
                  <c:v>28.69230769230769</c:v>
                </c:pt>
                <c:pt idx="38">
                  <c:v>94.0</c:v>
                </c:pt>
                <c:pt idx="39">
                  <c:v>32.0</c:v>
                </c:pt>
                <c:pt idx="40">
                  <c:v>185.0</c:v>
                </c:pt>
                <c:pt idx="41">
                  <c:v>56.4</c:v>
                </c:pt>
                <c:pt idx="42">
                  <c:v>35.0</c:v>
                </c:pt>
                <c:pt idx="43">
                  <c:v>5.263157894736842</c:v>
                </c:pt>
                <c:pt idx="44">
                  <c:v>40.0</c:v>
                </c:pt>
                <c:pt idx="45">
                  <c:v>12.03333333333333</c:v>
                </c:pt>
                <c:pt idx="46">
                  <c:v>6.55</c:v>
                </c:pt>
                <c:pt idx="47">
                  <c:v>11.66666666666667</c:v>
                </c:pt>
                <c:pt idx="48">
                  <c:v>10.76666666666667</c:v>
                </c:pt>
                <c:pt idx="49">
                  <c:v>22.30769230769231</c:v>
                </c:pt>
                <c:pt idx="50">
                  <c:v>32.2</c:v>
                </c:pt>
                <c:pt idx="51">
                  <c:v>91.0</c:v>
                </c:pt>
                <c:pt idx="52">
                  <c:v>12.12121212121212</c:v>
                </c:pt>
                <c:pt idx="53">
                  <c:v>4.038461538461538</c:v>
                </c:pt>
                <c:pt idx="54">
                  <c:v>83.33333333333333</c:v>
                </c:pt>
                <c:pt idx="55">
                  <c:v>18.4</c:v>
                </c:pt>
                <c:pt idx="56">
                  <c:v>27.63636363636364</c:v>
                </c:pt>
                <c:pt idx="57">
                  <c:v>105.5</c:v>
                </c:pt>
                <c:pt idx="58">
                  <c:v>12.63636363636364</c:v>
                </c:pt>
                <c:pt idx="59">
                  <c:v>12.25</c:v>
                </c:pt>
                <c:pt idx="60">
                  <c:v>8.631578947368421</c:v>
                </c:pt>
                <c:pt idx="61">
                  <c:v>11.61904761904762</c:v>
                </c:pt>
                <c:pt idx="62">
                  <c:v>4.0</c:v>
                </c:pt>
                <c:pt idx="63">
                  <c:v>7.980392156862745</c:v>
                </c:pt>
                <c:pt idx="64">
                  <c:v>4.211111111111111</c:v>
                </c:pt>
                <c:pt idx="65">
                  <c:v>5.69</c:v>
                </c:pt>
                <c:pt idx="66">
                  <c:v>9.214285714285713</c:v>
                </c:pt>
                <c:pt idx="67">
                  <c:v>139.5</c:v>
                </c:pt>
                <c:pt idx="68">
                  <c:v>102.3333333333333</c:v>
                </c:pt>
                <c:pt idx="69">
                  <c:v>52.8</c:v>
                </c:pt>
                <c:pt idx="70">
                  <c:v>38.0</c:v>
                </c:pt>
                <c:pt idx="71">
                  <c:v>7.373333333333333</c:v>
                </c:pt>
                <c:pt idx="72">
                  <c:v>4.534883720930233</c:v>
                </c:pt>
                <c:pt idx="73">
                  <c:v>7.224137931034483</c:v>
                </c:pt>
                <c:pt idx="74">
                  <c:v>7.666666666666667</c:v>
                </c:pt>
                <c:pt idx="75">
                  <c:v>8.94</c:v>
                </c:pt>
                <c:pt idx="76">
                  <c:v>8.194174757281553</c:v>
                </c:pt>
                <c:pt idx="77">
                  <c:v>14.28301886792453</c:v>
                </c:pt>
                <c:pt idx="78">
                  <c:v>14.7037037037037</c:v>
                </c:pt>
                <c:pt idx="79">
                  <c:v>22.81818181818182</c:v>
                </c:pt>
                <c:pt idx="80">
                  <c:v>10.86206896551724</c:v>
                </c:pt>
                <c:pt idx="81">
                  <c:v>20.25</c:v>
                </c:pt>
                <c:pt idx="82">
                  <c:v>14.76666666666667</c:v>
                </c:pt>
                <c:pt idx="83">
                  <c:v>17.94117647058824</c:v>
                </c:pt>
                <c:pt idx="84">
                  <c:v>12.0</c:v>
                </c:pt>
                <c:pt idx="85">
                  <c:v>5.690140845070423</c:v>
                </c:pt>
                <c:pt idx="86">
                  <c:v>4.871794871794871</c:v>
                </c:pt>
                <c:pt idx="87">
                  <c:v>6.159090909090909</c:v>
                </c:pt>
                <c:pt idx="88">
                  <c:v>9.041666666666666</c:v>
                </c:pt>
                <c:pt idx="89">
                  <c:v>16.13333333333333</c:v>
                </c:pt>
                <c:pt idx="90">
                  <c:v>15.05555555555556</c:v>
                </c:pt>
                <c:pt idx="91">
                  <c:v>27.90909090909091</c:v>
                </c:pt>
                <c:pt idx="92">
                  <c:v>7.666666666666667</c:v>
                </c:pt>
                <c:pt idx="93">
                  <c:v>7.627906976744186</c:v>
                </c:pt>
                <c:pt idx="94">
                  <c:v>9.125</c:v>
                </c:pt>
                <c:pt idx="95">
                  <c:v>10.22222222222222</c:v>
                </c:pt>
                <c:pt idx="96">
                  <c:v>29.4</c:v>
                </c:pt>
                <c:pt idx="97">
                  <c:v>12.5625</c:v>
                </c:pt>
                <c:pt idx="98">
                  <c:v>7.475409836065574</c:v>
                </c:pt>
                <c:pt idx="99">
                  <c:v>9.285714285714286</c:v>
                </c:pt>
                <c:pt idx="100">
                  <c:v>13.5</c:v>
                </c:pt>
                <c:pt idx="101">
                  <c:v>16.96</c:v>
                </c:pt>
                <c:pt idx="102">
                  <c:v>11.92307692307692</c:v>
                </c:pt>
                <c:pt idx="103">
                  <c:v>7.235294117647059</c:v>
                </c:pt>
                <c:pt idx="104">
                  <c:v>9.267605633802816</c:v>
                </c:pt>
                <c:pt idx="105">
                  <c:v>6.166666666666667</c:v>
                </c:pt>
                <c:pt idx="106">
                  <c:v>16.0</c:v>
                </c:pt>
                <c:pt idx="107">
                  <c:v>20.52</c:v>
                </c:pt>
                <c:pt idx="108">
                  <c:v>20.28</c:v>
                </c:pt>
                <c:pt idx="109">
                  <c:v>9.0</c:v>
                </c:pt>
                <c:pt idx="110">
                  <c:v>5.196428571428571</c:v>
                </c:pt>
                <c:pt idx="111">
                  <c:v>8.508474576271187</c:v>
                </c:pt>
                <c:pt idx="112">
                  <c:v>8.434782608695652</c:v>
                </c:pt>
                <c:pt idx="113">
                  <c:v>6.76923076923077</c:v>
                </c:pt>
                <c:pt idx="114">
                  <c:v>15.59139784946237</c:v>
                </c:pt>
                <c:pt idx="115">
                  <c:v>11.81818181818182</c:v>
                </c:pt>
                <c:pt idx="116">
                  <c:v>31.9</c:v>
                </c:pt>
                <c:pt idx="117">
                  <c:v>4.833333333333332</c:v>
                </c:pt>
                <c:pt idx="118">
                  <c:v>5.18918918918919</c:v>
                </c:pt>
                <c:pt idx="119">
                  <c:v>28.88888888888889</c:v>
                </c:pt>
                <c:pt idx="120">
                  <c:v>14.23076923076923</c:v>
                </c:pt>
                <c:pt idx="121">
                  <c:v>4.830508474576271</c:v>
                </c:pt>
                <c:pt idx="122">
                  <c:v>8.619047619047618</c:v>
                </c:pt>
                <c:pt idx="123">
                  <c:v>4.777777777777778</c:v>
                </c:pt>
                <c:pt idx="124">
                  <c:v>4.1875</c:v>
                </c:pt>
                <c:pt idx="125">
                  <c:v>5.636363636363636</c:v>
                </c:pt>
                <c:pt idx="126">
                  <c:v>9.318181818181818</c:v>
                </c:pt>
                <c:pt idx="127">
                  <c:v>5.583333333333333</c:v>
                </c:pt>
                <c:pt idx="128">
                  <c:v>6.550724637681159</c:v>
                </c:pt>
                <c:pt idx="129">
                  <c:v>8.666666666666665</c:v>
                </c:pt>
                <c:pt idx="130">
                  <c:v>5.932203389830508</c:v>
                </c:pt>
                <c:pt idx="131">
                  <c:v>4.862745098039215</c:v>
                </c:pt>
                <c:pt idx="132">
                  <c:v>10.48275862068965</c:v>
                </c:pt>
                <c:pt idx="133">
                  <c:v>5.388888888888889</c:v>
                </c:pt>
                <c:pt idx="134">
                  <c:v>5.971428571428571</c:v>
                </c:pt>
                <c:pt idx="135">
                  <c:v>6.264705882352941</c:v>
                </c:pt>
                <c:pt idx="136">
                  <c:v>5.478260869565218</c:v>
                </c:pt>
                <c:pt idx="137">
                  <c:v>7.928571428571429</c:v>
                </c:pt>
                <c:pt idx="138">
                  <c:v>5.878048780487804</c:v>
                </c:pt>
                <c:pt idx="139">
                  <c:v>9.466666666666666</c:v>
                </c:pt>
                <c:pt idx="140">
                  <c:v>5.466666666666666</c:v>
                </c:pt>
                <c:pt idx="141">
                  <c:v>3.953488372093023</c:v>
                </c:pt>
                <c:pt idx="142">
                  <c:v>5.184210526315789</c:v>
                </c:pt>
                <c:pt idx="143">
                  <c:v>10.21052631578947</c:v>
                </c:pt>
                <c:pt idx="144">
                  <c:v>16.6</c:v>
                </c:pt>
                <c:pt idx="145">
                  <c:v>6.310344827586207</c:v>
                </c:pt>
                <c:pt idx="146">
                  <c:v>9.88888888888889</c:v>
                </c:pt>
                <c:pt idx="147">
                  <c:v>9.0</c:v>
                </c:pt>
                <c:pt idx="148">
                  <c:v>4.85</c:v>
                </c:pt>
                <c:pt idx="149">
                  <c:v>5.454545454545454</c:v>
                </c:pt>
                <c:pt idx="150">
                  <c:v>9.416666666666666</c:v>
                </c:pt>
                <c:pt idx="151">
                  <c:v>9.111111111111111</c:v>
                </c:pt>
                <c:pt idx="152">
                  <c:v>5.055555555555555</c:v>
                </c:pt>
                <c:pt idx="153">
                  <c:v>8.214285714285713</c:v>
                </c:pt>
                <c:pt idx="154">
                  <c:v>6.0</c:v>
                </c:pt>
                <c:pt idx="155">
                  <c:v>3.785714285714286</c:v>
                </c:pt>
                <c:pt idx="156">
                  <c:v>19.85714285714286</c:v>
                </c:pt>
                <c:pt idx="157">
                  <c:v>5.194444444444445</c:v>
                </c:pt>
                <c:pt idx="158">
                  <c:v>8.083333333333333</c:v>
                </c:pt>
                <c:pt idx="159">
                  <c:v>4.838709677419355</c:v>
                </c:pt>
                <c:pt idx="160">
                  <c:v>7.097560975609756</c:v>
                </c:pt>
                <c:pt idx="161">
                  <c:v>4.324324324324324</c:v>
                </c:pt>
                <c:pt idx="162">
                  <c:v>3.414634146341463</c:v>
                </c:pt>
                <c:pt idx="163">
                  <c:v>7.23404255319149</c:v>
                </c:pt>
                <c:pt idx="164">
                  <c:v>18.57142857142857</c:v>
                </c:pt>
                <c:pt idx="165">
                  <c:v>24.4</c:v>
                </c:pt>
                <c:pt idx="166">
                  <c:v>3.844155844155844</c:v>
                </c:pt>
                <c:pt idx="167">
                  <c:v>3.2125</c:v>
                </c:pt>
                <c:pt idx="168">
                  <c:v>3.371428571428571</c:v>
                </c:pt>
                <c:pt idx="169">
                  <c:v>3.333333333333333</c:v>
                </c:pt>
                <c:pt idx="170">
                  <c:v>3.241935483870968</c:v>
                </c:pt>
                <c:pt idx="171">
                  <c:v>4.588235294117646</c:v>
                </c:pt>
                <c:pt idx="172">
                  <c:v>3.875</c:v>
                </c:pt>
                <c:pt idx="173">
                  <c:v>4.266666666666666</c:v>
                </c:pt>
                <c:pt idx="174">
                  <c:v>4.736842105263157</c:v>
                </c:pt>
                <c:pt idx="175">
                  <c:v>4.25</c:v>
                </c:pt>
                <c:pt idx="176">
                  <c:v>4.0</c:v>
                </c:pt>
                <c:pt idx="177">
                  <c:v>4.458333333333333</c:v>
                </c:pt>
                <c:pt idx="178">
                  <c:v>5.324324324324324</c:v>
                </c:pt>
                <c:pt idx="179">
                  <c:v>7.3</c:v>
                </c:pt>
                <c:pt idx="180">
                  <c:v>6.166666666666667</c:v>
                </c:pt>
                <c:pt idx="181">
                  <c:v>4.5</c:v>
                </c:pt>
                <c:pt idx="182">
                  <c:v>6.03125</c:v>
                </c:pt>
              </c:numCache>
            </c:numRef>
          </c:xVal>
          <c:yVal>
            <c:numRef>
              <c:f>histogram!$B$1:$B$183</c:f>
              <c:numCache>
                <c:formatCode>General</c:formatCode>
                <c:ptCount val="183"/>
                <c:pt idx="0">
                  <c:v>56.4</c:v>
                </c:pt>
                <c:pt idx="1">
                  <c:v>40.0</c:v>
                </c:pt>
                <c:pt idx="2">
                  <c:v>176.0</c:v>
                </c:pt>
                <c:pt idx="3">
                  <c:v>107.0</c:v>
                </c:pt>
                <c:pt idx="4">
                  <c:v>363.0</c:v>
                </c:pt>
                <c:pt idx="5">
                  <c:v>212.0</c:v>
                </c:pt>
                <c:pt idx="6">
                  <c:v>381.0</c:v>
                </c:pt>
                <c:pt idx="7">
                  <c:v>255.0</c:v>
                </c:pt>
                <c:pt idx="8">
                  <c:v>568.0</c:v>
                </c:pt>
                <c:pt idx="9">
                  <c:v>267.0</c:v>
                </c:pt>
                <c:pt idx="10">
                  <c:v>355.0</c:v>
                </c:pt>
                <c:pt idx="11">
                  <c:v>330.0</c:v>
                </c:pt>
                <c:pt idx="12">
                  <c:v>292.0</c:v>
                </c:pt>
                <c:pt idx="13">
                  <c:v>348.0</c:v>
                </c:pt>
                <c:pt idx="14">
                  <c:v>290.0</c:v>
                </c:pt>
                <c:pt idx="15">
                  <c:v>125.0</c:v>
                </c:pt>
                <c:pt idx="16">
                  <c:v>149.0</c:v>
                </c:pt>
                <c:pt idx="17">
                  <c:v>166.0</c:v>
                </c:pt>
                <c:pt idx="18">
                  <c:v>146.0</c:v>
                </c:pt>
                <c:pt idx="19">
                  <c:v>291.0</c:v>
                </c:pt>
                <c:pt idx="20">
                  <c:v>277.0</c:v>
                </c:pt>
                <c:pt idx="21">
                  <c:v>247.0</c:v>
                </c:pt>
                <c:pt idx="22">
                  <c:v>213.0</c:v>
                </c:pt>
                <c:pt idx="23">
                  <c:v>557.0</c:v>
                </c:pt>
                <c:pt idx="24">
                  <c:v>607.0</c:v>
                </c:pt>
                <c:pt idx="25">
                  <c:v>312.0</c:v>
                </c:pt>
                <c:pt idx="26">
                  <c:v>204.0</c:v>
                </c:pt>
                <c:pt idx="27">
                  <c:v>305.0</c:v>
                </c:pt>
                <c:pt idx="28">
                  <c:v>230.0</c:v>
                </c:pt>
                <c:pt idx="29">
                  <c:v>387.0</c:v>
                </c:pt>
                <c:pt idx="30">
                  <c:v>217.0</c:v>
                </c:pt>
                <c:pt idx="31">
                  <c:v>116.0</c:v>
                </c:pt>
                <c:pt idx="32">
                  <c:v>166.0</c:v>
                </c:pt>
                <c:pt idx="33">
                  <c:v>275.0</c:v>
                </c:pt>
                <c:pt idx="34">
                  <c:v>216.0</c:v>
                </c:pt>
                <c:pt idx="35">
                  <c:v>536.0</c:v>
                </c:pt>
                <c:pt idx="36">
                  <c:v>320.0</c:v>
                </c:pt>
                <c:pt idx="37">
                  <c:v>373.0</c:v>
                </c:pt>
                <c:pt idx="38">
                  <c:v>282.0</c:v>
                </c:pt>
                <c:pt idx="39">
                  <c:v>320.0</c:v>
                </c:pt>
                <c:pt idx="40">
                  <c:v>370.0</c:v>
                </c:pt>
                <c:pt idx="41">
                  <c:v>282.0</c:v>
                </c:pt>
                <c:pt idx="42">
                  <c:v>245.0</c:v>
                </c:pt>
                <c:pt idx="43">
                  <c:v>100.0</c:v>
                </c:pt>
                <c:pt idx="44">
                  <c:v>200.0</c:v>
                </c:pt>
                <c:pt idx="45">
                  <c:v>361.0</c:v>
                </c:pt>
                <c:pt idx="46">
                  <c:v>393.0</c:v>
                </c:pt>
                <c:pt idx="47">
                  <c:v>245.0</c:v>
                </c:pt>
                <c:pt idx="48">
                  <c:v>323.0</c:v>
                </c:pt>
                <c:pt idx="49">
                  <c:v>290.0</c:v>
                </c:pt>
                <c:pt idx="50">
                  <c:v>161.0</c:v>
                </c:pt>
                <c:pt idx="51">
                  <c:v>182.0</c:v>
                </c:pt>
                <c:pt idx="52">
                  <c:v>400.0</c:v>
                </c:pt>
                <c:pt idx="53">
                  <c:v>525.0</c:v>
                </c:pt>
                <c:pt idx="54">
                  <c:v>250.0</c:v>
                </c:pt>
                <c:pt idx="55">
                  <c:v>368.0</c:v>
                </c:pt>
                <c:pt idx="56">
                  <c:v>456.0</c:v>
                </c:pt>
                <c:pt idx="57">
                  <c:v>211.0</c:v>
                </c:pt>
                <c:pt idx="58">
                  <c:v>278.0</c:v>
                </c:pt>
                <c:pt idx="59">
                  <c:v>196.0</c:v>
                </c:pt>
                <c:pt idx="60">
                  <c:v>164.0</c:v>
                </c:pt>
                <c:pt idx="61">
                  <c:v>244.0</c:v>
                </c:pt>
                <c:pt idx="62">
                  <c:v>20.0</c:v>
                </c:pt>
                <c:pt idx="63">
                  <c:v>407.0</c:v>
                </c:pt>
                <c:pt idx="64">
                  <c:v>379.0</c:v>
                </c:pt>
                <c:pt idx="65">
                  <c:v>569.0</c:v>
                </c:pt>
                <c:pt idx="66">
                  <c:v>774.0</c:v>
                </c:pt>
                <c:pt idx="67">
                  <c:v>279.0</c:v>
                </c:pt>
                <c:pt idx="68">
                  <c:v>307.0</c:v>
                </c:pt>
                <c:pt idx="69">
                  <c:v>264.0</c:v>
                </c:pt>
                <c:pt idx="70">
                  <c:v>266.0</c:v>
                </c:pt>
                <c:pt idx="71">
                  <c:v>553.0</c:v>
                </c:pt>
                <c:pt idx="72">
                  <c:v>390.0</c:v>
                </c:pt>
                <c:pt idx="73">
                  <c:v>838.0</c:v>
                </c:pt>
                <c:pt idx="74">
                  <c:v>552.0</c:v>
                </c:pt>
                <c:pt idx="75">
                  <c:v>447.0</c:v>
                </c:pt>
                <c:pt idx="76">
                  <c:v>844.0</c:v>
                </c:pt>
                <c:pt idx="77">
                  <c:v>757.0</c:v>
                </c:pt>
                <c:pt idx="78">
                  <c:v>397.0</c:v>
                </c:pt>
                <c:pt idx="79">
                  <c:v>251.0</c:v>
                </c:pt>
                <c:pt idx="80">
                  <c:v>315.0</c:v>
                </c:pt>
                <c:pt idx="81">
                  <c:v>324.0</c:v>
                </c:pt>
                <c:pt idx="82">
                  <c:v>443.0</c:v>
                </c:pt>
                <c:pt idx="83">
                  <c:v>305.0</c:v>
                </c:pt>
                <c:pt idx="84">
                  <c:v>192.0</c:v>
                </c:pt>
                <c:pt idx="85">
                  <c:v>404.0</c:v>
                </c:pt>
                <c:pt idx="86">
                  <c:v>380.0</c:v>
                </c:pt>
                <c:pt idx="87">
                  <c:v>271.0</c:v>
                </c:pt>
                <c:pt idx="88">
                  <c:v>217.0</c:v>
                </c:pt>
                <c:pt idx="89">
                  <c:v>242.0</c:v>
                </c:pt>
                <c:pt idx="90">
                  <c:v>271.0</c:v>
                </c:pt>
                <c:pt idx="91">
                  <c:v>307.0</c:v>
                </c:pt>
                <c:pt idx="92">
                  <c:v>368.0</c:v>
                </c:pt>
                <c:pt idx="93">
                  <c:v>328.0</c:v>
                </c:pt>
                <c:pt idx="94">
                  <c:v>292.0</c:v>
                </c:pt>
                <c:pt idx="95">
                  <c:v>276.0</c:v>
                </c:pt>
                <c:pt idx="96">
                  <c:v>294.0</c:v>
                </c:pt>
                <c:pt idx="97">
                  <c:v>402.0</c:v>
                </c:pt>
                <c:pt idx="98">
                  <c:v>456.0</c:v>
                </c:pt>
                <c:pt idx="99">
                  <c:v>455.0</c:v>
                </c:pt>
                <c:pt idx="100">
                  <c:v>378.0</c:v>
                </c:pt>
                <c:pt idx="101">
                  <c:v>424.0</c:v>
                </c:pt>
                <c:pt idx="102">
                  <c:v>155.0</c:v>
                </c:pt>
                <c:pt idx="103">
                  <c:v>1230.0</c:v>
                </c:pt>
                <c:pt idx="104">
                  <c:v>658.0</c:v>
                </c:pt>
                <c:pt idx="105">
                  <c:v>666.0</c:v>
                </c:pt>
                <c:pt idx="106">
                  <c:v>400.0</c:v>
                </c:pt>
                <c:pt idx="107">
                  <c:v>513.0</c:v>
                </c:pt>
                <c:pt idx="108">
                  <c:v>507.0</c:v>
                </c:pt>
                <c:pt idx="109">
                  <c:v>261.0</c:v>
                </c:pt>
                <c:pt idx="110">
                  <c:v>291.0</c:v>
                </c:pt>
                <c:pt idx="111">
                  <c:v>502.0</c:v>
                </c:pt>
                <c:pt idx="112">
                  <c:v>388.0</c:v>
                </c:pt>
                <c:pt idx="113">
                  <c:v>440.0</c:v>
                </c:pt>
                <c:pt idx="114">
                  <c:v>1450.0</c:v>
                </c:pt>
                <c:pt idx="115">
                  <c:v>1170.0</c:v>
                </c:pt>
                <c:pt idx="116">
                  <c:v>319.0</c:v>
                </c:pt>
                <c:pt idx="117">
                  <c:v>290.0</c:v>
                </c:pt>
                <c:pt idx="118">
                  <c:v>192.0</c:v>
                </c:pt>
                <c:pt idx="119">
                  <c:v>260.0</c:v>
                </c:pt>
                <c:pt idx="120">
                  <c:v>185.0</c:v>
                </c:pt>
                <c:pt idx="121">
                  <c:v>285.0</c:v>
                </c:pt>
                <c:pt idx="122">
                  <c:v>181.0</c:v>
                </c:pt>
                <c:pt idx="123">
                  <c:v>172.0</c:v>
                </c:pt>
                <c:pt idx="124">
                  <c:v>134.0</c:v>
                </c:pt>
                <c:pt idx="125">
                  <c:v>124.0</c:v>
                </c:pt>
                <c:pt idx="126">
                  <c:v>205.0</c:v>
                </c:pt>
                <c:pt idx="127">
                  <c:v>268.0</c:v>
                </c:pt>
                <c:pt idx="128">
                  <c:v>452.0</c:v>
                </c:pt>
                <c:pt idx="129">
                  <c:v>286.0</c:v>
                </c:pt>
                <c:pt idx="130">
                  <c:v>700.0</c:v>
                </c:pt>
                <c:pt idx="131">
                  <c:v>496.0</c:v>
                </c:pt>
                <c:pt idx="132">
                  <c:v>304.0</c:v>
                </c:pt>
                <c:pt idx="133">
                  <c:v>194.0</c:v>
                </c:pt>
                <c:pt idx="134">
                  <c:v>209.0</c:v>
                </c:pt>
                <c:pt idx="135">
                  <c:v>213.0</c:v>
                </c:pt>
                <c:pt idx="136">
                  <c:v>126.0</c:v>
                </c:pt>
                <c:pt idx="137">
                  <c:v>111.0</c:v>
                </c:pt>
                <c:pt idx="138">
                  <c:v>241.0</c:v>
                </c:pt>
                <c:pt idx="139">
                  <c:v>142.0</c:v>
                </c:pt>
                <c:pt idx="140">
                  <c:v>328.0</c:v>
                </c:pt>
                <c:pt idx="141">
                  <c:v>170.0</c:v>
                </c:pt>
                <c:pt idx="142">
                  <c:v>197.0</c:v>
                </c:pt>
                <c:pt idx="143">
                  <c:v>194.0</c:v>
                </c:pt>
                <c:pt idx="144">
                  <c:v>166.0</c:v>
                </c:pt>
                <c:pt idx="145">
                  <c:v>183.0</c:v>
                </c:pt>
                <c:pt idx="146">
                  <c:v>89.0</c:v>
                </c:pt>
                <c:pt idx="147">
                  <c:v>81.0</c:v>
                </c:pt>
                <c:pt idx="148">
                  <c:v>97.0</c:v>
                </c:pt>
                <c:pt idx="149">
                  <c:v>120.0</c:v>
                </c:pt>
                <c:pt idx="150">
                  <c:v>113.0</c:v>
                </c:pt>
                <c:pt idx="151">
                  <c:v>82.0</c:v>
                </c:pt>
                <c:pt idx="152">
                  <c:v>91.0</c:v>
                </c:pt>
                <c:pt idx="153">
                  <c:v>115.0</c:v>
                </c:pt>
                <c:pt idx="154">
                  <c:v>114.0</c:v>
                </c:pt>
                <c:pt idx="155">
                  <c:v>106.0</c:v>
                </c:pt>
                <c:pt idx="156">
                  <c:v>139.0</c:v>
                </c:pt>
                <c:pt idx="157">
                  <c:v>187.0</c:v>
                </c:pt>
                <c:pt idx="158">
                  <c:v>97.0</c:v>
                </c:pt>
                <c:pt idx="159">
                  <c:v>300.0</c:v>
                </c:pt>
                <c:pt idx="160">
                  <c:v>291.0</c:v>
                </c:pt>
                <c:pt idx="161">
                  <c:v>160.0</c:v>
                </c:pt>
                <c:pt idx="162">
                  <c:v>140.0</c:v>
                </c:pt>
                <c:pt idx="163">
                  <c:v>102.0</c:v>
                </c:pt>
                <c:pt idx="164">
                  <c:v>130.0</c:v>
                </c:pt>
                <c:pt idx="165">
                  <c:v>122.0</c:v>
                </c:pt>
                <c:pt idx="166">
                  <c:v>296.0</c:v>
                </c:pt>
                <c:pt idx="167">
                  <c:v>257.0</c:v>
                </c:pt>
                <c:pt idx="168">
                  <c:v>236.0</c:v>
                </c:pt>
                <c:pt idx="169">
                  <c:v>210.0</c:v>
                </c:pt>
                <c:pt idx="170">
                  <c:v>201.0</c:v>
                </c:pt>
                <c:pt idx="171">
                  <c:v>156.0</c:v>
                </c:pt>
                <c:pt idx="172">
                  <c:v>155.0</c:v>
                </c:pt>
                <c:pt idx="173">
                  <c:v>128.0</c:v>
                </c:pt>
                <c:pt idx="174">
                  <c:v>90.0</c:v>
                </c:pt>
                <c:pt idx="175">
                  <c:v>170.0</c:v>
                </c:pt>
                <c:pt idx="176">
                  <c:v>212.0</c:v>
                </c:pt>
                <c:pt idx="177">
                  <c:v>107.0</c:v>
                </c:pt>
                <c:pt idx="178">
                  <c:v>197.0</c:v>
                </c:pt>
                <c:pt idx="179">
                  <c:v>146.0</c:v>
                </c:pt>
                <c:pt idx="180">
                  <c:v>111.0</c:v>
                </c:pt>
                <c:pt idx="181">
                  <c:v>90.0</c:v>
                </c:pt>
                <c:pt idx="182">
                  <c:v>386.0</c:v>
                </c:pt>
              </c:numCache>
            </c:numRef>
          </c:yVal>
          <c:smooth val="0"/>
        </c:ser>
        <c:ser>
          <c:idx val="0"/>
          <c:order val="1"/>
          <c:tx>
            <c:v>Sims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sims!$E$3:$E$5</c:f>
              <c:numCache>
                <c:formatCode>General</c:formatCode>
                <c:ptCount val="3"/>
                <c:pt idx="0">
                  <c:v>1200.0</c:v>
                </c:pt>
              </c:numCache>
            </c:numRef>
          </c:xVal>
          <c:yVal>
            <c:numRef>
              <c:f>sims!$C$3:$C$5</c:f>
              <c:numCache>
                <c:formatCode>General</c:formatCode>
                <c:ptCount val="3"/>
                <c:pt idx="0">
                  <c:v>600.0</c:v>
                </c:pt>
                <c:pt idx="1">
                  <c:v>0.0</c:v>
                </c:pt>
                <c:pt idx="2">
                  <c:v>0.09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25976528"/>
        <c:axId val="-825972768"/>
      </c:scatterChart>
      <c:valAx>
        <c:axId val="-825976528"/>
        <c:scaling>
          <c:orientation val="minMax"/>
          <c:min val="5.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Aspect</a:t>
                </a:r>
                <a:r>
                  <a:rPr lang="en-US" baseline="0"/>
                  <a:t> Ratio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in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825972768"/>
        <c:crosses val="autoZero"/>
        <c:crossBetween val="midCat"/>
      </c:valAx>
      <c:valAx>
        <c:axId val="-825972768"/>
        <c:scaling>
          <c:orientation val="minMax"/>
          <c:min val="1.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Width (m)</a:t>
                </a:r>
              </a:p>
            </c:rich>
          </c:tx>
          <c:layout>
            <c:manualLayout>
              <c:xMode val="edge"/>
              <c:yMode val="edge"/>
              <c:x val="0.0207006400572707"/>
              <c:y val="0.3476038385826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in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825976528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510198028499194"/>
          <c:y val="0.0762912950723866"/>
          <c:w val="0.411524852384495"/>
          <c:h val="0.105540060912162"/>
        </c:manualLayout>
      </c:layout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18.xml"/><Relationship Id="rId12" Type="http://schemas.openxmlformats.org/officeDocument/2006/relationships/chart" Target="../charts/chart19.xml"/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Relationship Id="rId4" Type="http://schemas.openxmlformats.org/officeDocument/2006/relationships/chart" Target="../charts/chart11.xml"/><Relationship Id="rId5" Type="http://schemas.openxmlformats.org/officeDocument/2006/relationships/chart" Target="../charts/chart12.xml"/><Relationship Id="rId6" Type="http://schemas.openxmlformats.org/officeDocument/2006/relationships/chart" Target="../charts/chart13.xml"/><Relationship Id="rId7" Type="http://schemas.openxmlformats.org/officeDocument/2006/relationships/chart" Target="../charts/chart14.xml"/><Relationship Id="rId8" Type="http://schemas.openxmlformats.org/officeDocument/2006/relationships/chart" Target="../charts/chart15.xml"/><Relationship Id="rId9" Type="http://schemas.openxmlformats.org/officeDocument/2006/relationships/chart" Target="../charts/chart16.xml"/><Relationship Id="rId10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97560</xdr:colOff>
      <xdr:row>86</xdr:row>
      <xdr:rowOff>197280</xdr:rowOff>
    </xdr:from>
    <xdr:to>
      <xdr:col>16</xdr:col>
      <xdr:colOff>535954</xdr:colOff>
      <xdr:row>103</xdr:row>
      <xdr:rowOff>97200</xdr:rowOff>
    </xdr:to>
    <xdr:graphicFrame macro="">
      <xdr:nvGraphicFramePr>
        <xdr:cNvPr id="2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30</xdr:col>
      <xdr:colOff>288360</xdr:colOff>
      <xdr:row>3</xdr:row>
      <xdr:rowOff>77040</xdr:rowOff>
    </xdr:from>
    <xdr:to>
      <xdr:col>37</xdr:col>
      <xdr:colOff>283</xdr:colOff>
      <xdr:row>20</xdr:row>
      <xdr:rowOff>143488</xdr:rowOff>
    </xdr:to>
    <xdr:graphicFrame macro="">
      <xdr:nvGraphicFramePr>
        <xdr:cNvPr id="3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89040</xdr:colOff>
      <xdr:row>38</xdr:row>
      <xdr:rowOff>190520</xdr:rowOff>
    </xdr:from>
    <xdr:to>
      <xdr:col>24</xdr:col>
      <xdr:colOff>342840</xdr:colOff>
      <xdr:row>53</xdr:row>
      <xdr:rowOff>50680</xdr:rowOff>
    </xdr:to>
    <xdr:graphicFrame macro="">
      <xdr:nvGraphicFramePr>
        <xdr:cNvPr id="2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20</xdr:col>
      <xdr:colOff>177820</xdr:colOff>
      <xdr:row>20</xdr:row>
      <xdr:rowOff>6240</xdr:rowOff>
    </xdr:from>
    <xdr:to>
      <xdr:col>25</xdr:col>
      <xdr:colOff>469680</xdr:colOff>
      <xdr:row>34</xdr:row>
      <xdr:rowOff>82200</xdr:rowOff>
    </xdr:to>
    <xdr:graphicFrame macro="">
      <xdr:nvGraphicFramePr>
        <xdr:cNvPr id="3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38160</xdr:colOff>
      <xdr:row>24</xdr:row>
      <xdr:rowOff>18720</xdr:rowOff>
    </xdr:from>
    <xdr:to>
      <xdr:col>18</xdr:col>
      <xdr:colOff>482400</xdr:colOff>
      <xdr:row>38</xdr:row>
      <xdr:rowOff>95040</xdr:rowOff>
    </xdr:to>
    <xdr:graphicFrame macro="">
      <xdr:nvGraphicFramePr>
        <xdr:cNvPr id="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0</xdr:row>
      <xdr:rowOff>63500</xdr:rowOff>
    </xdr:from>
    <xdr:to>
      <xdr:col>24</xdr:col>
      <xdr:colOff>177800</xdr:colOff>
      <xdr:row>20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25400</xdr:colOff>
      <xdr:row>15</xdr:row>
      <xdr:rowOff>133350</xdr:rowOff>
    </xdr:from>
    <xdr:to>
      <xdr:col>15</xdr:col>
      <xdr:colOff>482600</xdr:colOff>
      <xdr:row>33</xdr:row>
      <xdr:rowOff>165100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444640</xdr:colOff>
      <xdr:row>0</xdr:row>
      <xdr:rowOff>177760</xdr:rowOff>
    </xdr:from>
    <xdr:to>
      <xdr:col>11</xdr:col>
      <xdr:colOff>177800</xdr:colOff>
      <xdr:row>20</xdr:row>
      <xdr:rowOff>177400</xdr:rowOff>
    </xdr:to>
    <xdr:graphicFrame macro="">
      <xdr:nvGraphicFramePr>
        <xdr:cNvPr id="5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584200</xdr:colOff>
      <xdr:row>44</xdr:row>
      <xdr:rowOff>152460</xdr:rowOff>
    </xdr:from>
    <xdr:to>
      <xdr:col>8</xdr:col>
      <xdr:colOff>533400</xdr:colOff>
      <xdr:row>64</xdr:row>
      <xdr:rowOff>177660</xdr:rowOff>
    </xdr:to>
    <xdr:graphicFrame macro="">
      <xdr:nvGraphicFramePr>
        <xdr:cNvPr id="6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174900</xdr:colOff>
      <xdr:row>1</xdr:row>
      <xdr:rowOff>5280</xdr:rowOff>
    </xdr:from>
    <xdr:to>
      <xdr:col>19</xdr:col>
      <xdr:colOff>51780</xdr:colOff>
      <xdr:row>21</xdr:row>
      <xdr:rowOff>165280</xdr:rowOff>
    </xdr:to>
    <xdr:graphicFrame macro="">
      <xdr:nvGraphicFramePr>
        <xdr:cNvPr id="7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15</xdr:col>
      <xdr:colOff>647640</xdr:colOff>
      <xdr:row>25</xdr:row>
      <xdr:rowOff>162720</xdr:rowOff>
    </xdr:from>
    <xdr:to>
      <xdr:col>22</xdr:col>
      <xdr:colOff>532800</xdr:colOff>
      <xdr:row>45</xdr:row>
      <xdr:rowOff>88560</xdr:rowOff>
    </xdr:to>
    <xdr:graphicFrame macro="">
      <xdr:nvGraphicFramePr>
        <xdr:cNvPr id="8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8</xdr:col>
      <xdr:colOff>630720</xdr:colOff>
      <xdr:row>25</xdr:row>
      <xdr:rowOff>181800</xdr:rowOff>
    </xdr:from>
    <xdr:to>
      <xdr:col>15</xdr:col>
      <xdr:colOff>447840</xdr:colOff>
      <xdr:row>44</xdr:row>
      <xdr:rowOff>64080</xdr:rowOff>
    </xdr:to>
    <xdr:graphicFrame macro="">
      <xdr:nvGraphicFramePr>
        <xdr:cNvPr id="9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</xdr:col>
      <xdr:colOff>19440</xdr:colOff>
      <xdr:row>26</xdr:row>
      <xdr:rowOff>0</xdr:rowOff>
    </xdr:from>
    <xdr:to>
      <xdr:col>8</xdr:col>
      <xdr:colOff>547920</xdr:colOff>
      <xdr:row>43</xdr:row>
      <xdr:rowOff>108360</xdr:rowOff>
    </xdr:to>
    <xdr:graphicFrame macro="">
      <xdr:nvGraphicFramePr>
        <xdr:cNvPr id="10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23</xdr:col>
      <xdr:colOff>127080</xdr:colOff>
      <xdr:row>25</xdr:row>
      <xdr:rowOff>123480</xdr:rowOff>
    </xdr:from>
    <xdr:to>
      <xdr:col>30</xdr:col>
      <xdr:colOff>520560</xdr:colOff>
      <xdr:row>48</xdr:row>
      <xdr:rowOff>75960</xdr:rowOff>
    </xdr:to>
    <xdr:graphicFrame macro="">
      <xdr:nvGraphicFramePr>
        <xdr:cNvPr id="11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19</xdr:col>
      <xdr:colOff>88920</xdr:colOff>
      <xdr:row>1</xdr:row>
      <xdr:rowOff>12880</xdr:rowOff>
    </xdr:from>
    <xdr:to>
      <xdr:col>26</xdr:col>
      <xdr:colOff>228220</xdr:colOff>
      <xdr:row>21</xdr:row>
      <xdr:rowOff>38080</xdr:rowOff>
    </xdr:to>
    <xdr:graphicFrame macro="">
      <xdr:nvGraphicFramePr>
        <xdr:cNvPr id="13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8</xdr:col>
      <xdr:colOff>906840</xdr:colOff>
      <xdr:row>47</xdr:row>
      <xdr:rowOff>38520</xdr:rowOff>
    </xdr:from>
    <xdr:to>
      <xdr:col>14</xdr:col>
      <xdr:colOff>488880</xdr:colOff>
      <xdr:row>63</xdr:row>
      <xdr:rowOff>25560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15</xdr:col>
      <xdr:colOff>360</xdr:colOff>
      <xdr:row>47</xdr:row>
      <xdr:rowOff>32760</xdr:rowOff>
    </xdr:from>
    <xdr:to>
      <xdr:col>20</xdr:col>
      <xdr:colOff>610920</xdr:colOff>
      <xdr:row>63</xdr:row>
      <xdr:rowOff>19800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2</xdr:col>
      <xdr:colOff>622300</xdr:colOff>
      <xdr:row>66</xdr:row>
      <xdr:rowOff>127360</xdr:rowOff>
    </xdr:from>
    <xdr:to>
      <xdr:col>11</xdr:col>
      <xdr:colOff>420000</xdr:colOff>
      <xdr:row>84</xdr:row>
      <xdr:rowOff>165100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11</xdr:col>
      <xdr:colOff>524680</xdr:colOff>
      <xdr:row>64</xdr:row>
      <xdr:rowOff>134060</xdr:rowOff>
    </xdr:from>
    <xdr:to>
      <xdr:col>22</xdr:col>
      <xdr:colOff>406400</xdr:colOff>
      <xdr:row>85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Slipstream">
    <a:dk1>
      <a:sysClr val="windowText" lastClr="000000"/>
    </a:dk1>
    <a:lt1>
      <a:sysClr val="window" lastClr="FFFFFF"/>
    </a:lt1>
    <a:dk2>
      <a:srgbClr val="212745"/>
    </a:dk2>
    <a:lt2>
      <a:srgbClr val="B4DCFA"/>
    </a:lt2>
    <a:accent1>
      <a:srgbClr val="4E67C8"/>
    </a:accent1>
    <a:accent2>
      <a:srgbClr val="5ECCF3"/>
    </a:accent2>
    <a:accent3>
      <a:srgbClr val="A7EA52"/>
    </a:accent3>
    <a:accent4>
      <a:srgbClr val="5DCEAF"/>
    </a:accent4>
    <a:accent5>
      <a:srgbClr val="FF8021"/>
    </a:accent5>
    <a:accent6>
      <a:srgbClr val="F14124"/>
    </a:accent6>
    <a:hlink>
      <a:srgbClr val="56C7AA"/>
    </a:hlink>
    <a:folHlink>
      <a:srgbClr val="59A8D1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Slipstream">
    <a:dk1>
      <a:sysClr val="windowText" lastClr="000000"/>
    </a:dk1>
    <a:lt1>
      <a:sysClr val="window" lastClr="FFFFFF"/>
    </a:lt1>
    <a:dk2>
      <a:srgbClr val="212745"/>
    </a:dk2>
    <a:lt2>
      <a:srgbClr val="B4DCFA"/>
    </a:lt2>
    <a:accent1>
      <a:srgbClr val="4E67C8"/>
    </a:accent1>
    <a:accent2>
      <a:srgbClr val="5ECCF3"/>
    </a:accent2>
    <a:accent3>
      <a:srgbClr val="A7EA52"/>
    </a:accent3>
    <a:accent4>
      <a:srgbClr val="5DCEAF"/>
    </a:accent4>
    <a:accent5>
      <a:srgbClr val="FF8021"/>
    </a:accent5>
    <a:accent6>
      <a:srgbClr val="F14124"/>
    </a:accent6>
    <a:hlink>
      <a:srgbClr val="56C7AA"/>
    </a:hlink>
    <a:folHlink>
      <a:srgbClr val="59A8D1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Slipstream">
    <a:dk1>
      <a:sysClr val="windowText" lastClr="000000"/>
    </a:dk1>
    <a:lt1>
      <a:sysClr val="window" lastClr="FFFFFF"/>
    </a:lt1>
    <a:dk2>
      <a:srgbClr val="212745"/>
    </a:dk2>
    <a:lt2>
      <a:srgbClr val="B4DCFA"/>
    </a:lt2>
    <a:accent1>
      <a:srgbClr val="4E67C8"/>
    </a:accent1>
    <a:accent2>
      <a:srgbClr val="5ECCF3"/>
    </a:accent2>
    <a:accent3>
      <a:srgbClr val="A7EA52"/>
    </a:accent3>
    <a:accent4>
      <a:srgbClr val="5DCEAF"/>
    </a:accent4>
    <a:accent5>
      <a:srgbClr val="FF8021"/>
    </a:accent5>
    <a:accent6>
      <a:srgbClr val="F14124"/>
    </a:accent6>
    <a:hlink>
      <a:srgbClr val="56C7AA"/>
    </a:hlink>
    <a:folHlink>
      <a:srgbClr val="59A8D1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DengXian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DengXian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zoomScale="110" zoomScaleNormal="110" workbookViewId="0">
      <pane ySplit="1" topLeftCell="A12" activePane="bottomLeft" state="frozen"/>
      <selection pane="bottomLeft" activeCell="AA3" sqref="AA3"/>
    </sheetView>
  </sheetViews>
  <sheetFormatPr baseColWidth="10" defaultColWidth="8.83203125" defaultRowHeight="16" x14ac:dyDescent="0.2"/>
  <cols>
    <col min="1" max="1" width="16.6640625" style="1" customWidth="1"/>
    <col min="2" max="3" width="8.83203125" style="1" hidden="1" customWidth="1"/>
    <col min="4" max="6" width="8.83203125" style="1" customWidth="1"/>
    <col min="7" max="7" width="16.6640625" style="1" customWidth="1"/>
    <col min="8" max="8" width="19" style="1" customWidth="1"/>
    <col min="9" max="15" width="8.83203125" style="1" customWidth="1"/>
    <col min="16" max="16" width="19.33203125" style="1" customWidth="1"/>
    <col min="17" max="18" width="25" style="1" customWidth="1"/>
    <col min="19" max="19" width="21.83203125" style="1" customWidth="1"/>
    <col min="20" max="20" width="17.33203125" style="1" customWidth="1"/>
    <col min="21" max="21" width="11.6640625" style="1" customWidth="1"/>
    <col min="22" max="1025" width="8.83203125" style="1"/>
  </cols>
  <sheetData>
    <row r="1" spans="1:102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100</v>
      </c>
      <c r="S1" s="2" t="s">
        <v>17</v>
      </c>
      <c r="T1" s="2" t="s">
        <v>16</v>
      </c>
      <c r="U1" s="2" t="s">
        <v>100</v>
      </c>
      <c r="V1" s="2" t="s">
        <v>18</v>
      </c>
      <c r="X1" s="2" t="s">
        <v>19</v>
      </c>
      <c r="AA1" s="2" t="s">
        <v>20</v>
      </c>
      <c r="AB1" s="2" t="s">
        <v>20</v>
      </c>
    </row>
    <row r="2" spans="1:1025" s="4" customFormat="1" x14ac:dyDescent="0.2">
      <c r="A2" s="3" t="s">
        <v>21</v>
      </c>
    </row>
    <row r="3" spans="1:1025" s="5" customFormat="1" x14ac:dyDescent="0.2">
      <c r="A3" s="5" t="s">
        <v>22</v>
      </c>
      <c r="B3" s="5" t="s">
        <v>23</v>
      </c>
      <c r="C3" s="5" t="s">
        <v>24</v>
      </c>
      <c r="D3" s="5">
        <v>10237</v>
      </c>
      <c r="E3" s="5">
        <v>11000</v>
      </c>
      <c r="F3" s="5">
        <f t="shared" ref="F3:F8" si="0">E3/D3</f>
        <v>1.0745335547523689</v>
      </c>
      <c r="G3" s="5">
        <f>1743-557</f>
        <v>1186</v>
      </c>
      <c r="H3" s="5">
        <f t="shared" ref="H3:H8" si="1">100*G3/E3</f>
        <v>10.781818181818181</v>
      </c>
      <c r="I3" s="5">
        <v>37.6</v>
      </c>
      <c r="J3" s="5">
        <f>AVERAGE('Width and Depths'!C2:C9)</f>
        <v>198.8</v>
      </c>
      <c r="K3" s="5">
        <f>AVERAGE('Width and Depths'!D2:D9)</f>
        <v>8.75</v>
      </c>
      <c r="L3" s="5">
        <f>'Width and Depths'!C2</f>
        <v>56.4</v>
      </c>
      <c r="M3" s="5">
        <f>MIN('Width and Depths'!$D2:$D9)</f>
        <v>1</v>
      </c>
      <c r="N3" s="5">
        <f>'Width and Depths'!C8</f>
        <v>381</v>
      </c>
      <c r="O3" s="5">
        <f>MAX('Width and Depths'!$D2:$D9)</f>
        <v>21</v>
      </c>
      <c r="P3" s="5">
        <f t="shared" ref="P3:P8" si="2">W3/2</f>
        <v>1225</v>
      </c>
      <c r="Q3" s="5">
        <v>75</v>
      </c>
      <c r="R3" s="5">
        <v>6.5</v>
      </c>
      <c r="S3" s="5">
        <v>334</v>
      </c>
      <c r="T3" s="5">
        <v>30</v>
      </c>
      <c r="U3" s="5">
        <v>13.9</v>
      </c>
      <c r="V3" s="5">
        <f t="shared" ref="V3:V8" si="3">J3/K3</f>
        <v>22.720000000000002</v>
      </c>
      <c r="W3" s="5">
        <v>2450</v>
      </c>
      <c r="X3" s="5">
        <f t="shared" ref="X3:X8" si="4">P3/S3</f>
        <v>3.6676646706586826</v>
      </c>
      <c r="Y3" s="5">
        <f t="shared" ref="Y3:Y8" si="5">P3/Q3</f>
        <v>16.333333333333332</v>
      </c>
      <c r="Z3" s="5">
        <f t="shared" ref="Z3:Z8" si="6">S3/T3</f>
        <v>11.133333333333333</v>
      </c>
      <c r="AA3" s="5">
        <f t="shared" ref="AA3:AA8" si="7">T3/S3</f>
        <v>8.9820359281437126E-2</v>
      </c>
      <c r="AB3" s="5">
        <f t="shared" ref="AB3:AB8" si="8">Q3/P3</f>
        <v>6.1224489795918366E-2</v>
      </c>
    </row>
    <row r="4" spans="1:1025" s="6" customFormat="1" x14ac:dyDescent="0.2">
      <c r="A4" s="6" t="s">
        <v>25</v>
      </c>
      <c r="B4" s="6" t="s">
        <v>26</v>
      </c>
      <c r="C4" s="6" t="s">
        <v>27</v>
      </c>
      <c r="D4" s="6">
        <v>10830</v>
      </c>
      <c r="E4" s="6">
        <v>12700</v>
      </c>
      <c r="F4" s="6">
        <f t="shared" si="0"/>
        <v>1.1726685133887349</v>
      </c>
      <c r="G4" s="6">
        <v>1933</v>
      </c>
      <c r="H4" s="5">
        <f t="shared" si="1"/>
        <v>15.220472440944881</v>
      </c>
      <c r="I4" s="6">
        <v>61.5</v>
      </c>
      <c r="J4" s="6">
        <f>AVERAGE('Width and Depths'!C10:C17)</f>
        <v>321.875</v>
      </c>
      <c r="K4" s="6">
        <f>AVERAGE('Width and Depths'!D10:D17)</f>
        <v>35.375</v>
      </c>
      <c r="L4" s="6">
        <v>125</v>
      </c>
      <c r="M4" s="6">
        <f>MIN('Width and Depths'!$D10:$D17)</f>
        <v>4</v>
      </c>
      <c r="N4" s="6">
        <v>538</v>
      </c>
      <c r="O4" s="6">
        <f>MAX('Width and Depths'!$D10:$D17)</f>
        <v>113</v>
      </c>
      <c r="P4" s="5">
        <f t="shared" si="2"/>
        <v>1830</v>
      </c>
      <c r="Q4" s="6">
        <v>175</v>
      </c>
      <c r="R4" s="6">
        <v>9</v>
      </c>
      <c r="S4" s="6">
        <v>554</v>
      </c>
      <c r="T4" s="6">
        <v>85</v>
      </c>
      <c r="V4" s="6">
        <f t="shared" si="3"/>
        <v>9.0989399293286226</v>
      </c>
      <c r="W4" s="6">
        <v>3660</v>
      </c>
      <c r="X4" s="5">
        <f t="shared" si="4"/>
        <v>3.3032490974729241</v>
      </c>
      <c r="Y4" s="5">
        <f t="shared" si="5"/>
        <v>10.457142857142857</v>
      </c>
      <c r="Z4" s="5">
        <f t="shared" si="6"/>
        <v>6.5176470588235293</v>
      </c>
      <c r="AA4" s="5">
        <f t="shared" si="7"/>
        <v>0.15342960288808663</v>
      </c>
      <c r="AB4" s="5">
        <f t="shared" si="8"/>
        <v>9.5628415300546443E-2</v>
      </c>
    </row>
    <row r="5" spans="1:1025" x14ac:dyDescent="0.2">
      <c r="A5" s="6" t="s">
        <v>28</v>
      </c>
      <c r="B5" s="6" t="s">
        <v>29</v>
      </c>
      <c r="C5"/>
      <c r="D5" s="6">
        <v>12400</v>
      </c>
      <c r="E5" s="6">
        <v>14000</v>
      </c>
      <c r="F5" s="6">
        <f t="shared" si="0"/>
        <v>1.1290322580645162</v>
      </c>
      <c r="G5" s="6">
        <v>1457</v>
      </c>
      <c r="H5" s="5">
        <f t="shared" si="1"/>
        <v>10.407142857142857</v>
      </c>
      <c r="I5" s="6">
        <v>49</v>
      </c>
      <c r="J5" s="6">
        <f>AVERAGE('Width and Depths'!C18:C24)</f>
        <v>212.71428571428572</v>
      </c>
      <c r="K5" s="6">
        <f>AVERAGE('Width and Depths'!D18:D24)</f>
        <v>13.142857142857142</v>
      </c>
      <c r="L5" s="6">
        <v>149</v>
      </c>
      <c r="M5" s="6">
        <f>MIN('Width and Depths'!$D18:$D24)</f>
        <v>2</v>
      </c>
      <c r="N5" s="6">
        <v>291</v>
      </c>
      <c r="O5" s="6">
        <f>MAX('Width and Depths'!$D18:$D24)</f>
        <v>29</v>
      </c>
      <c r="P5" s="5">
        <f t="shared" si="2"/>
        <v>2465</v>
      </c>
      <c r="Q5" s="6">
        <v>235</v>
      </c>
      <c r="R5" s="6"/>
      <c r="S5" s="6">
        <f>577/2</f>
        <v>288.5</v>
      </c>
      <c r="T5" s="6">
        <v>50</v>
      </c>
      <c r="U5" s="6"/>
      <c r="V5" s="6">
        <f t="shared" si="3"/>
        <v>16.184782608695652</v>
      </c>
      <c r="W5" s="6">
        <v>4930</v>
      </c>
      <c r="X5" s="5">
        <f t="shared" si="4"/>
        <v>8.5441941074523395</v>
      </c>
      <c r="Y5" s="5">
        <f t="shared" si="5"/>
        <v>10.48936170212766</v>
      </c>
      <c r="Z5" s="5">
        <f t="shared" si="6"/>
        <v>5.77</v>
      </c>
      <c r="AA5" s="5">
        <f t="shared" si="7"/>
        <v>0.1733102253032929</v>
      </c>
      <c r="AB5" s="5">
        <f t="shared" si="8"/>
        <v>9.5334685598377281E-2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x14ac:dyDescent="0.2">
      <c r="A6" s="6" t="s">
        <v>30</v>
      </c>
      <c r="B6" s="6" t="s">
        <v>31</v>
      </c>
      <c r="C6" s="6" t="s">
        <v>32</v>
      </c>
      <c r="D6" s="6">
        <v>10090</v>
      </c>
      <c r="E6" s="6">
        <v>11300</v>
      </c>
      <c r="F6" s="6">
        <f t="shared" si="0"/>
        <v>1.1199207135777998</v>
      </c>
      <c r="G6" s="6">
        <v>1372</v>
      </c>
      <c r="H6" s="5">
        <f t="shared" si="1"/>
        <v>12.141592920353983</v>
      </c>
      <c r="I6" s="6">
        <v>58.6</v>
      </c>
      <c r="J6" s="6">
        <f>AVERAGE('Width and Depths'!C25:C34)</f>
        <v>310.10000000000002</v>
      </c>
      <c r="K6" s="6">
        <f>AVERAGE('Width and Depths'!D25:D34)</f>
        <v>33.15</v>
      </c>
      <c r="L6" s="6">
        <v>204</v>
      </c>
      <c r="M6" s="6">
        <f>MIN('Width and Depths'!$D25:$D34)</f>
        <v>1</v>
      </c>
      <c r="N6" s="6">
        <v>607</v>
      </c>
      <c r="O6" s="6">
        <f>MAX('Width and Depths'!$D25:$D34)</f>
        <v>105</v>
      </c>
      <c r="P6" s="5">
        <f t="shared" si="2"/>
        <v>1800</v>
      </c>
      <c r="Q6" s="6">
        <v>490</v>
      </c>
      <c r="R6" s="6"/>
      <c r="S6" s="6">
        <f>1397/3</f>
        <v>465.66666666666669</v>
      </c>
      <c r="T6" s="6">
        <v>70</v>
      </c>
      <c r="U6" s="6"/>
      <c r="V6" s="6">
        <f t="shared" si="3"/>
        <v>9.3544494720965314</v>
      </c>
      <c r="W6" s="6">
        <v>3600</v>
      </c>
      <c r="X6" s="5">
        <f t="shared" si="4"/>
        <v>3.8654259126700068</v>
      </c>
      <c r="Y6" s="5">
        <f t="shared" si="5"/>
        <v>3.6734693877551021</v>
      </c>
      <c r="Z6" s="5">
        <f t="shared" si="6"/>
        <v>6.6523809523809527</v>
      </c>
      <c r="AA6" s="5">
        <f t="shared" si="7"/>
        <v>0.15032211882605584</v>
      </c>
      <c r="AB6" s="5">
        <f t="shared" si="8"/>
        <v>0.2722222222222222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x14ac:dyDescent="0.2">
      <c r="A7" s="6" t="s">
        <v>33</v>
      </c>
      <c r="B7" s="6" t="s">
        <v>34</v>
      </c>
      <c r="C7" s="6" t="s">
        <v>35</v>
      </c>
      <c r="D7" s="6">
        <v>7834</v>
      </c>
      <c r="E7" s="6">
        <v>8050</v>
      </c>
      <c r="F7" s="6">
        <f t="shared" si="0"/>
        <v>1.0275721215215727</v>
      </c>
      <c r="G7" s="6">
        <v>1092</v>
      </c>
      <c r="H7" s="5">
        <f t="shared" si="1"/>
        <v>13.565217391304348</v>
      </c>
      <c r="I7" s="6">
        <v>62.7</v>
      </c>
      <c r="J7" s="6">
        <f>AVERAGE('Width and Depths'!C34:C43)</f>
        <v>314</v>
      </c>
      <c r="K7" s="6">
        <f>AVERAGE('Width and Depths'!D34:D43)</f>
        <v>8</v>
      </c>
      <c r="L7" s="6">
        <v>166</v>
      </c>
      <c r="M7" s="6">
        <f>MIN('Width and Depths'!$D34:$D44)</f>
        <v>1</v>
      </c>
      <c r="N7" s="6">
        <v>536</v>
      </c>
      <c r="O7" s="6">
        <f>MAX('Width and Depths'!$D34:$D44)</f>
        <v>20</v>
      </c>
      <c r="P7" s="5">
        <f t="shared" si="2"/>
        <v>1358</v>
      </c>
      <c r="Q7" s="6">
        <v>180</v>
      </c>
      <c r="R7" s="6">
        <v>6.3</v>
      </c>
      <c r="S7" s="6">
        <f>894/2</f>
        <v>447</v>
      </c>
      <c r="T7" s="6">
        <v>35</v>
      </c>
      <c r="U7" s="6">
        <v>9.8000000000000007</v>
      </c>
      <c r="V7" s="6">
        <f t="shared" si="3"/>
        <v>39.25</v>
      </c>
      <c r="W7" s="6">
        <f>1358*2</f>
        <v>2716</v>
      </c>
      <c r="X7" s="5">
        <f t="shared" si="4"/>
        <v>3.0380313199105147</v>
      </c>
      <c r="Y7" s="5">
        <f t="shared" si="5"/>
        <v>7.5444444444444443</v>
      </c>
      <c r="Z7" s="5">
        <f t="shared" si="6"/>
        <v>12.771428571428572</v>
      </c>
      <c r="AA7" s="5">
        <f t="shared" si="7"/>
        <v>7.829977628635347E-2</v>
      </c>
      <c r="AB7" s="5">
        <f t="shared" si="8"/>
        <v>0.13254786450662739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</row>
    <row r="8" spans="1:1025" s="7" customFormat="1" ht="17" thickBot="1" x14ac:dyDescent="0.25">
      <c r="A8" s="7" t="s">
        <v>36</v>
      </c>
      <c r="D8" s="7">
        <v>9627</v>
      </c>
      <c r="E8" s="7">
        <v>11000</v>
      </c>
      <c r="F8" s="7">
        <f t="shared" si="0"/>
        <v>1.1426197153838165</v>
      </c>
      <c r="G8" s="7">
        <v>1556</v>
      </c>
      <c r="H8" s="50">
        <f t="shared" si="1"/>
        <v>14.145454545454545</v>
      </c>
      <c r="I8" s="7">
        <v>53</v>
      </c>
      <c r="J8" s="7">
        <f>AVERAGE('Width and Depths'!C44:C53)</f>
        <v>250</v>
      </c>
      <c r="K8" s="7">
        <f>AVERAGE('Width and Depths'!D44:D53)</f>
        <v>19.2</v>
      </c>
      <c r="L8" s="7">
        <v>100</v>
      </c>
      <c r="M8" s="7">
        <f>MIN('Width and Depths'!$D44:$D53)</f>
        <v>2</v>
      </c>
      <c r="N8" s="7">
        <v>393</v>
      </c>
      <c r="O8" s="7">
        <f>MAX('Width and Depths'!$D44:$D53)</f>
        <v>60</v>
      </c>
      <c r="P8" s="5">
        <f t="shared" si="2"/>
        <v>2223</v>
      </c>
      <c r="Q8" s="7">
        <v>350</v>
      </c>
      <c r="S8" s="7">
        <v>743</v>
      </c>
      <c r="T8" s="7">
        <v>70</v>
      </c>
      <c r="V8" s="7">
        <f t="shared" si="3"/>
        <v>13.020833333333334</v>
      </c>
      <c r="W8" s="7">
        <v>4446</v>
      </c>
      <c r="X8" s="5">
        <f t="shared" si="4"/>
        <v>2.9919246298788695</v>
      </c>
      <c r="Y8" s="5">
        <f t="shared" si="5"/>
        <v>6.3514285714285714</v>
      </c>
      <c r="Z8" s="5">
        <f t="shared" si="6"/>
        <v>10.614285714285714</v>
      </c>
      <c r="AA8" s="5">
        <f t="shared" si="7"/>
        <v>9.4212651413189769E-2</v>
      </c>
      <c r="AB8" s="5">
        <f t="shared" si="8"/>
        <v>0.15744489428699954</v>
      </c>
    </row>
    <row r="9" spans="1:1025" s="9" customFormat="1" ht="17" thickBot="1" x14ac:dyDescent="0.25">
      <c r="A9" s="8" t="s">
        <v>37</v>
      </c>
      <c r="F9" s="62"/>
      <c r="G9" s="8"/>
      <c r="H9" s="64"/>
      <c r="I9" s="63"/>
      <c r="X9" s="5"/>
      <c r="Y9" s="5"/>
      <c r="Z9" s="5"/>
      <c r="AA9" s="5"/>
      <c r="AB9" s="5"/>
    </row>
    <row r="10" spans="1:1025" s="10" customFormat="1" x14ac:dyDescent="0.2">
      <c r="A10" s="10" t="s">
        <v>38</v>
      </c>
      <c r="D10" s="10">
        <v>7619</v>
      </c>
      <c r="E10" s="10">
        <v>9100</v>
      </c>
      <c r="F10" s="10">
        <f>E10/D10</f>
        <v>1.1943824648904056</v>
      </c>
      <c r="G10" s="10">
        <v>1300</v>
      </c>
      <c r="H10" s="10">
        <f>100*G10/E10</f>
        <v>14.285714285714286</v>
      </c>
      <c r="I10" s="10">
        <v>43.2</v>
      </c>
      <c r="J10" s="10">
        <f>AVERAGE('Width and Depths'!H$2:H$12)</f>
        <v>282.90909090909093</v>
      </c>
      <c r="K10" s="10">
        <f>AVERAGE('Width and Depths'!I$2:I$12)</f>
        <v>26.136363636363637</v>
      </c>
      <c r="L10" s="10">
        <f>MIN('Width and Depths'!H2:H$12)</f>
        <v>20</v>
      </c>
      <c r="M10" s="10">
        <f>MIN('Width and Depths'!I$2:I$12)</f>
        <v>2</v>
      </c>
      <c r="N10" s="10">
        <f>MAX('Width and Depths'!H$2:H$12)</f>
        <v>525</v>
      </c>
      <c r="O10" s="10">
        <f>MAX('Width and Depths'!I$2:I$12)</f>
        <v>130</v>
      </c>
      <c r="P10" s="10">
        <f>2458/2</f>
        <v>1229</v>
      </c>
      <c r="Q10" s="10">
        <v>200</v>
      </c>
      <c r="S10" s="10">
        <v>436</v>
      </c>
      <c r="T10" s="10">
        <v>50</v>
      </c>
      <c r="V10" s="10">
        <f>J10/K10</f>
        <v>10.824347826086957</v>
      </c>
      <c r="X10" s="5">
        <f>P10/S10</f>
        <v>2.8188073394495414</v>
      </c>
      <c r="Y10" s="5">
        <f>P10/Q10</f>
        <v>6.1449999999999996</v>
      </c>
      <c r="Z10" s="5">
        <f>S10/T10</f>
        <v>8.7200000000000006</v>
      </c>
      <c r="AA10" s="5">
        <f>T10/S10</f>
        <v>0.11467889908256881</v>
      </c>
      <c r="AB10" s="5">
        <f>Q10/P10</f>
        <v>0.16273393002441008</v>
      </c>
    </row>
    <row r="11" spans="1:1025" s="11" customFormat="1" x14ac:dyDescent="0.2">
      <c r="A11" s="11" t="s">
        <v>39</v>
      </c>
      <c r="D11" s="11">
        <v>4099</v>
      </c>
      <c r="E11" s="11">
        <v>4656</v>
      </c>
      <c r="F11" s="11">
        <f>E11/D11</f>
        <v>1.1358868016589412</v>
      </c>
      <c r="G11" s="11">
        <v>686</v>
      </c>
      <c r="H11" s="10">
        <f>100*G11/E11</f>
        <v>14.733676975945016</v>
      </c>
      <c r="I11" s="11">
        <v>44.2</v>
      </c>
      <c r="J11" s="11">
        <f>AVERAGE('Width and Depths'!H$13:H$16)</f>
        <v>532.25</v>
      </c>
      <c r="K11" s="11">
        <f>AVERAGE('Width and Depths'!I$13:I$16)</f>
        <v>81.25</v>
      </c>
      <c r="L11" s="11">
        <f>MIN('Width and Depths'!H13:H$16)</f>
        <v>379</v>
      </c>
      <c r="M11" s="11">
        <f>MIN('Width and Depths'!I$13:I$16)</f>
        <v>51</v>
      </c>
      <c r="N11" s="11">
        <f>MAX('Width and Depths'!H$13:H$16)</f>
        <v>774</v>
      </c>
      <c r="O11" s="11">
        <f>MAX('Width and Depths'!I$13:I$16)</f>
        <v>100</v>
      </c>
      <c r="P11" s="11">
        <v>1637</v>
      </c>
      <c r="Q11" s="11">
        <v>120</v>
      </c>
      <c r="S11" s="11">
        <v>182</v>
      </c>
      <c r="T11" s="11">
        <v>25</v>
      </c>
      <c r="V11" s="11">
        <f>J11/K11</f>
        <v>6.5507692307692311</v>
      </c>
      <c r="X11" s="5">
        <f>P11/S11</f>
        <v>8.9945054945054945</v>
      </c>
      <c r="Y11" s="5">
        <f>P11/Q11</f>
        <v>13.641666666666667</v>
      </c>
      <c r="Z11" s="5">
        <f>S11/T11</f>
        <v>7.28</v>
      </c>
      <c r="AA11" s="5">
        <f>T11/S11</f>
        <v>0.13736263736263737</v>
      </c>
      <c r="AB11" s="5">
        <f>Q11/P11</f>
        <v>7.3304825901038484E-2</v>
      </c>
    </row>
    <row r="12" spans="1:1025" s="11" customFormat="1" x14ac:dyDescent="0.2">
      <c r="A12" s="11" t="s">
        <v>28</v>
      </c>
      <c r="D12" s="11">
        <v>4734</v>
      </c>
      <c r="E12" s="11">
        <v>5240</v>
      </c>
      <c r="F12" s="11">
        <f>E12/D12</f>
        <v>1.106886354034643</v>
      </c>
      <c r="G12" s="11">
        <v>1699</v>
      </c>
      <c r="H12" s="10">
        <f>100*G12/E12</f>
        <v>32.423664122137403</v>
      </c>
      <c r="I12" s="11">
        <v>69.599999999999994</v>
      </c>
      <c r="J12" s="11">
        <f>AVERAGE('Width and Depths'!H$19:H$24)</f>
        <v>356</v>
      </c>
      <c r="K12" s="11">
        <f>AVERAGE('Width and Depths'!I$19:I$24)</f>
        <v>35.200000000000003</v>
      </c>
      <c r="L12" s="11">
        <f>MIN('Width and Depths'!H19:H$24)</f>
        <v>264</v>
      </c>
      <c r="M12" s="11">
        <f>MIN('Width and Depths'!I$19:I$24)</f>
        <v>3</v>
      </c>
      <c r="N12" s="11">
        <f>MAX('Width and Depths'!H$19:H$24)</f>
        <v>553</v>
      </c>
      <c r="O12" s="11">
        <f>MAX('Width and Depths'!I$19:I$29)</f>
        <v>116</v>
      </c>
      <c r="P12" s="11">
        <v>746</v>
      </c>
      <c r="Q12" s="11">
        <v>75</v>
      </c>
      <c r="S12" s="11">
        <v>261</v>
      </c>
      <c r="T12" s="11">
        <v>54</v>
      </c>
      <c r="V12" s="11">
        <f>J12/K12</f>
        <v>10.113636363636363</v>
      </c>
      <c r="X12" s="5">
        <f>P12/S12</f>
        <v>2.8582375478927204</v>
      </c>
      <c r="Y12" s="5">
        <f>P12/Q12</f>
        <v>9.9466666666666672</v>
      </c>
      <c r="Z12" s="5">
        <f>S12/T12</f>
        <v>4.833333333333333</v>
      </c>
      <c r="AA12" s="5">
        <f>T12/S12</f>
        <v>0.20689655172413793</v>
      </c>
      <c r="AB12" s="5">
        <f>Q12/P12</f>
        <v>0.10053619302949061</v>
      </c>
    </row>
    <row r="13" spans="1:1025" s="12" customFormat="1" ht="17" thickBot="1" x14ac:dyDescent="0.25">
      <c r="A13" s="12" t="s">
        <v>30</v>
      </c>
      <c r="D13" s="12">
        <v>22760</v>
      </c>
      <c r="E13" s="12">
        <v>27200</v>
      </c>
      <c r="F13" s="12">
        <f>E13/D13</f>
        <v>1.195079086115993</v>
      </c>
      <c r="G13" s="12">
        <v>2897</v>
      </c>
      <c r="H13" s="49">
        <f>100*G13/E13</f>
        <v>10.650735294117647</v>
      </c>
      <c r="I13" s="12">
        <v>52.6</v>
      </c>
      <c r="J13" s="12">
        <f>AVERAGE('Width and Depths'!H$20:H$23)</f>
        <v>361</v>
      </c>
      <c r="K13" s="12">
        <f>AVERAGE('Width and Depths'!I$20:I$23)</f>
        <v>29</v>
      </c>
      <c r="L13" s="12">
        <f>MIN('Width and Depths'!H20:H$23)</f>
        <v>264</v>
      </c>
      <c r="M13" s="12">
        <f>MIN('Width and Depths'!I$20:I$23)</f>
        <v>5</v>
      </c>
      <c r="N13" s="12">
        <f>MAX('Width and Depths'!H$20:H$23)</f>
        <v>553</v>
      </c>
      <c r="O13" s="12">
        <f>MAX('Width and Depths'!I$20:I$23)</f>
        <v>75</v>
      </c>
      <c r="P13" s="12">
        <v>1676</v>
      </c>
      <c r="Q13" s="12">
        <v>350</v>
      </c>
      <c r="S13" s="12">
        <v>815</v>
      </c>
      <c r="T13" s="12">
        <v>143</v>
      </c>
      <c r="V13" s="12">
        <f>J13/K13</f>
        <v>12.448275862068966</v>
      </c>
      <c r="X13" s="5">
        <f>P13/S13</f>
        <v>2.0564417177914112</v>
      </c>
      <c r="Y13" s="5">
        <f>P13/Q13</f>
        <v>4.7885714285714283</v>
      </c>
      <c r="Z13" s="5">
        <f>S13/T13</f>
        <v>5.6993006993006992</v>
      </c>
      <c r="AA13" s="5">
        <f>T13/S13</f>
        <v>0.17546012269938649</v>
      </c>
      <c r="AB13" s="5">
        <f>Q13/P13</f>
        <v>0.20883054892601433</v>
      </c>
    </row>
    <row r="14" spans="1:1025" s="14" customFormat="1" ht="17" thickBot="1" x14ac:dyDescent="0.25">
      <c r="A14" s="13" t="s">
        <v>40</v>
      </c>
      <c r="E14" s="70"/>
      <c r="F14" s="13"/>
      <c r="J14" s="72"/>
      <c r="K14" s="71"/>
      <c r="X14" s="5"/>
      <c r="Y14" s="5"/>
      <c r="Z14" s="5"/>
      <c r="AA14" s="5"/>
      <c r="AB14" s="5"/>
    </row>
    <row r="15" spans="1:1025" s="15" customFormat="1" x14ac:dyDescent="0.2">
      <c r="A15" s="15" t="s">
        <v>41</v>
      </c>
      <c r="D15" s="15">
        <v>5087</v>
      </c>
      <c r="E15" s="15">
        <v>5930</v>
      </c>
      <c r="F15" s="15">
        <f>E15/D15</f>
        <v>1.1657165323373304</v>
      </c>
      <c r="G15" s="15">
        <v>526</v>
      </c>
      <c r="H15" s="15">
        <f>100*G15/E15</f>
        <v>8.8701517706576727</v>
      </c>
      <c r="I15" s="15">
        <v>37.299999999999997</v>
      </c>
      <c r="J15" s="15">
        <f>AVERAGE('Width and Depths'!L$2:L$7)</f>
        <v>305</v>
      </c>
      <c r="K15" s="15">
        <f>AVERAGE('Width and Depths'!M$2:M$7)</f>
        <v>19.833333333333332</v>
      </c>
      <c r="L15" s="15">
        <f>MIN('Width and Depths'!L$2:L7)</f>
        <v>192</v>
      </c>
      <c r="M15" s="15">
        <f>MIN('Width and Depths'!$M$2:$M$7)</f>
        <v>11</v>
      </c>
      <c r="N15" s="15">
        <f>MAX('Width and Depths'!L$2:L$7)</f>
        <v>443</v>
      </c>
      <c r="O15" s="15">
        <f>MAX('Width and Depths'!$M$2:$M$7)</f>
        <v>30</v>
      </c>
      <c r="P15" s="15">
        <v>1220</v>
      </c>
      <c r="Q15" s="15">
        <v>150</v>
      </c>
      <c r="S15" s="15">
        <v>270</v>
      </c>
      <c r="T15" s="15">
        <v>56</v>
      </c>
      <c r="V15" s="15">
        <f>J15/K15</f>
        <v>15.378151260504202</v>
      </c>
      <c r="X15" s="5">
        <f>P15/S15</f>
        <v>4.5185185185185182</v>
      </c>
      <c r="Y15" s="5">
        <f>P15/Q15</f>
        <v>8.1333333333333329</v>
      </c>
      <c r="Z15" s="5">
        <f>S15/T15</f>
        <v>4.8214285714285712</v>
      </c>
      <c r="AA15" s="5">
        <f>T15/S15</f>
        <v>0.2074074074074074</v>
      </c>
      <c r="AB15" s="5">
        <f>Q15/P15</f>
        <v>0.12295081967213115</v>
      </c>
    </row>
    <row r="16" spans="1:1025" s="16" customFormat="1" x14ac:dyDescent="0.2">
      <c r="A16" s="16" t="s">
        <v>33</v>
      </c>
      <c r="D16" s="16">
        <v>4310</v>
      </c>
      <c r="E16" s="16">
        <v>4660</v>
      </c>
      <c r="F16" s="16">
        <f>E16/D16</f>
        <v>1.0812064965197217</v>
      </c>
      <c r="G16" s="16">
        <v>745</v>
      </c>
      <c r="H16" s="15">
        <f>100*G16/E16</f>
        <v>15.987124463519313</v>
      </c>
      <c r="I16" s="16">
        <v>54.7</v>
      </c>
      <c r="J16" s="16">
        <f>AVERAGE('Width and Depths'!L$8:L$14)</f>
        <v>298.85714285714283</v>
      </c>
      <c r="K16" s="16">
        <f>AVERAGE('Width and Depths'!M$8:M$14)</f>
        <v>37.285714285714285</v>
      </c>
      <c r="L16" s="16">
        <f>MIN('Width and Depths'!L8:L$14)</f>
        <v>217</v>
      </c>
      <c r="M16" s="16">
        <f>MIN('Width and Depths'!$M$8:$M$14)</f>
        <v>11</v>
      </c>
      <c r="N16" s="16">
        <f>MAX('Width and Depths'!L$8:L$14)</f>
        <v>404</v>
      </c>
      <c r="O16" s="16">
        <f>MAX('Width and Depths'!$M$8:$M$14)</f>
        <v>78</v>
      </c>
      <c r="P16" s="16">
        <v>1975</v>
      </c>
      <c r="Q16" s="16">
        <v>215</v>
      </c>
      <c r="V16" s="16">
        <f>J16/K16</f>
        <v>8.0153256704980844</v>
      </c>
      <c r="X16" s="5">
        <v>1</v>
      </c>
      <c r="Y16" s="5">
        <f>P16/Q16</f>
        <v>9.1860465116279073</v>
      </c>
      <c r="Z16" s="5"/>
      <c r="AA16" s="5"/>
      <c r="AB16" s="5">
        <f>Q16/P16</f>
        <v>0.10886075949367088</v>
      </c>
    </row>
    <row r="17" spans="1:1025" x14ac:dyDescent="0.2">
      <c r="A17" s="16" t="s">
        <v>42</v>
      </c>
      <c r="B17" s="16"/>
      <c r="C17" s="16"/>
      <c r="D17" s="16">
        <v>2939</v>
      </c>
      <c r="E17" s="16">
        <v>3160</v>
      </c>
      <c r="F17" s="16">
        <f>E17/D17</f>
        <v>1.0751956447771351</v>
      </c>
      <c r="G17" s="16">
        <v>450</v>
      </c>
      <c r="H17" s="15">
        <f>100*G17/E17</f>
        <v>14.240506329113924</v>
      </c>
      <c r="I17" s="16">
        <v>38.4</v>
      </c>
      <c r="J17" s="16">
        <f>AVERAGE('Width and Depths'!L$15:L$19)</f>
        <v>311.60000000000002</v>
      </c>
      <c r="K17" s="16">
        <f>AVERAGE('Width and Depths'!M$15:M$19)</f>
        <v>32</v>
      </c>
      <c r="L17" s="16">
        <f>MIN('Width and Depths'!L$15:L19)</f>
        <v>276</v>
      </c>
      <c r="M17" s="16">
        <f>MIN('Width and Depths'!$M$15:$M$18)</f>
        <v>27</v>
      </c>
      <c r="N17" s="16">
        <f>MAX('Width and Depths'!L$15:L$18)</f>
        <v>368</v>
      </c>
      <c r="O17" s="16">
        <f>MAX('Width and Depths'!$M$15:$M$18)</f>
        <v>48</v>
      </c>
      <c r="P17" s="16">
        <v>500</v>
      </c>
      <c r="Q17" s="16">
        <v>50</v>
      </c>
      <c r="R17" s="16"/>
      <c r="S17" s="16">
        <v>558</v>
      </c>
      <c r="T17" s="16">
        <v>85</v>
      </c>
      <c r="U17" s="16"/>
      <c r="V17" s="16">
        <f>J17/K17</f>
        <v>9.7375000000000007</v>
      </c>
      <c r="W17"/>
      <c r="X17" s="5">
        <f>P17/S17</f>
        <v>0.89605734767025091</v>
      </c>
      <c r="Y17" s="5">
        <f>P17/Q17</f>
        <v>10</v>
      </c>
      <c r="Z17" s="5">
        <f>S17/T17</f>
        <v>6.5647058823529409</v>
      </c>
      <c r="AA17" s="5">
        <f>T17/S17</f>
        <v>0.15232974910394265</v>
      </c>
      <c r="AB17" s="5">
        <f>Q17/P17</f>
        <v>0.1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</row>
    <row r="18" spans="1:1025" s="17" customFormat="1" ht="17" thickBot="1" x14ac:dyDescent="0.25">
      <c r="A18" s="17" t="s">
        <v>30</v>
      </c>
      <c r="D18" s="17">
        <v>3196</v>
      </c>
      <c r="E18" s="17">
        <v>3400</v>
      </c>
      <c r="F18" s="17">
        <f>E18/D18</f>
        <v>1.0638297872340425</v>
      </c>
      <c r="G18" s="17">
        <v>574</v>
      </c>
      <c r="H18" s="67">
        <f>100*G18/E18</f>
        <v>16.882352941176471</v>
      </c>
      <c r="I18" s="17">
        <v>60.9</v>
      </c>
      <c r="J18" s="17">
        <f>AVERAGE('Width and Depths'!$L20:$L$24)</f>
        <v>423</v>
      </c>
      <c r="K18" s="16">
        <f>AVERAGE('Width and Depths'!$M20:$M$24)</f>
        <v>39</v>
      </c>
      <c r="L18" s="16">
        <f>MIN('Width and Depths'!$L20:$L$24)</f>
        <v>378</v>
      </c>
      <c r="M18" s="16">
        <f>MIN('Width and Depths'!$M20:$M$24)</f>
        <v>25</v>
      </c>
      <c r="N18" s="16">
        <f>MAX('Width and Depths'!$L20:$L$24)</f>
        <v>456</v>
      </c>
      <c r="O18" s="16">
        <f>MAX('Width and Depths'!$M20:$M$24)</f>
        <v>61</v>
      </c>
      <c r="P18" s="17">
        <v>1137</v>
      </c>
      <c r="Q18" s="17">
        <v>137</v>
      </c>
      <c r="U18" s="16"/>
      <c r="V18" s="16">
        <f>J18/K18</f>
        <v>10.846153846153847</v>
      </c>
      <c r="X18" s="5">
        <v>1</v>
      </c>
      <c r="Y18" s="5">
        <f>P18/Q18</f>
        <v>8.2992700729927016</v>
      </c>
      <c r="Z18" s="5"/>
      <c r="AA18" s="5"/>
      <c r="AB18" s="5">
        <f>Q18/P18</f>
        <v>0.12049252418645559</v>
      </c>
    </row>
    <row r="19" spans="1:1025" s="19" customFormat="1" ht="17" thickBot="1" x14ac:dyDescent="0.25">
      <c r="A19" s="18" t="s">
        <v>43</v>
      </c>
      <c r="F19" s="65"/>
      <c r="G19" s="68"/>
      <c r="H19" s="21"/>
      <c r="I19" s="21"/>
      <c r="J19" s="69"/>
      <c r="K19" s="66"/>
      <c r="L19" s="21"/>
      <c r="M19" s="21"/>
      <c r="N19" s="21"/>
      <c r="O19" s="21"/>
      <c r="U19" s="21"/>
      <c r="V19" s="21"/>
      <c r="X19" s="5"/>
      <c r="Y19" s="5"/>
      <c r="Z19" s="5"/>
      <c r="AA19" s="5"/>
      <c r="AB19" s="5"/>
    </row>
    <row r="20" spans="1:1025" s="22" customFormat="1" x14ac:dyDescent="0.2">
      <c r="A20" s="22" t="s">
        <v>44</v>
      </c>
      <c r="D20" s="22">
        <v>6985</v>
      </c>
      <c r="E20" s="22">
        <v>7760</v>
      </c>
      <c r="F20" s="22">
        <f t="shared" ref="F20:F25" si="9">E20/D20</f>
        <v>1.1109520400858983</v>
      </c>
      <c r="G20" s="23">
        <v>1357</v>
      </c>
      <c r="H20" s="23">
        <f t="shared" ref="H20:H25" si="10">100*G20/E20</f>
        <v>17.487113402061855</v>
      </c>
      <c r="I20" s="23">
        <v>68.3</v>
      </c>
      <c r="J20" s="23">
        <f>AVERAGE('Width and Depths'!O$2:O$7)</f>
        <v>662.33333333333337</v>
      </c>
      <c r="K20" s="23">
        <f>AVERAGE('Width and Depths'!P$2:P7)</f>
        <v>70.666666666666671</v>
      </c>
      <c r="L20" s="23">
        <f>MIN('Width and Depths'!P$2:P7)</f>
        <v>25</v>
      </c>
      <c r="M20" s="23">
        <f>MIN('Width and Depths'!P$2:$P$7)</f>
        <v>25</v>
      </c>
      <c r="N20" s="23">
        <f>MAX('Width and Depths'!O$2:O7)</f>
        <v>1230</v>
      </c>
      <c r="O20" s="23">
        <f>MAX('Width and Depths'!$P$2:$P$7)</f>
        <v>170</v>
      </c>
      <c r="P20" s="22">
        <v>4292</v>
      </c>
      <c r="Q20" s="22">
        <v>342</v>
      </c>
      <c r="U20" s="23"/>
      <c r="V20" s="23">
        <f t="shared" ref="V20:V25" si="11">J20/K20</f>
        <v>9.3726415094339615</v>
      </c>
      <c r="X20" s="5">
        <v>1</v>
      </c>
      <c r="Y20" s="5">
        <f t="shared" ref="Y20:Y25" si="12">P20/Q20</f>
        <v>12.549707602339181</v>
      </c>
      <c r="Z20" s="5"/>
      <c r="AA20" s="5"/>
      <c r="AB20" s="5">
        <f t="shared" ref="AB20:AB25" si="13">Q20/P20</f>
        <v>7.9683131407269334E-2</v>
      </c>
    </row>
    <row r="21" spans="1:1025" s="24" customFormat="1" ht="18" customHeight="1" x14ac:dyDescent="0.2">
      <c r="A21" s="24" t="s">
        <v>45</v>
      </c>
      <c r="D21" s="24">
        <v>4165</v>
      </c>
      <c r="E21" s="24">
        <v>4690</v>
      </c>
      <c r="F21" s="24">
        <f t="shared" si="9"/>
        <v>1.1260504201680672</v>
      </c>
      <c r="G21" s="20">
        <v>1013</v>
      </c>
      <c r="H21" s="20">
        <f t="shared" si="10"/>
        <v>21.599147121535182</v>
      </c>
      <c r="I21" s="20">
        <v>68.599999999999994</v>
      </c>
      <c r="J21" s="20">
        <f>AVERAGE('Width and Depths'!O$8:O$14)</f>
        <v>643.14285714285711</v>
      </c>
      <c r="K21" s="20">
        <f>AVERAGE('Width and Depths'!P8:P$14)</f>
        <v>63.857142857142854</v>
      </c>
      <c r="L21" s="20">
        <f>MIN('Width and Depths'!P8:P$14)</f>
        <v>29</v>
      </c>
      <c r="M21" s="20">
        <f>MIN('Width and Depths'!$P$8:$P$14)</f>
        <v>29</v>
      </c>
      <c r="N21" s="20">
        <f>MAX('Width and Depths'!O8:O$14)</f>
        <v>1450</v>
      </c>
      <c r="O21" s="20">
        <f>MAX('Width and Depths'!$P$8:$P$14)</f>
        <v>99</v>
      </c>
      <c r="P21" s="24">
        <v>3000</v>
      </c>
      <c r="Q21" s="24">
        <v>433</v>
      </c>
      <c r="U21" s="20"/>
      <c r="V21" s="20">
        <f t="shared" si="11"/>
        <v>10.07158836689038</v>
      </c>
      <c r="X21" s="5">
        <v>1</v>
      </c>
      <c r="Y21" s="5">
        <f t="shared" si="12"/>
        <v>6.9284064665127021</v>
      </c>
      <c r="Z21" s="5"/>
      <c r="AA21" s="5"/>
      <c r="AB21" s="5">
        <f t="shared" si="13"/>
        <v>0.14433333333333334</v>
      </c>
    </row>
    <row r="22" spans="1:1025" s="24" customFormat="1" ht="18" customHeight="1" x14ac:dyDescent="0.2">
      <c r="A22" s="24" t="s">
        <v>42</v>
      </c>
      <c r="D22" s="24">
        <v>3876</v>
      </c>
      <c r="E22" s="24">
        <v>4560</v>
      </c>
      <c r="F22" s="24">
        <f t="shared" si="9"/>
        <v>1.1764705882352942</v>
      </c>
      <c r="G22" s="20">
        <v>874</v>
      </c>
      <c r="H22" s="20">
        <f t="shared" si="10"/>
        <v>19.166666666666668</v>
      </c>
      <c r="I22" s="20">
        <v>67</v>
      </c>
      <c r="J22" s="20">
        <f>AVERAGE('Width and Depths'!O$20:O$24)</f>
        <v>179.2</v>
      </c>
      <c r="K22" s="20">
        <f>AVERAGE('Width and Depths'!P20:P$25)</f>
        <v>32</v>
      </c>
      <c r="L22" s="20">
        <f>MIN('Width and Depths'!P20:P$25)</f>
        <v>21</v>
      </c>
      <c r="M22" s="20">
        <f>MIN('Width and Depths'!$P$20:$P$25)</f>
        <v>21</v>
      </c>
      <c r="N22" s="20">
        <f>MAX('Width and Depths'!O20:O$25)</f>
        <v>285</v>
      </c>
      <c r="O22" s="20">
        <f>MAX('Width and Depths'!$P$20:$P$25)</f>
        <v>59</v>
      </c>
      <c r="P22" s="24">
        <v>700</v>
      </c>
      <c r="Q22" s="24">
        <v>85</v>
      </c>
      <c r="S22" s="24">
        <v>181</v>
      </c>
      <c r="T22" s="24">
        <v>31</v>
      </c>
      <c r="U22" s="20"/>
      <c r="V22" s="20">
        <f t="shared" si="11"/>
        <v>5.6</v>
      </c>
      <c r="X22" s="5">
        <f>P22/S22</f>
        <v>3.867403314917127</v>
      </c>
      <c r="Y22" s="5">
        <f t="shared" si="12"/>
        <v>8.235294117647058</v>
      </c>
      <c r="Z22" s="5">
        <f>S22/T22</f>
        <v>5.838709677419355</v>
      </c>
      <c r="AA22" s="5">
        <f>T22/S22</f>
        <v>0.17127071823204421</v>
      </c>
      <c r="AB22" s="5">
        <f t="shared" si="13"/>
        <v>0.12142857142857143</v>
      </c>
    </row>
    <row r="23" spans="1:1025" s="24" customFormat="1" ht="18" customHeight="1" x14ac:dyDescent="0.2">
      <c r="A23" s="24" t="s">
        <v>36</v>
      </c>
      <c r="D23" s="24">
        <v>2159</v>
      </c>
      <c r="E23" s="24">
        <v>2440</v>
      </c>
      <c r="F23" s="24">
        <f t="shared" si="9"/>
        <v>1.1301528485409913</v>
      </c>
      <c r="G23" s="20">
        <v>651</v>
      </c>
      <c r="H23" s="20">
        <f t="shared" si="10"/>
        <v>26.680327868852459</v>
      </c>
      <c r="I23" s="20">
        <v>88</v>
      </c>
      <c r="J23" s="20">
        <f>AVERAGE('Width and Depths'!O$15:O$18)</f>
        <v>265.25</v>
      </c>
      <c r="K23" s="20">
        <f>AVERAGE('Width and Depths'!P$15:P18)</f>
        <v>29</v>
      </c>
      <c r="L23" s="20">
        <f>MIN('Width and Depths'!O$15:O18)</f>
        <v>192</v>
      </c>
      <c r="M23" s="20">
        <f>MIN('Width and Depths'!$P$15:$P$18)</f>
        <v>9</v>
      </c>
      <c r="N23" s="20">
        <f>MAX('Width and Depths'!O15:O$18)</f>
        <v>319</v>
      </c>
      <c r="O23" s="20">
        <f>MAX('Width and Depths'!$P$15:$P$18)</f>
        <v>60</v>
      </c>
      <c r="P23" s="24">
        <v>493</v>
      </c>
      <c r="Q23" s="24">
        <v>114</v>
      </c>
      <c r="R23" s="34"/>
      <c r="S23"/>
      <c r="T23"/>
      <c r="U23" s="20"/>
      <c r="V23" s="20">
        <f t="shared" si="11"/>
        <v>9.1465517241379306</v>
      </c>
      <c r="X23" s="5">
        <v>1</v>
      </c>
      <c r="Y23" s="5">
        <f t="shared" si="12"/>
        <v>4.3245614035087723</v>
      </c>
      <c r="Z23" s="5"/>
      <c r="AA23" s="5"/>
      <c r="AB23" s="5">
        <f t="shared" si="13"/>
        <v>0.23123732251521298</v>
      </c>
    </row>
    <row r="24" spans="1:1025" ht="18" customHeight="1" x14ac:dyDescent="0.2">
      <c r="A24" s="24" t="s">
        <v>28</v>
      </c>
      <c r="B24"/>
      <c r="C24"/>
      <c r="D24" s="24">
        <v>2505</v>
      </c>
      <c r="E24" s="24">
        <v>2940</v>
      </c>
      <c r="F24" s="24">
        <f t="shared" si="9"/>
        <v>1.1736526946107784</v>
      </c>
      <c r="G24" s="20">
        <v>620</v>
      </c>
      <c r="H24" s="20">
        <f t="shared" si="10"/>
        <v>21.088435374149661</v>
      </c>
      <c r="I24" s="20"/>
      <c r="J24" s="20">
        <f>AVERAGE('Width and Depths'!O$19:O$24)</f>
        <v>180.16666666666666</v>
      </c>
      <c r="K24" s="20">
        <f>AVERAGE('Width and Depths'!P$19:P24)</f>
        <v>30.5</v>
      </c>
      <c r="L24" s="20">
        <f>MIN('Width and Depths'!P$19:P24)</f>
        <v>13</v>
      </c>
      <c r="M24" s="20">
        <f>MIN('Width and Depths'!P$19:$P$24)</f>
        <v>13</v>
      </c>
      <c r="N24" s="20">
        <f>MAX('Width and Depths'!O$19:O24)</f>
        <v>285</v>
      </c>
      <c r="O24" s="20">
        <f>MAX('Width and Depths'!$P$19:$P$24)</f>
        <v>59</v>
      </c>
      <c r="P24" s="24">
        <v>890</v>
      </c>
      <c r="Q24" s="24">
        <v>162</v>
      </c>
      <c r="R24" s="24"/>
      <c r="S24" s="24">
        <v>181</v>
      </c>
      <c r="T24" s="24">
        <v>58</v>
      </c>
      <c r="U24" s="20"/>
      <c r="V24" s="20">
        <f t="shared" si="11"/>
        <v>5.9071038251366117</v>
      </c>
      <c r="W24"/>
      <c r="X24" s="5">
        <f>P24/S24</f>
        <v>4.9171270718232041</v>
      </c>
      <c r="Y24" s="5">
        <f t="shared" si="12"/>
        <v>5.4938271604938276</v>
      </c>
      <c r="Z24" s="5">
        <f>S24/T24</f>
        <v>3.1206896551724137</v>
      </c>
      <c r="AA24" s="5">
        <f>T24/S24</f>
        <v>0.32044198895027626</v>
      </c>
      <c r="AB24" s="5">
        <f t="shared" si="13"/>
        <v>0.18202247191011237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</row>
    <row r="25" spans="1:1025" s="25" customFormat="1" ht="17" thickBot="1" x14ac:dyDescent="0.25">
      <c r="A25" s="25" t="s">
        <v>46</v>
      </c>
      <c r="D25" s="25">
        <v>2809</v>
      </c>
      <c r="E25" s="25">
        <v>3370</v>
      </c>
      <c r="F25" s="25">
        <f t="shared" si="9"/>
        <v>1.1997152011391954</v>
      </c>
      <c r="G25" s="26">
        <v>945</v>
      </c>
      <c r="H25" s="26">
        <f t="shared" si="10"/>
        <v>28.041543026706233</v>
      </c>
      <c r="I25" s="26">
        <v>67</v>
      </c>
      <c r="J25" s="26">
        <f>AVERAGE('Width and Depths'!O$25:O$31)</f>
        <v>387.28571428571428</v>
      </c>
      <c r="K25" s="26">
        <f>AVERAGE('Width and Depths'!P$25:P31)</f>
        <v>60.142857142857146</v>
      </c>
      <c r="L25" s="26">
        <f>MIN('Width and Depths'!P$25:P31)</f>
        <v>22</v>
      </c>
      <c r="M25" s="26">
        <f>MIN('Width and Depths'!P$25:P$31)</f>
        <v>22</v>
      </c>
      <c r="N25" s="26">
        <f>MAX('Width and Depths'!O$25:O31)</f>
        <v>700</v>
      </c>
      <c r="O25" s="26">
        <f>MAX('Width and Depths'!$P$25:$P$31)</f>
        <v>118</v>
      </c>
      <c r="P25" s="25">
        <v>1980</v>
      </c>
      <c r="Q25" s="25">
        <v>475</v>
      </c>
      <c r="S25" s="25">
        <v>600</v>
      </c>
      <c r="T25" s="25">
        <v>190</v>
      </c>
      <c r="U25" s="26"/>
      <c r="V25" s="26">
        <f t="shared" si="11"/>
        <v>6.4394299287410925</v>
      </c>
      <c r="X25" s="5">
        <f>P25/S25</f>
        <v>3.3</v>
      </c>
      <c r="Y25" s="5">
        <f t="shared" si="12"/>
        <v>4.1684210526315786</v>
      </c>
      <c r="Z25" s="5">
        <f>S25/T25</f>
        <v>3.1578947368421053</v>
      </c>
      <c r="AA25" s="5">
        <f>T25/S25</f>
        <v>0.31666666666666665</v>
      </c>
      <c r="AB25" s="5">
        <f t="shared" si="13"/>
        <v>0.23989898989898989</v>
      </c>
    </row>
    <row r="26" spans="1:1025" s="9" customFormat="1" ht="17" thickBot="1" x14ac:dyDescent="0.25">
      <c r="A26" s="8" t="s">
        <v>47</v>
      </c>
      <c r="C26" s="62"/>
      <c r="D26" s="8"/>
      <c r="J26" s="64"/>
      <c r="K26" s="63"/>
      <c r="X26" s="5"/>
      <c r="Y26" s="5"/>
      <c r="Z26" s="5"/>
      <c r="AA26" s="5"/>
      <c r="AB26" s="5"/>
    </row>
    <row r="27" spans="1:1025" s="10" customFormat="1" x14ac:dyDescent="0.2">
      <c r="A27" s="10" t="s">
        <v>38</v>
      </c>
      <c r="D27" s="10">
        <v>2836</v>
      </c>
      <c r="E27" s="10">
        <v>3290</v>
      </c>
      <c r="F27" s="10">
        <f>E27/D27</f>
        <v>1.1600846262341327</v>
      </c>
      <c r="G27" s="10">
        <v>495</v>
      </c>
      <c r="H27" s="10">
        <f>100*G27/E27</f>
        <v>15.045592705167174</v>
      </c>
      <c r="I27" s="10">
        <v>65</v>
      </c>
      <c r="J27" s="10">
        <f>AVERAGE('Width and Depths'!R$2:R8)</f>
        <v>189.57142857142858</v>
      </c>
      <c r="K27" s="10">
        <f>AVERAGE('Width and Depths'!$S$2:$S8)</f>
        <v>29.714285714285715</v>
      </c>
      <c r="L27" s="10">
        <f>MIN('Width and Depths'!$R$2:$R8)</f>
        <v>89</v>
      </c>
      <c r="M27" s="10">
        <f>MIN('Width and Depths'!$S$2:$S8)</f>
        <v>9</v>
      </c>
      <c r="N27" s="10">
        <f>MAX('Width and Depths'!$R$2:$R8)</f>
        <v>328</v>
      </c>
      <c r="O27" s="10">
        <f>MAX('Width and Depths'!$S$2:$S8)</f>
        <v>60</v>
      </c>
      <c r="P27" s="10">
        <v>1075</v>
      </c>
      <c r="Q27" s="10">
        <v>145</v>
      </c>
      <c r="S27" s="10">
        <v>216</v>
      </c>
      <c r="T27" s="10">
        <v>65</v>
      </c>
      <c r="V27" s="10">
        <f>J27/K27</f>
        <v>6.3798076923076925</v>
      </c>
      <c r="X27" s="5">
        <f>P27/S27</f>
        <v>4.9768518518518521</v>
      </c>
      <c r="Y27" s="5">
        <f>P27/Q27</f>
        <v>7.4137931034482758</v>
      </c>
      <c r="Z27" s="5">
        <f>S27/T27</f>
        <v>3.3230769230769233</v>
      </c>
      <c r="AA27" s="5">
        <f>T27/S27</f>
        <v>0.30092592592592593</v>
      </c>
      <c r="AB27" s="5">
        <f>Q27/P27</f>
        <v>0.13488372093023257</v>
      </c>
    </row>
    <row r="28" spans="1:1025" s="11" customFormat="1" x14ac:dyDescent="0.2">
      <c r="A28" s="11" t="s">
        <v>33</v>
      </c>
      <c r="D28" s="11">
        <v>2361</v>
      </c>
      <c r="E28" s="11">
        <v>3030</v>
      </c>
      <c r="F28" s="11">
        <f>E28/D28</f>
        <v>1.2833545108005082</v>
      </c>
      <c r="G28" s="11">
        <v>603</v>
      </c>
      <c r="H28" s="10">
        <f>100*G28/E28</f>
        <v>19.900990099009903</v>
      </c>
      <c r="I28" s="11">
        <v>75</v>
      </c>
      <c r="J28" s="11">
        <f>AVERAGE('Width and Depths'!R$8:R20)</f>
        <v>110.07692307692308</v>
      </c>
      <c r="K28" s="11">
        <f>AVERAGE('Width and Depths'!$S$8:$S20)</f>
        <v>16.53846153846154</v>
      </c>
      <c r="L28" s="11">
        <f>MIN('Width and Depths'!$R$8:$R20)</f>
        <v>81</v>
      </c>
      <c r="M28" s="11">
        <f>MIN('Width and Depths'!$S$8:$S20)</f>
        <v>7</v>
      </c>
      <c r="N28" s="11">
        <f>MAX('Width and Depths'!$R$8:$R20)</f>
        <v>187</v>
      </c>
      <c r="O28" s="11">
        <f>MAX('Width and Depths'!$S$8:$S20)</f>
        <v>36</v>
      </c>
      <c r="P28" s="11">
        <v>917</v>
      </c>
      <c r="Q28" s="11">
        <v>100</v>
      </c>
      <c r="S28" s="11">
        <v>246</v>
      </c>
      <c r="T28" s="11">
        <v>54</v>
      </c>
      <c r="V28" s="11">
        <f>J28/K28</f>
        <v>6.655813953488372</v>
      </c>
      <c r="X28" s="5">
        <f>P28/S28</f>
        <v>3.7276422764227641</v>
      </c>
      <c r="Y28" s="5">
        <f>P28/Q28</f>
        <v>9.17</v>
      </c>
      <c r="Z28" s="5">
        <f>S28/T28</f>
        <v>4.5555555555555554</v>
      </c>
      <c r="AA28" s="5">
        <f>T28/S28</f>
        <v>0.21951219512195122</v>
      </c>
      <c r="AB28" s="5">
        <f>Q28/P28</f>
        <v>0.10905125408942203</v>
      </c>
    </row>
    <row r="29" spans="1:1025" s="11" customFormat="1" x14ac:dyDescent="0.2">
      <c r="A29" s="11" t="s">
        <v>30</v>
      </c>
      <c r="D29" s="11">
        <v>2657</v>
      </c>
      <c r="E29" s="11">
        <v>2800</v>
      </c>
      <c r="F29" s="11">
        <f>E29/D29</f>
        <v>1.0538200978547234</v>
      </c>
      <c r="G29" s="11">
        <v>450</v>
      </c>
      <c r="H29" s="10">
        <f>100*G29/E29</f>
        <v>16.071428571428573</v>
      </c>
      <c r="I29" s="11">
        <v>61.8</v>
      </c>
      <c r="J29" s="11">
        <f>AVERAGE('Width and Depths'!R$21:R27)</f>
        <v>177.85714285714286</v>
      </c>
      <c r="K29" s="11">
        <f>AVERAGE('Width and Depths'!$S$21:$S27)</f>
        <v>29.585714285714285</v>
      </c>
      <c r="L29" s="11">
        <f>MIN('Width and Depths'!$R$21:$R27)</f>
        <v>102</v>
      </c>
      <c r="M29" s="11">
        <f>MIN('Width and Depths'!$S$21:$S27)</f>
        <v>5</v>
      </c>
      <c r="N29" s="11">
        <f>MAX('Width and Depths'!$R$21:$R27)</f>
        <v>300</v>
      </c>
      <c r="O29" s="11">
        <f>MAX('Width and Depths'!$S$21:$S27)</f>
        <v>62</v>
      </c>
      <c r="P29" s="11">
        <v>700</v>
      </c>
      <c r="Q29" s="11">
        <v>93</v>
      </c>
      <c r="S29" s="11">
        <v>238</v>
      </c>
      <c r="T29" s="11">
        <v>56</v>
      </c>
      <c r="V29" s="11">
        <f>J29/K29</f>
        <v>6.0115886045388702</v>
      </c>
      <c r="X29" s="5">
        <f>P29/S29</f>
        <v>2.9411764705882355</v>
      </c>
      <c r="Y29" s="5">
        <f>P29/Q29</f>
        <v>7.5268817204301079</v>
      </c>
      <c r="Z29" s="5">
        <f>S29/T29</f>
        <v>4.25</v>
      </c>
      <c r="AA29" s="5">
        <f>T29/S29</f>
        <v>0.23529411764705882</v>
      </c>
      <c r="AB29" s="5">
        <f>Q29/P29</f>
        <v>0.13285714285714287</v>
      </c>
    </row>
    <row r="30" spans="1:1025" s="11" customFormat="1" x14ac:dyDescent="0.2">
      <c r="A30" s="11" t="s">
        <v>42</v>
      </c>
      <c r="D30" s="11">
        <v>1958</v>
      </c>
      <c r="E30" s="11">
        <v>2043</v>
      </c>
      <c r="F30" s="11">
        <f>E30/D30</f>
        <v>1.0434116445352399</v>
      </c>
      <c r="G30" s="11">
        <v>731</v>
      </c>
      <c r="H30" s="10">
        <f>100*G30/E30</f>
        <v>35.780714635340189</v>
      </c>
      <c r="I30" s="11">
        <v>81</v>
      </c>
      <c r="J30" s="11">
        <f>AVERAGE('Width and Depths'!R$28:R36)</f>
        <v>192.11111111111111</v>
      </c>
      <c r="K30" s="11">
        <f>AVERAGE('Width and Depths'!$S$28:$S36)</f>
        <v>52.777777777777779</v>
      </c>
      <c r="L30" s="11">
        <f>MIN('Width and Depths'!$R$28:$R36)</f>
        <v>90</v>
      </c>
      <c r="M30" s="11">
        <f>MIN('Width and Depths'!$S$28:$S36)</f>
        <v>19</v>
      </c>
      <c r="N30" s="11">
        <f>MAX('Width and Depths'!$R$28:$R36)</f>
        <v>296</v>
      </c>
      <c r="O30" s="11">
        <f>MAX('Width and Depths'!$S$28:$S36)</f>
        <v>80</v>
      </c>
      <c r="P30" s="11">
        <v>580</v>
      </c>
      <c r="Q30" s="11">
        <v>80</v>
      </c>
      <c r="S30" s="11">
        <v>160</v>
      </c>
      <c r="T30" s="11">
        <v>33</v>
      </c>
      <c r="V30" s="11">
        <f>J30/K30</f>
        <v>3.64</v>
      </c>
      <c r="X30" s="5">
        <f>P30/S30</f>
        <v>3.625</v>
      </c>
      <c r="Y30" s="5">
        <f>P30/Q30</f>
        <v>7.25</v>
      </c>
      <c r="Z30" s="5">
        <f>S30/T30</f>
        <v>4.8484848484848486</v>
      </c>
      <c r="AA30" s="5">
        <f>T30/S30</f>
        <v>0.20624999999999999</v>
      </c>
      <c r="AB30" s="5">
        <f>Q30/P30</f>
        <v>0.13793103448275862</v>
      </c>
    </row>
    <row r="31" spans="1:1025" s="12" customFormat="1" ht="17" thickBot="1" x14ac:dyDescent="0.25">
      <c r="A31" s="12" t="s">
        <v>36</v>
      </c>
      <c r="D31" s="12">
        <v>2486</v>
      </c>
      <c r="E31" s="12">
        <v>2950</v>
      </c>
      <c r="F31" s="12">
        <f>E31/D31</f>
        <v>1.1866452131938858</v>
      </c>
      <c r="G31" s="12">
        <v>628</v>
      </c>
      <c r="H31" s="49">
        <f>100*G31/E31</f>
        <v>21.288135593220339</v>
      </c>
      <c r="I31" s="12">
        <v>77.599999999999994</v>
      </c>
      <c r="J31" s="12">
        <f>AVERAGE('Width and Depths'!R$37:R45)</f>
        <v>201</v>
      </c>
      <c r="K31" s="12">
        <f>AVERAGE('Width and Depths'!$S$37:$S45)</f>
        <v>35.222222222222221</v>
      </c>
      <c r="L31" s="12">
        <f>MIN('Width and Depths'!$R$37:$R45)</f>
        <v>90</v>
      </c>
      <c r="M31" s="12">
        <f>MIN('Width and Depths'!$S$37:$S45)</f>
        <v>18</v>
      </c>
      <c r="N31" s="12">
        <f>MAX('Width and Depths'!$R$37:$R45)</f>
        <v>390</v>
      </c>
      <c r="O31" s="12">
        <f>MAX('Width and Depths'!$S$37:$S45)</f>
        <v>64</v>
      </c>
      <c r="P31" s="12">
        <v>1100</v>
      </c>
      <c r="Q31" s="12">
        <v>258</v>
      </c>
      <c r="S31" s="12">
        <v>245</v>
      </c>
      <c r="T31" s="12">
        <v>66</v>
      </c>
      <c r="V31" s="12">
        <f>J31/K31</f>
        <v>5.7066246056782335</v>
      </c>
      <c r="X31" s="50">
        <f>P31/S31</f>
        <v>4.4897959183673466</v>
      </c>
      <c r="Y31" s="50">
        <f>P31/Q31</f>
        <v>4.2635658914728678</v>
      </c>
      <c r="Z31" s="50">
        <f>S31/T31</f>
        <v>3.7121212121212119</v>
      </c>
      <c r="AA31" s="50">
        <f>T31/S31</f>
        <v>0.26938775510204083</v>
      </c>
      <c r="AB31" s="50">
        <f>Q31/P31</f>
        <v>0.23454545454545456</v>
      </c>
    </row>
    <row r="32" spans="1:1025" s="53" customFormat="1" ht="17" thickBot="1" x14ac:dyDescent="0.25">
      <c r="A32" s="51" t="s">
        <v>131</v>
      </c>
      <c r="B32" s="52"/>
      <c r="C32" s="58"/>
      <c r="D32" s="60"/>
      <c r="F32" s="75"/>
      <c r="G32" s="61"/>
      <c r="H32" s="59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X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2"/>
      <c r="CE32" s="52"/>
      <c r="CF32" s="52"/>
      <c r="CG32" s="52"/>
      <c r="CH32" s="52"/>
      <c r="CI32" s="52"/>
      <c r="CJ32" s="52"/>
      <c r="CK32" s="52"/>
      <c r="CL32" s="52"/>
      <c r="CM32" s="52"/>
      <c r="CN32" s="52"/>
      <c r="CO32" s="52"/>
      <c r="CP32" s="52"/>
      <c r="CQ32" s="52"/>
      <c r="CR32" s="52"/>
      <c r="CS32" s="52"/>
      <c r="CT32" s="52"/>
      <c r="CU32" s="52"/>
      <c r="CV32" s="52"/>
      <c r="CW32" s="52"/>
      <c r="CX32" s="52"/>
      <c r="CY32" s="52"/>
      <c r="CZ32" s="52"/>
      <c r="DA32" s="52"/>
      <c r="DB32" s="52"/>
      <c r="DC32" s="52"/>
      <c r="DD32" s="52"/>
      <c r="DE32" s="52"/>
      <c r="DF32" s="52"/>
      <c r="DG32" s="52"/>
      <c r="DH32" s="52"/>
      <c r="DI32" s="52"/>
      <c r="DJ32" s="52"/>
      <c r="DK32" s="52"/>
      <c r="DL32" s="52"/>
      <c r="DM32" s="52"/>
      <c r="DN32" s="52"/>
      <c r="DO32" s="52"/>
      <c r="DP32" s="52"/>
      <c r="DQ32" s="52"/>
      <c r="DR32" s="52"/>
      <c r="DS32" s="52"/>
      <c r="DT32" s="52"/>
      <c r="DU32" s="52"/>
      <c r="DV32" s="52"/>
      <c r="DW32" s="52"/>
      <c r="DX32" s="52"/>
      <c r="DY32" s="52"/>
      <c r="DZ32" s="52"/>
      <c r="EA32" s="52"/>
      <c r="EB32" s="52"/>
      <c r="EC32" s="52"/>
      <c r="ED32" s="52"/>
      <c r="EE32" s="52"/>
      <c r="EF32" s="52"/>
      <c r="EG32" s="52"/>
      <c r="EH32" s="52"/>
      <c r="EI32" s="52"/>
      <c r="EJ32" s="52"/>
      <c r="EK32" s="52"/>
      <c r="EL32" s="52"/>
      <c r="EM32" s="52"/>
      <c r="EN32" s="52"/>
      <c r="EO32" s="52"/>
      <c r="EP32" s="52"/>
      <c r="EQ32" s="52"/>
      <c r="ER32" s="52"/>
      <c r="ES32" s="52"/>
      <c r="ET32" s="52"/>
      <c r="EU32" s="52"/>
      <c r="EV32" s="52"/>
      <c r="EW32" s="52"/>
      <c r="EX32" s="52"/>
      <c r="EY32" s="52"/>
      <c r="EZ32" s="52"/>
      <c r="FA32" s="52"/>
      <c r="FB32" s="52"/>
      <c r="FC32" s="52"/>
      <c r="FD32" s="52"/>
      <c r="FE32" s="52"/>
      <c r="FF32" s="52"/>
      <c r="FG32" s="52"/>
      <c r="FH32" s="52"/>
      <c r="FI32" s="52"/>
      <c r="FJ32" s="52"/>
      <c r="FK32" s="52"/>
      <c r="FL32" s="52"/>
      <c r="FM32" s="52"/>
      <c r="FN32" s="52"/>
      <c r="FO32" s="52"/>
      <c r="FP32" s="52"/>
      <c r="FQ32" s="52"/>
      <c r="FR32" s="52"/>
      <c r="FS32" s="52"/>
      <c r="FT32" s="52"/>
      <c r="FU32" s="52"/>
      <c r="FV32" s="52"/>
      <c r="FW32" s="52"/>
      <c r="FX32" s="52"/>
      <c r="FY32" s="52"/>
      <c r="FZ32" s="52"/>
      <c r="GA32" s="52"/>
      <c r="GB32" s="52"/>
      <c r="GC32" s="52"/>
      <c r="GD32" s="52"/>
      <c r="GE32" s="52"/>
      <c r="GF32" s="52"/>
      <c r="GG32" s="52"/>
      <c r="GH32" s="52"/>
      <c r="GI32" s="52"/>
      <c r="GJ32" s="52"/>
      <c r="GK32" s="52"/>
      <c r="GL32" s="52"/>
      <c r="GM32" s="52"/>
      <c r="GN32" s="52"/>
      <c r="GO32" s="52"/>
      <c r="GP32" s="52"/>
      <c r="GQ32" s="52"/>
      <c r="GR32" s="52"/>
      <c r="GS32" s="52"/>
      <c r="GT32" s="52"/>
      <c r="GU32" s="52"/>
      <c r="GV32" s="52"/>
      <c r="GW32" s="52"/>
      <c r="GX32" s="52"/>
      <c r="GY32" s="52"/>
      <c r="GZ32" s="52"/>
      <c r="HA32" s="52"/>
      <c r="HB32" s="52"/>
      <c r="HC32" s="52"/>
      <c r="HD32" s="52"/>
      <c r="HE32" s="52"/>
      <c r="HF32" s="52"/>
      <c r="HG32" s="52"/>
      <c r="HH32" s="52"/>
      <c r="HI32" s="52"/>
      <c r="HJ32" s="52"/>
      <c r="HK32" s="52"/>
      <c r="HL32" s="52"/>
      <c r="HM32" s="52"/>
      <c r="HN32" s="52"/>
      <c r="HO32" s="52"/>
      <c r="HP32" s="52"/>
      <c r="HQ32" s="52"/>
      <c r="HR32" s="52"/>
      <c r="HS32" s="52"/>
      <c r="HT32" s="52"/>
      <c r="HU32" s="52"/>
      <c r="HV32" s="52"/>
      <c r="HW32" s="52"/>
      <c r="HX32" s="52"/>
      <c r="HY32" s="52"/>
      <c r="HZ32" s="52"/>
      <c r="IA32" s="52"/>
      <c r="IB32" s="52"/>
      <c r="IC32" s="52"/>
      <c r="ID32" s="52"/>
      <c r="IE32" s="52"/>
      <c r="IF32" s="52"/>
      <c r="IG32" s="52"/>
      <c r="IH32" s="52"/>
      <c r="II32" s="52"/>
      <c r="IJ32" s="52"/>
      <c r="IK32" s="52"/>
      <c r="IL32" s="52"/>
      <c r="IM32" s="52"/>
      <c r="IN32" s="52"/>
      <c r="IO32" s="52"/>
      <c r="IP32" s="52"/>
      <c r="IQ32" s="52"/>
      <c r="IR32" s="52"/>
      <c r="IS32" s="52"/>
      <c r="IT32" s="52"/>
      <c r="IU32" s="52"/>
      <c r="IV32" s="52"/>
      <c r="IW32" s="52"/>
      <c r="IX32" s="52"/>
      <c r="IY32" s="52"/>
      <c r="IZ32" s="52"/>
      <c r="JA32" s="52"/>
      <c r="JB32" s="52"/>
      <c r="JC32" s="52"/>
      <c r="JD32" s="52"/>
      <c r="JE32" s="52"/>
      <c r="JF32" s="52"/>
      <c r="JG32" s="52"/>
      <c r="JH32" s="52"/>
      <c r="JI32" s="52"/>
      <c r="JJ32" s="52"/>
      <c r="JK32" s="52"/>
      <c r="JL32" s="52"/>
      <c r="JM32" s="52"/>
      <c r="JN32" s="52"/>
      <c r="JO32" s="52"/>
      <c r="JP32" s="52"/>
      <c r="JQ32" s="52"/>
      <c r="JR32" s="52"/>
      <c r="JS32" s="52"/>
      <c r="JT32" s="52"/>
      <c r="JU32" s="52"/>
      <c r="JV32" s="52"/>
      <c r="JW32" s="52"/>
      <c r="JX32" s="52"/>
      <c r="JY32" s="52"/>
      <c r="JZ32" s="52"/>
      <c r="KA32" s="52"/>
      <c r="KB32" s="52"/>
      <c r="KC32" s="52"/>
      <c r="KD32" s="52"/>
      <c r="KE32" s="52"/>
      <c r="KF32" s="52"/>
      <c r="KG32" s="52"/>
      <c r="KH32" s="52"/>
      <c r="KI32" s="52"/>
      <c r="KJ32" s="52"/>
      <c r="KK32" s="52"/>
      <c r="KL32" s="52"/>
      <c r="KM32" s="52"/>
      <c r="KN32" s="52"/>
      <c r="KO32" s="52"/>
      <c r="KP32" s="52"/>
      <c r="KQ32" s="52"/>
      <c r="KR32" s="52"/>
      <c r="KS32" s="52"/>
      <c r="KT32" s="52"/>
      <c r="KU32" s="52"/>
      <c r="KV32" s="52"/>
      <c r="KW32" s="52"/>
      <c r="KX32" s="52"/>
      <c r="KY32" s="52"/>
      <c r="KZ32" s="52"/>
      <c r="LA32" s="52"/>
      <c r="LB32" s="52"/>
      <c r="LC32" s="52"/>
      <c r="LD32" s="52"/>
      <c r="LE32" s="52"/>
      <c r="LF32" s="52"/>
      <c r="LG32" s="52"/>
      <c r="LH32" s="52"/>
      <c r="LI32" s="52"/>
      <c r="LJ32" s="52"/>
      <c r="LK32" s="52"/>
      <c r="LL32" s="52"/>
      <c r="LM32" s="52"/>
      <c r="LN32" s="52"/>
      <c r="LO32" s="52"/>
      <c r="LP32" s="52"/>
      <c r="LQ32" s="52"/>
      <c r="LR32" s="52"/>
      <c r="LS32" s="52"/>
      <c r="LT32" s="52"/>
      <c r="LU32" s="52"/>
      <c r="LV32" s="52"/>
      <c r="LW32" s="52"/>
      <c r="LX32" s="52"/>
      <c r="LY32" s="52"/>
      <c r="LZ32" s="52"/>
      <c r="MA32" s="52"/>
      <c r="MB32" s="52"/>
      <c r="MC32" s="52"/>
      <c r="MD32" s="52"/>
      <c r="ME32" s="52"/>
      <c r="MF32" s="52"/>
      <c r="MG32" s="52"/>
      <c r="MH32" s="52"/>
      <c r="MI32" s="52"/>
      <c r="MJ32" s="52"/>
      <c r="MK32" s="52"/>
      <c r="ML32" s="52"/>
      <c r="MM32" s="52"/>
      <c r="MN32" s="52"/>
      <c r="MO32" s="52"/>
      <c r="MP32" s="52"/>
      <c r="MQ32" s="52"/>
      <c r="MR32" s="52"/>
      <c r="MS32" s="52"/>
      <c r="MT32" s="52"/>
      <c r="MU32" s="52"/>
      <c r="MV32" s="52"/>
      <c r="MW32" s="52"/>
      <c r="MX32" s="52"/>
      <c r="MY32" s="52"/>
      <c r="MZ32" s="52"/>
      <c r="NA32" s="52"/>
      <c r="NB32" s="52"/>
      <c r="NC32" s="52"/>
      <c r="ND32" s="52"/>
      <c r="NE32" s="52"/>
      <c r="NF32" s="52"/>
      <c r="NG32" s="52"/>
      <c r="NH32" s="52"/>
      <c r="NI32" s="52"/>
      <c r="NJ32" s="52"/>
      <c r="NK32" s="52"/>
      <c r="NL32" s="52"/>
      <c r="NM32" s="52"/>
      <c r="NN32" s="52"/>
      <c r="NO32" s="52"/>
      <c r="NP32" s="52"/>
      <c r="NQ32" s="52"/>
      <c r="NR32" s="52"/>
      <c r="NS32" s="52"/>
      <c r="NT32" s="52"/>
      <c r="NU32" s="52"/>
      <c r="NV32" s="52"/>
      <c r="NW32" s="52"/>
      <c r="NX32" s="52"/>
      <c r="NY32" s="52"/>
      <c r="NZ32" s="52"/>
      <c r="OA32" s="52"/>
      <c r="OB32" s="52"/>
      <c r="OC32" s="52"/>
      <c r="OD32" s="52"/>
      <c r="OE32" s="52"/>
      <c r="OF32" s="52"/>
      <c r="OG32" s="52"/>
      <c r="OH32" s="52"/>
      <c r="OI32" s="52"/>
      <c r="OJ32" s="52"/>
      <c r="OK32" s="52"/>
      <c r="OL32" s="52"/>
      <c r="OM32" s="52"/>
      <c r="ON32" s="52"/>
      <c r="OO32" s="52"/>
      <c r="OP32" s="52"/>
      <c r="OQ32" s="52"/>
      <c r="OR32" s="52"/>
      <c r="OS32" s="52"/>
      <c r="OT32" s="52"/>
      <c r="OU32" s="52"/>
      <c r="OV32" s="52"/>
      <c r="OW32" s="52"/>
      <c r="OX32" s="52"/>
      <c r="OY32" s="52"/>
      <c r="OZ32" s="52"/>
      <c r="PA32" s="52"/>
      <c r="PB32" s="52"/>
      <c r="PC32" s="52"/>
      <c r="PD32" s="52"/>
      <c r="PE32" s="52"/>
      <c r="PF32" s="52"/>
      <c r="PG32" s="52"/>
      <c r="PH32" s="52"/>
      <c r="PI32" s="52"/>
      <c r="PJ32" s="52"/>
      <c r="PK32" s="52"/>
      <c r="PL32" s="52"/>
      <c r="PM32" s="52"/>
      <c r="PN32" s="52"/>
      <c r="PO32" s="52"/>
      <c r="PP32" s="52"/>
      <c r="PQ32" s="52"/>
      <c r="PR32" s="52"/>
      <c r="PS32" s="52"/>
      <c r="PT32" s="52"/>
      <c r="PU32" s="52"/>
      <c r="PV32" s="52"/>
      <c r="PW32" s="52"/>
      <c r="PX32" s="52"/>
      <c r="PY32" s="52"/>
      <c r="PZ32" s="52"/>
      <c r="QA32" s="52"/>
      <c r="QB32" s="52"/>
      <c r="QC32" s="52"/>
      <c r="QD32" s="52"/>
      <c r="QE32" s="52"/>
      <c r="QF32" s="52"/>
      <c r="QG32" s="52"/>
      <c r="QH32" s="52"/>
      <c r="QI32" s="52"/>
      <c r="QJ32" s="52"/>
      <c r="QK32" s="52"/>
      <c r="QL32" s="52"/>
      <c r="QM32" s="52"/>
      <c r="QN32" s="52"/>
      <c r="QO32" s="52"/>
      <c r="QP32" s="52"/>
      <c r="QQ32" s="52"/>
      <c r="QR32" s="52"/>
      <c r="QS32" s="52"/>
      <c r="QT32" s="52"/>
      <c r="QU32" s="52"/>
      <c r="QV32" s="52"/>
      <c r="QW32" s="52"/>
      <c r="QX32" s="52"/>
      <c r="QY32" s="52"/>
      <c r="QZ32" s="52"/>
      <c r="RA32" s="52"/>
      <c r="RB32" s="52"/>
      <c r="RC32" s="52"/>
      <c r="RD32" s="52"/>
      <c r="RE32" s="52"/>
      <c r="RF32" s="52"/>
      <c r="RG32" s="52"/>
      <c r="RH32" s="52"/>
      <c r="RI32" s="52"/>
      <c r="RJ32" s="52"/>
      <c r="RK32" s="52"/>
      <c r="RL32" s="52"/>
      <c r="RM32" s="52"/>
      <c r="RN32" s="52"/>
      <c r="RO32" s="52"/>
      <c r="RP32" s="52"/>
      <c r="RQ32" s="52"/>
      <c r="RR32" s="52"/>
      <c r="RS32" s="52"/>
      <c r="RT32" s="52"/>
      <c r="RU32" s="52"/>
      <c r="RV32" s="52"/>
      <c r="RW32" s="52"/>
      <c r="RX32" s="52"/>
      <c r="RY32" s="52"/>
      <c r="RZ32" s="52"/>
      <c r="SA32" s="52"/>
      <c r="SB32" s="52"/>
      <c r="SC32" s="52"/>
      <c r="SD32" s="52"/>
      <c r="SE32" s="52"/>
      <c r="SF32" s="52"/>
      <c r="SG32" s="52"/>
      <c r="SH32" s="52"/>
      <c r="SI32" s="52"/>
      <c r="SJ32" s="52"/>
      <c r="SK32" s="52"/>
      <c r="SL32" s="52"/>
      <c r="SM32" s="52"/>
      <c r="SN32" s="52"/>
      <c r="SO32" s="52"/>
      <c r="SP32" s="52"/>
      <c r="SQ32" s="52"/>
      <c r="SR32" s="52"/>
      <c r="SS32" s="52"/>
      <c r="ST32" s="52"/>
      <c r="SU32" s="52"/>
      <c r="SV32" s="52"/>
      <c r="SW32" s="52"/>
      <c r="SX32" s="52"/>
      <c r="SY32" s="52"/>
      <c r="SZ32" s="52"/>
      <c r="TA32" s="52"/>
      <c r="TB32" s="52"/>
      <c r="TC32" s="52"/>
      <c r="TD32" s="52"/>
      <c r="TE32" s="52"/>
      <c r="TF32" s="52"/>
      <c r="TG32" s="52"/>
      <c r="TH32" s="52"/>
      <c r="TI32" s="52"/>
      <c r="TJ32" s="52"/>
      <c r="TK32" s="52"/>
      <c r="TL32" s="52"/>
      <c r="TM32" s="52"/>
      <c r="TN32" s="52"/>
      <c r="TO32" s="52"/>
      <c r="TP32" s="52"/>
      <c r="TQ32" s="52"/>
      <c r="TR32" s="52"/>
      <c r="TS32" s="52"/>
      <c r="TT32" s="52"/>
      <c r="TU32" s="52"/>
      <c r="TV32" s="52"/>
      <c r="TW32" s="52"/>
      <c r="TX32" s="52"/>
      <c r="TY32" s="52"/>
      <c r="TZ32" s="52"/>
      <c r="UA32" s="52"/>
      <c r="UB32" s="52"/>
      <c r="UC32" s="52"/>
      <c r="UD32" s="52"/>
      <c r="UE32" s="52"/>
      <c r="UF32" s="52"/>
      <c r="UG32" s="52"/>
      <c r="UH32" s="52"/>
      <c r="UI32" s="52"/>
      <c r="UJ32" s="52"/>
      <c r="UK32" s="52"/>
      <c r="UL32" s="52"/>
      <c r="UM32" s="52"/>
      <c r="UN32" s="52"/>
      <c r="UO32" s="52"/>
      <c r="UP32" s="52"/>
      <c r="UQ32" s="52"/>
      <c r="UR32" s="52"/>
      <c r="US32" s="52"/>
      <c r="UT32" s="52"/>
      <c r="UU32" s="52"/>
      <c r="UV32" s="52"/>
      <c r="UW32" s="52"/>
      <c r="UX32" s="52"/>
      <c r="UY32" s="52"/>
      <c r="UZ32" s="52"/>
      <c r="VA32" s="52"/>
      <c r="VB32" s="52"/>
      <c r="VC32" s="52"/>
      <c r="VD32" s="52"/>
      <c r="VE32" s="52"/>
      <c r="VF32" s="52"/>
      <c r="VG32" s="52"/>
      <c r="VH32" s="52"/>
      <c r="VI32" s="52"/>
      <c r="VJ32" s="52"/>
      <c r="VK32" s="52"/>
      <c r="VL32" s="52"/>
      <c r="VM32" s="52"/>
      <c r="VN32" s="52"/>
      <c r="VO32" s="52"/>
      <c r="VP32" s="52"/>
      <c r="VQ32" s="52"/>
      <c r="VR32" s="52"/>
      <c r="VS32" s="52"/>
      <c r="VT32" s="52"/>
      <c r="VU32" s="52"/>
      <c r="VV32" s="52"/>
      <c r="VW32" s="52"/>
      <c r="VX32" s="52"/>
      <c r="VY32" s="52"/>
      <c r="VZ32" s="52"/>
      <c r="WA32" s="52"/>
      <c r="WB32" s="52"/>
      <c r="WC32" s="52"/>
      <c r="WD32" s="52"/>
      <c r="WE32" s="52"/>
      <c r="WF32" s="52"/>
      <c r="WG32" s="52"/>
      <c r="WH32" s="52"/>
      <c r="WI32" s="52"/>
      <c r="WJ32" s="52"/>
      <c r="WK32" s="52"/>
      <c r="WL32" s="52"/>
      <c r="WM32" s="52"/>
      <c r="WN32" s="52"/>
      <c r="WO32" s="52"/>
      <c r="WP32" s="52"/>
      <c r="WQ32" s="52"/>
      <c r="WR32" s="52"/>
      <c r="WS32" s="52"/>
      <c r="WT32" s="52"/>
      <c r="WU32" s="52"/>
      <c r="WV32" s="52"/>
      <c r="WW32" s="52"/>
      <c r="WX32" s="52"/>
      <c r="WY32" s="52"/>
      <c r="WZ32" s="52"/>
      <c r="XA32" s="52"/>
      <c r="XB32" s="52"/>
      <c r="XC32" s="52"/>
      <c r="XD32" s="52"/>
      <c r="XE32" s="52"/>
      <c r="XF32" s="52"/>
      <c r="XG32" s="52"/>
      <c r="XH32" s="52"/>
      <c r="XI32" s="52"/>
      <c r="XJ32" s="52"/>
      <c r="XK32" s="52"/>
      <c r="XL32" s="52"/>
      <c r="XM32" s="52"/>
      <c r="XN32" s="52"/>
      <c r="XO32" s="52"/>
      <c r="XP32" s="52"/>
      <c r="XQ32" s="52"/>
      <c r="XR32" s="52"/>
      <c r="XS32" s="52"/>
      <c r="XT32" s="52"/>
      <c r="XU32" s="52"/>
      <c r="XV32" s="52"/>
      <c r="XW32" s="52"/>
      <c r="XX32" s="52"/>
      <c r="XY32" s="52"/>
      <c r="XZ32" s="52"/>
      <c r="YA32" s="52"/>
      <c r="YB32" s="52"/>
      <c r="YC32" s="52"/>
      <c r="YD32" s="52"/>
      <c r="YE32" s="52"/>
      <c r="YF32" s="52"/>
      <c r="YG32" s="52"/>
      <c r="YH32" s="52"/>
      <c r="YI32" s="52"/>
      <c r="YJ32" s="52"/>
      <c r="YK32" s="52"/>
      <c r="YL32" s="52"/>
      <c r="YM32" s="52"/>
      <c r="YN32" s="52"/>
      <c r="YO32" s="52"/>
      <c r="YP32" s="52"/>
      <c r="YQ32" s="52"/>
      <c r="YR32" s="52"/>
      <c r="YS32" s="52"/>
      <c r="YT32" s="52"/>
      <c r="YU32" s="52"/>
      <c r="YV32" s="52"/>
      <c r="YW32" s="52"/>
      <c r="YX32" s="52"/>
      <c r="YY32" s="52"/>
      <c r="YZ32" s="52"/>
      <c r="ZA32" s="52"/>
      <c r="ZB32" s="52"/>
      <c r="ZC32" s="52"/>
      <c r="ZD32" s="52"/>
      <c r="ZE32" s="52"/>
      <c r="ZF32" s="52"/>
      <c r="ZG32" s="52"/>
      <c r="ZH32" s="52"/>
      <c r="ZI32" s="52"/>
      <c r="ZJ32" s="52"/>
      <c r="ZK32" s="52"/>
      <c r="ZL32" s="52"/>
      <c r="ZM32" s="52"/>
      <c r="ZN32" s="52"/>
      <c r="ZO32" s="52"/>
      <c r="ZP32" s="52"/>
      <c r="ZQ32" s="52"/>
      <c r="ZR32" s="52"/>
      <c r="ZS32" s="52"/>
      <c r="ZT32" s="52"/>
      <c r="ZU32" s="52"/>
      <c r="ZV32" s="52"/>
      <c r="ZW32" s="52"/>
      <c r="ZX32" s="52"/>
      <c r="ZY32" s="52"/>
      <c r="ZZ32" s="52"/>
      <c r="AAA32" s="52"/>
      <c r="AAB32" s="52"/>
      <c r="AAC32" s="52"/>
      <c r="AAD32" s="52"/>
      <c r="AAE32" s="52"/>
      <c r="AAF32" s="52"/>
      <c r="AAG32" s="52"/>
      <c r="AAH32" s="52"/>
      <c r="AAI32" s="52"/>
      <c r="AAJ32" s="52"/>
      <c r="AAK32" s="52"/>
      <c r="AAL32" s="52"/>
      <c r="AAM32" s="52"/>
      <c r="AAN32" s="52"/>
      <c r="AAO32" s="52"/>
      <c r="AAP32" s="52"/>
      <c r="AAQ32" s="52"/>
      <c r="AAR32" s="52"/>
      <c r="AAS32" s="52"/>
      <c r="AAT32" s="52"/>
      <c r="AAU32" s="52"/>
      <c r="AAV32" s="52"/>
      <c r="AAW32" s="52"/>
      <c r="AAX32" s="52"/>
      <c r="AAY32" s="52"/>
      <c r="AAZ32" s="52"/>
      <c r="ABA32" s="52"/>
      <c r="ABB32" s="52"/>
      <c r="ABC32" s="52"/>
      <c r="ABD32" s="52"/>
      <c r="ABE32" s="52"/>
      <c r="ABF32" s="52"/>
      <c r="ABG32" s="52"/>
      <c r="ABH32" s="52"/>
      <c r="ABI32" s="52"/>
      <c r="ABJ32" s="52"/>
      <c r="ABK32" s="52"/>
      <c r="ABL32" s="52"/>
      <c r="ABM32" s="52"/>
      <c r="ABN32" s="52"/>
      <c r="ABO32" s="52"/>
      <c r="ABP32" s="52"/>
      <c r="ABQ32" s="52"/>
      <c r="ABR32" s="52"/>
      <c r="ABS32" s="52"/>
      <c r="ABT32" s="52"/>
      <c r="ABU32" s="52"/>
      <c r="ABV32" s="52"/>
      <c r="ABW32" s="52"/>
      <c r="ABX32" s="52"/>
      <c r="ABY32" s="52"/>
      <c r="ABZ32" s="52"/>
      <c r="ACA32" s="52"/>
      <c r="ACB32" s="52"/>
      <c r="ACC32" s="52"/>
      <c r="ACD32" s="52"/>
      <c r="ACE32" s="52"/>
      <c r="ACF32" s="52"/>
      <c r="ACG32" s="52"/>
      <c r="ACH32" s="52"/>
      <c r="ACI32" s="52"/>
      <c r="ACJ32" s="52"/>
      <c r="ACK32" s="52"/>
      <c r="ACL32" s="52"/>
      <c r="ACM32" s="52"/>
      <c r="ACN32" s="52"/>
      <c r="ACO32" s="52"/>
      <c r="ACP32" s="52"/>
      <c r="ACQ32" s="52"/>
      <c r="ACR32" s="52"/>
      <c r="ACS32" s="52"/>
      <c r="ACT32" s="52"/>
      <c r="ACU32" s="52"/>
      <c r="ACV32" s="52"/>
      <c r="ACW32" s="52"/>
      <c r="ACX32" s="52"/>
      <c r="ACY32" s="52"/>
      <c r="ACZ32" s="52"/>
      <c r="ADA32" s="52"/>
      <c r="ADB32" s="52"/>
      <c r="ADC32" s="52"/>
      <c r="ADD32" s="52"/>
      <c r="ADE32" s="52"/>
      <c r="ADF32" s="52"/>
      <c r="ADG32" s="52"/>
      <c r="ADH32" s="52"/>
      <c r="ADI32" s="52"/>
      <c r="ADJ32" s="52"/>
      <c r="ADK32" s="52"/>
      <c r="ADL32" s="52"/>
      <c r="ADM32" s="52"/>
      <c r="ADN32" s="52"/>
      <c r="ADO32" s="52"/>
      <c r="ADP32" s="52"/>
      <c r="ADQ32" s="52"/>
      <c r="ADR32" s="52"/>
      <c r="ADS32" s="52"/>
      <c r="ADT32" s="52"/>
      <c r="ADU32" s="52"/>
      <c r="ADV32" s="52"/>
      <c r="ADW32" s="52"/>
      <c r="ADX32" s="52"/>
      <c r="ADY32" s="52"/>
      <c r="ADZ32" s="52"/>
      <c r="AEA32" s="52"/>
      <c r="AEB32" s="52"/>
      <c r="AEC32" s="52"/>
      <c r="AED32" s="52"/>
      <c r="AEE32" s="52"/>
      <c r="AEF32" s="52"/>
      <c r="AEG32" s="52"/>
      <c r="AEH32" s="52"/>
      <c r="AEI32" s="52"/>
      <c r="AEJ32" s="52"/>
      <c r="AEK32" s="52"/>
      <c r="AEL32" s="52"/>
      <c r="AEM32" s="52"/>
      <c r="AEN32" s="52"/>
      <c r="AEO32" s="52"/>
      <c r="AEP32" s="52"/>
      <c r="AEQ32" s="52"/>
      <c r="AER32" s="52"/>
      <c r="AES32" s="52"/>
      <c r="AET32" s="52"/>
      <c r="AEU32" s="52"/>
      <c r="AEV32" s="52"/>
      <c r="AEW32" s="52"/>
      <c r="AEX32" s="52"/>
      <c r="AEY32" s="52"/>
      <c r="AEZ32" s="52"/>
      <c r="AFA32" s="52"/>
      <c r="AFB32" s="52"/>
      <c r="AFC32" s="52"/>
      <c r="AFD32" s="52"/>
      <c r="AFE32" s="52"/>
      <c r="AFF32" s="52"/>
      <c r="AFG32" s="52"/>
      <c r="AFH32" s="52"/>
      <c r="AFI32" s="52"/>
      <c r="AFJ32" s="52"/>
      <c r="AFK32" s="52"/>
      <c r="AFL32" s="52"/>
      <c r="AFM32" s="52"/>
      <c r="AFN32" s="52"/>
      <c r="AFO32" s="52"/>
      <c r="AFP32" s="52"/>
      <c r="AFQ32" s="52"/>
      <c r="AFR32" s="52"/>
      <c r="AFS32" s="52"/>
      <c r="AFT32" s="52"/>
      <c r="AFU32" s="52"/>
      <c r="AFV32" s="52"/>
      <c r="AFW32" s="52"/>
      <c r="AFX32" s="52"/>
      <c r="AFY32" s="52"/>
      <c r="AFZ32" s="52"/>
      <c r="AGA32" s="52"/>
      <c r="AGB32" s="52"/>
      <c r="AGC32" s="52"/>
      <c r="AGD32" s="52"/>
      <c r="AGE32" s="52"/>
      <c r="AGF32" s="52"/>
      <c r="AGG32" s="52"/>
      <c r="AGH32" s="52"/>
      <c r="AGI32" s="52"/>
      <c r="AGJ32" s="52"/>
      <c r="AGK32" s="52"/>
      <c r="AGL32" s="52"/>
      <c r="AGM32" s="52"/>
      <c r="AGN32" s="52"/>
      <c r="AGO32" s="52"/>
      <c r="AGP32" s="52"/>
      <c r="AGQ32" s="52"/>
      <c r="AGR32" s="52"/>
      <c r="AGS32" s="52"/>
      <c r="AGT32" s="52"/>
      <c r="AGU32" s="52"/>
      <c r="AGV32" s="52"/>
      <c r="AGW32" s="52"/>
      <c r="AGX32" s="52"/>
      <c r="AGY32" s="52"/>
      <c r="AGZ32" s="52"/>
      <c r="AHA32" s="52"/>
      <c r="AHB32" s="52"/>
      <c r="AHC32" s="52"/>
      <c r="AHD32" s="52"/>
      <c r="AHE32" s="52"/>
      <c r="AHF32" s="52"/>
      <c r="AHG32" s="52"/>
      <c r="AHH32" s="52"/>
      <c r="AHI32" s="52"/>
      <c r="AHJ32" s="52"/>
      <c r="AHK32" s="52"/>
      <c r="AHL32" s="52"/>
      <c r="AHM32" s="52"/>
      <c r="AHN32" s="52"/>
      <c r="AHO32" s="52"/>
      <c r="AHP32" s="52"/>
      <c r="AHQ32" s="52"/>
      <c r="AHR32" s="52"/>
      <c r="AHS32" s="52"/>
      <c r="AHT32" s="52"/>
      <c r="AHU32" s="52"/>
      <c r="AHV32" s="52"/>
      <c r="AHW32" s="52"/>
      <c r="AHX32" s="52"/>
      <c r="AHY32" s="52"/>
      <c r="AHZ32" s="52"/>
      <c r="AIA32" s="52"/>
      <c r="AIB32" s="52"/>
      <c r="AIC32" s="52"/>
      <c r="AID32" s="52"/>
      <c r="AIE32" s="52"/>
      <c r="AIF32" s="52"/>
      <c r="AIG32" s="52"/>
      <c r="AIH32" s="52"/>
      <c r="AII32" s="52"/>
      <c r="AIJ32" s="52"/>
      <c r="AIK32" s="52"/>
      <c r="AIL32" s="52"/>
      <c r="AIM32" s="52"/>
      <c r="AIN32" s="52"/>
      <c r="AIO32" s="52"/>
      <c r="AIP32" s="52"/>
      <c r="AIQ32" s="52"/>
      <c r="AIR32" s="52"/>
      <c r="AIS32" s="52"/>
      <c r="AIT32" s="52"/>
      <c r="AIU32" s="52"/>
      <c r="AIV32" s="52"/>
      <c r="AIW32" s="52"/>
      <c r="AIX32" s="52"/>
      <c r="AIY32" s="52"/>
      <c r="AIZ32" s="52"/>
      <c r="AJA32" s="52"/>
      <c r="AJB32" s="52"/>
      <c r="AJC32" s="52"/>
      <c r="AJD32" s="52"/>
      <c r="AJE32" s="52"/>
      <c r="AJF32" s="52"/>
      <c r="AJG32" s="52"/>
      <c r="AJH32" s="52"/>
      <c r="AJI32" s="52"/>
      <c r="AJJ32" s="52"/>
      <c r="AJK32" s="52"/>
      <c r="AJL32" s="52"/>
      <c r="AJM32" s="52"/>
      <c r="AJN32" s="52"/>
      <c r="AJO32" s="52"/>
      <c r="AJP32" s="52"/>
      <c r="AJQ32" s="52"/>
      <c r="AJR32" s="52"/>
      <c r="AJS32" s="52"/>
      <c r="AJT32" s="52"/>
      <c r="AJU32" s="52"/>
      <c r="AJV32" s="52"/>
      <c r="AJW32" s="52"/>
      <c r="AJX32" s="52"/>
      <c r="AJY32" s="52"/>
      <c r="AJZ32" s="52"/>
      <c r="AKA32" s="52"/>
      <c r="AKB32" s="52"/>
      <c r="AKC32" s="52"/>
      <c r="AKD32" s="52"/>
      <c r="AKE32" s="52"/>
      <c r="AKF32" s="52"/>
      <c r="AKG32" s="52"/>
      <c r="AKH32" s="52"/>
      <c r="AKI32" s="52"/>
      <c r="AKJ32" s="52"/>
      <c r="AKK32" s="52"/>
      <c r="AKL32" s="52"/>
      <c r="AKM32" s="52"/>
      <c r="AKN32" s="52"/>
      <c r="AKO32" s="52"/>
      <c r="AKP32" s="52"/>
      <c r="AKQ32" s="52"/>
      <c r="AKR32" s="52"/>
      <c r="AKS32" s="52"/>
      <c r="AKT32" s="52"/>
      <c r="AKU32" s="52"/>
      <c r="AKV32" s="52"/>
      <c r="AKW32" s="52"/>
      <c r="AKX32" s="52"/>
      <c r="AKY32" s="52"/>
      <c r="AKZ32" s="52"/>
      <c r="ALA32" s="52"/>
      <c r="ALB32" s="52"/>
      <c r="ALC32" s="52"/>
      <c r="ALD32" s="52"/>
      <c r="ALE32" s="52"/>
      <c r="ALF32" s="52"/>
      <c r="ALG32" s="52"/>
      <c r="ALH32" s="52"/>
      <c r="ALI32" s="52"/>
      <c r="ALJ32" s="52"/>
      <c r="ALK32" s="52"/>
      <c r="ALL32" s="52"/>
      <c r="ALM32" s="52"/>
      <c r="ALN32" s="52"/>
      <c r="ALO32" s="52"/>
      <c r="ALP32" s="52"/>
      <c r="ALQ32" s="52"/>
      <c r="ALR32" s="52"/>
      <c r="ALS32" s="52"/>
      <c r="ALT32" s="52"/>
      <c r="ALU32" s="52"/>
      <c r="ALV32" s="52"/>
      <c r="ALW32" s="52"/>
      <c r="ALX32" s="52"/>
      <c r="ALY32" s="52"/>
      <c r="ALZ32" s="52"/>
      <c r="AMA32" s="52"/>
      <c r="AMB32" s="52"/>
      <c r="AMC32" s="52"/>
      <c r="AMD32" s="52"/>
      <c r="AME32" s="52"/>
      <c r="AMF32" s="52"/>
      <c r="AMG32" s="52"/>
      <c r="AMH32" s="52"/>
      <c r="AMI32" s="52"/>
      <c r="AMJ32" s="52"/>
      <c r="AMK32" s="52"/>
    </row>
    <row r="33" spans="1:1025" s="47" customFormat="1" x14ac:dyDescent="0.2">
      <c r="A33" s="48" t="s">
        <v>22</v>
      </c>
      <c r="B33" s="48"/>
      <c r="C33" s="54"/>
      <c r="D33" s="48">
        <v>4391</v>
      </c>
      <c r="E33" s="48">
        <v>4710</v>
      </c>
      <c r="F33" s="75">
        <f t="shared" ref="F33:F37" si="14">E33/D33</f>
        <v>1.0726485994078798</v>
      </c>
      <c r="G33" s="56">
        <v>908</v>
      </c>
      <c r="H33" s="48">
        <v>19.7</v>
      </c>
      <c r="I33" s="48">
        <v>48.9</v>
      </c>
      <c r="J33" s="48"/>
      <c r="K33" s="48"/>
      <c r="L33" s="48"/>
      <c r="M33" s="48"/>
      <c r="N33" s="48"/>
      <c r="O33" s="48"/>
      <c r="P33" s="48">
        <v>644</v>
      </c>
      <c r="Q33" s="48">
        <v>62</v>
      </c>
      <c r="R33" s="48"/>
      <c r="S33" s="48"/>
      <c r="T33" s="48"/>
      <c r="X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  <c r="CE33" s="48"/>
      <c r="CF33" s="48"/>
      <c r="CG33" s="48"/>
      <c r="CH33" s="48"/>
      <c r="CI33" s="48"/>
      <c r="CJ33" s="48"/>
      <c r="CK33" s="48"/>
      <c r="CL33" s="48"/>
      <c r="CM33" s="48"/>
      <c r="CN33" s="48"/>
      <c r="CO33" s="48"/>
      <c r="CP33" s="48"/>
      <c r="CQ33" s="48"/>
      <c r="CR33" s="48"/>
      <c r="CS33" s="48"/>
      <c r="CT33" s="48"/>
      <c r="CU33" s="48"/>
      <c r="CV33" s="48"/>
      <c r="CW33" s="48"/>
      <c r="CX33" s="48"/>
      <c r="CY33" s="48"/>
      <c r="CZ33" s="48"/>
      <c r="DA33" s="48"/>
      <c r="DB33" s="48"/>
      <c r="DC33" s="48"/>
      <c r="DD33" s="48"/>
      <c r="DE33" s="48"/>
      <c r="DF33" s="48"/>
      <c r="DG33" s="48"/>
      <c r="DH33" s="48"/>
      <c r="DI33" s="48"/>
      <c r="DJ33" s="48"/>
      <c r="DK33" s="48"/>
      <c r="DL33" s="48"/>
      <c r="DM33" s="48"/>
      <c r="DN33" s="48"/>
      <c r="DO33" s="48"/>
      <c r="DP33" s="48"/>
      <c r="DQ33" s="48"/>
      <c r="DR33" s="48"/>
      <c r="DS33" s="48"/>
      <c r="DT33" s="48"/>
      <c r="DU33" s="48"/>
      <c r="DV33" s="48"/>
      <c r="DW33" s="48"/>
      <c r="DX33" s="48"/>
      <c r="DY33" s="48"/>
      <c r="DZ33" s="48"/>
      <c r="EA33" s="48"/>
      <c r="EB33" s="48"/>
      <c r="EC33" s="48"/>
      <c r="ED33" s="48"/>
      <c r="EE33" s="48"/>
      <c r="EF33" s="48"/>
      <c r="EG33" s="48"/>
      <c r="EH33" s="48"/>
      <c r="EI33" s="48"/>
      <c r="EJ33" s="48"/>
      <c r="EK33" s="48"/>
      <c r="EL33" s="48"/>
      <c r="EM33" s="48"/>
      <c r="EN33" s="48"/>
      <c r="EO33" s="48"/>
      <c r="EP33" s="48"/>
      <c r="EQ33" s="48"/>
      <c r="ER33" s="48"/>
      <c r="ES33" s="48"/>
      <c r="ET33" s="48"/>
      <c r="EU33" s="48"/>
      <c r="EV33" s="48"/>
      <c r="EW33" s="48"/>
      <c r="EX33" s="48"/>
      <c r="EY33" s="48"/>
      <c r="EZ33" s="48"/>
      <c r="FA33" s="48"/>
      <c r="FB33" s="48"/>
      <c r="FC33" s="48"/>
      <c r="FD33" s="48"/>
      <c r="FE33" s="48"/>
      <c r="FF33" s="48"/>
      <c r="FG33" s="48"/>
      <c r="FH33" s="48"/>
      <c r="FI33" s="48"/>
      <c r="FJ33" s="48"/>
      <c r="FK33" s="48"/>
      <c r="FL33" s="48"/>
      <c r="FM33" s="48"/>
      <c r="FN33" s="48"/>
      <c r="FO33" s="48"/>
      <c r="FP33" s="48"/>
      <c r="FQ33" s="48"/>
      <c r="FR33" s="48"/>
      <c r="FS33" s="48"/>
      <c r="FT33" s="48"/>
      <c r="FU33" s="48"/>
      <c r="FV33" s="48"/>
      <c r="FW33" s="48"/>
      <c r="FX33" s="48"/>
      <c r="FY33" s="48"/>
      <c r="FZ33" s="48"/>
      <c r="GA33" s="48"/>
      <c r="GB33" s="48"/>
      <c r="GC33" s="48"/>
      <c r="GD33" s="48"/>
      <c r="GE33" s="48"/>
      <c r="GF33" s="48"/>
      <c r="GG33" s="48"/>
      <c r="GH33" s="48"/>
      <c r="GI33" s="48"/>
      <c r="GJ33" s="48"/>
      <c r="GK33" s="48"/>
      <c r="GL33" s="48"/>
      <c r="GM33" s="48"/>
      <c r="GN33" s="48"/>
      <c r="GO33" s="48"/>
      <c r="GP33" s="48"/>
      <c r="GQ33" s="48"/>
      <c r="GR33" s="48"/>
      <c r="GS33" s="48"/>
      <c r="GT33" s="48"/>
      <c r="GU33" s="48"/>
      <c r="GV33" s="48"/>
      <c r="GW33" s="48"/>
      <c r="GX33" s="48"/>
      <c r="GY33" s="48"/>
      <c r="GZ33" s="48"/>
      <c r="HA33" s="48"/>
      <c r="HB33" s="48"/>
      <c r="HC33" s="48"/>
      <c r="HD33" s="48"/>
      <c r="HE33" s="48"/>
      <c r="HF33" s="48"/>
      <c r="HG33" s="48"/>
      <c r="HH33" s="48"/>
      <c r="HI33" s="48"/>
      <c r="HJ33" s="48"/>
      <c r="HK33" s="48"/>
      <c r="HL33" s="48"/>
      <c r="HM33" s="48"/>
      <c r="HN33" s="48"/>
      <c r="HO33" s="48"/>
      <c r="HP33" s="48"/>
      <c r="HQ33" s="48"/>
      <c r="HR33" s="48"/>
      <c r="HS33" s="48"/>
      <c r="HT33" s="48"/>
      <c r="HU33" s="48"/>
      <c r="HV33" s="48"/>
      <c r="HW33" s="48"/>
      <c r="HX33" s="48"/>
      <c r="HY33" s="48"/>
      <c r="HZ33" s="48"/>
      <c r="IA33" s="48"/>
      <c r="IB33" s="48"/>
      <c r="IC33" s="48"/>
      <c r="ID33" s="48"/>
      <c r="IE33" s="48"/>
      <c r="IF33" s="48"/>
      <c r="IG33" s="48"/>
      <c r="IH33" s="48"/>
      <c r="II33" s="48"/>
      <c r="IJ33" s="48"/>
      <c r="IK33" s="48"/>
      <c r="IL33" s="48"/>
      <c r="IM33" s="48"/>
      <c r="IN33" s="48"/>
      <c r="IO33" s="48"/>
      <c r="IP33" s="48"/>
      <c r="IQ33" s="48"/>
      <c r="IR33" s="48"/>
      <c r="IS33" s="48"/>
      <c r="IT33" s="48"/>
      <c r="IU33" s="48"/>
      <c r="IV33" s="48"/>
      <c r="IW33" s="48"/>
      <c r="IX33" s="48"/>
      <c r="IY33" s="48"/>
      <c r="IZ33" s="48"/>
      <c r="JA33" s="48"/>
      <c r="JB33" s="48"/>
      <c r="JC33" s="48"/>
      <c r="JD33" s="48"/>
      <c r="JE33" s="48"/>
      <c r="JF33" s="48"/>
      <c r="JG33" s="48"/>
      <c r="JH33" s="48"/>
      <c r="JI33" s="48"/>
      <c r="JJ33" s="48"/>
      <c r="JK33" s="48"/>
      <c r="JL33" s="48"/>
      <c r="JM33" s="48"/>
      <c r="JN33" s="48"/>
      <c r="JO33" s="48"/>
      <c r="JP33" s="48"/>
      <c r="JQ33" s="48"/>
      <c r="JR33" s="48"/>
      <c r="JS33" s="48"/>
      <c r="JT33" s="48"/>
      <c r="JU33" s="48"/>
      <c r="JV33" s="48"/>
      <c r="JW33" s="48"/>
      <c r="JX33" s="48"/>
      <c r="JY33" s="48"/>
      <c r="JZ33" s="48"/>
      <c r="KA33" s="48"/>
      <c r="KB33" s="48"/>
      <c r="KC33" s="48"/>
      <c r="KD33" s="48"/>
      <c r="KE33" s="48"/>
      <c r="KF33" s="48"/>
      <c r="KG33" s="48"/>
      <c r="KH33" s="48"/>
      <c r="KI33" s="48"/>
      <c r="KJ33" s="48"/>
      <c r="KK33" s="48"/>
      <c r="KL33" s="48"/>
      <c r="KM33" s="48"/>
      <c r="KN33" s="48"/>
      <c r="KO33" s="48"/>
      <c r="KP33" s="48"/>
      <c r="KQ33" s="48"/>
      <c r="KR33" s="48"/>
      <c r="KS33" s="48"/>
      <c r="KT33" s="48"/>
      <c r="KU33" s="48"/>
      <c r="KV33" s="48"/>
      <c r="KW33" s="48"/>
      <c r="KX33" s="48"/>
      <c r="KY33" s="48"/>
      <c r="KZ33" s="48"/>
      <c r="LA33" s="48"/>
      <c r="LB33" s="48"/>
      <c r="LC33" s="48"/>
      <c r="LD33" s="48"/>
      <c r="LE33" s="48"/>
      <c r="LF33" s="48"/>
      <c r="LG33" s="48"/>
      <c r="LH33" s="48"/>
      <c r="LI33" s="48"/>
      <c r="LJ33" s="48"/>
      <c r="LK33" s="48"/>
      <c r="LL33" s="48"/>
      <c r="LM33" s="48"/>
      <c r="LN33" s="48"/>
      <c r="LO33" s="48"/>
      <c r="LP33" s="48"/>
      <c r="LQ33" s="48"/>
      <c r="LR33" s="48"/>
      <c r="LS33" s="48"/>
      <c r="LT33" s="48"/>
      <c r="LU33" s="48"/>
      <c r="LV33" s="48"/>
      <c r="LW33" s="48"/>
      <c r="LX33" s="48"/>
      <c r="LY33" s="48"/>
      <c r="LZ33" s="48"/>
      <c r="MA33" s="48"/>
      <c r="MB33" s="48"/>
      <c r="MC33" s="48"/>
      <c r="MD33" s="48"/>
      <c r="ME33" s="48"/>
      <c r="MF33" s="48"/>
      <c r="MG33" s="48"/>
      <c r="MH33" s="48"/>
      <c r="MI33" s="48"/>
      <c r="MJ33" s="48"/>
      <c r="MK33" s="48"/>
      <c r="ML33" s="48"/>
      <c r="MM33" s="48"/>
      <c r="MN33" s="48"/>
      <c r="MO33" s="48"/>
      <c r="MP33" s="48"/>
      <c r="MQ33" s="48"/>
      <c r="MR33" s="48"/>
      <c r="MS33" s="48"/>
      <c r="MT33" s="48"/>
      <c r="MU33" s="48"/>
      <c r="MV33" s="48"/>
      <c r="MW33" s="48"/>
      <c r="MX33" s="48"/>
      <c r="MY33" s="48"/>
      <c r="MZ33" s="48"/>
      <c r="NA33" s="48"/>
      <c r="NB33" s="48"/>
      <c r="NC33" s="48"/>
      <c r="ND33" s="48"/>
      <c r="NE33" s="48"/>
      <c r="NF33" s="48"/>
      <c r="NG33" s="48"/>
      <c r="NH33" s="48"/>
      <c r="NI33" s="48"/>
      <c r="NJ33" s="48"/>
      <c r="NK33" s="48"/>
      <c r="NL33" s="48"/>
      <c r="NM33" s="48"/>
      <c r="NN33" s="48"/>
      <c r="NO33" s="48"/>
      <c r="NP33" s="48"/>
      <c r="NQ33" s="48"/>
      <c r="NR33" s="48"/>
      <c r="NS33" s="48"/>
      <c r="NT33" s="48"/>
      <c r="NU33" s="48"/>
      <c r="NV33" s="48"/>
      <c r="NW33" s="48"/>
      <c r="NX33" s="48"/>
      <c r="NY33" s="48"/>
      <c r="NZ33" s="48"/>
      <c r="OA33" s="48"/>
      <c r="OB33" s="48"/>
      <c r="OC33" s="48"/>
      <c r="OD33" s="48"/>
      <c r="OE33" s="48"/>
      <c r="OF33" s="48"/>
      <c r="OG33" s="48"/>
      <c r="OH33" s="48"/>
      <c r="OI33" s="48"/>
      <c r="OJ33" s="48"/>
      <c r="OK33" s="48"/>
      <c r="OL33" s="48"/>
      <c r="OM33" s="48"/>
      <c r="ON33" s="48"/>
      <c r="OO33" s="48"/>
      <c r="OP33" s="48"/>
      <c r="OQ33" s="48"/>
      <c r="OR33" s="48"/>
      <c r="OS33" s="48"/>
      <c r="OT33" s="48"/>
      <c r="OU33" s="48"/>
      <c r="OV33" s="48"/>
      <c r="OW33" s="48"/>
      <c r="OX33" s="48"/>
      <c r="OY33" s="48"/>
      <c r="OZ33" s="48"/>
      <c r="PA33" s="48"/>
      <c r="PB33" s="48"/>
      <c r="PC33" s="48"/>
      <c r="PD33" s="48"/>
      <c r="PE33" s="48"/>
      <c r="PF33" s="48"/>
      <c r="PG33" s="48"/>
      <c r="PH33" s="48"/>
      <c r="PI33" s="48"/>
      <c r="PJ33" s="48"/>
      <c r="PK33" s="48"/>
      <c r="PL33" s="48"/>
      <c r="PM33" s="48"/>
      <c r="PN33" s="48"/>
      <c r="PO33" s="48"/>
      <c r="PP33" s="48"/>
      <c r="PQ33" s="48"/>
      <c r="PR33" s="48"/>
      <c r="PS33" s="48"/>
      <c r="PT33" s="48"/>
      <c r="PU33" s="48"/>
      <c r="PV33" s="48"/>
      <c r="PW33" s="48"/>
      <c r="PX33" s="48"/>
      <c r="PY33" s="48"/>
      <c r="PZ33" s="48"/>
      <c r="QA33" s="48"/>
      <c r="QB33" s="48"/>
      <c r="QC33" s="48"/>
      <c r="QD33" s="48"/>
      <c r="QE33" s="48"/>
      <c r="QF33" s="48"/>
      <c r="QG33" s="48"/>
      <c r="QH33" s="48"/>
      <c r="QI33" s="48"/>
      <c r="QJ33" s="48"/>
      <c r="QK33" s="48"/>
      <c r="QL33" s="48"/>
      <c r="QM33" s="48"/>
      <c r="QN33" s="48"/>
      <c r="QO33" s="48"/>
      <c r="QP33" s="48"/>
      <c r="QQ33" s="48"/>
      <c r="QR33" s="48"/>
      <c r="QS33" s="48"/>
      <c r="QT33" s="48"/>
      <c r="QU33" s="48"/>
      <c r="QV33" s="48"/>
      <c r="QW33" s="48"/>
      <c r="QX33" s="48"/>
      <c r="QY33" s="48"/>
      <c r="QZ33" s="48"/>
      <c r="RA33" s="48"/>
      <c r="RB33" s="48"/>
      <c r="RC33" s="48"/>
      <c r="RD33" s="48"/>
      <c r="RE33" s="48"/>
      <c r="RF33" s="48"/>
      <c r="RG33" s="48"/>
      <c r="RH33" s="48"/>
      <c r="RI33" s="48"/>
      <c r="RJ33" s="48"/>
      <c r="RK33" s="48"/>
      <c r="RL33" s="48"/>
      <c r="RM33" s="48"/>
      <c r="RN33" s="48"/>
      <c r="RO33" s="48"/>
      <c r="RP33" s="48"/>
      <c r="RQ33" s="48"/>
      <c r="RR33" s="48"/>
      <c r="RS33" s="48"/>
      <c r="RT33" s="48"/>
      <c r="RU33" s="48"/>
      <c r="RV33" s="48"/>
      <c r="RW33" s="48"/>
      <c r="RX33" s="48"/>
      <c r="RY33" s="48"/>
      <c r="RZ33" s="48"/>
      <c r="SA33" s="48"/>
      <c r="SB33" s="48"/>
      <c r="SC33" s="48"/>
      <c r="SD33" s="48"/>
      <c r="SE33" s="48"/>
      <c r="SF33" s="48"/>
      <c r="SG33" s="48"/>
      <c r="SH33" s="48"/>
      <c r="SI33" s="48"/>
      <c r="SJ33" s="48"/>
      <c r="SK33" s="48"/>
      <c r="SL33" s="48"/>
      <c r="SM33" s="48"/>
      <c r="SN33" s="48"/>
      <c r="SO33" s="48"/>
      <c r="SP33" s="48"/>
      <c r="SQ33" s="48"/>
      <c r="SR33" s="48"/>
      <c r="SS33" s="48"/>
      <c r="ST33" s="48"/>
      <c r="SU33" s="48"/>
      <c r="SV33" s="48"/>
      <c r="SW33" s="48"/>
      <c r="SX33" s="48"/>
      <c r="SY33" s="48"/>
      <c r="SZ33" s="48"/>
      <c r="TA33" s="48"/>
      <c r="TB33" s="48"/>
      <c r="TC33" s="48"/>
      <c r="TD33" s="48"/>
      <c r="TE33" s="48"/>
      <c r="TF33" s="48"/>
      <c r="TG33" s="48"/>
      <c r="TH33" s="48"/>
      <c r="TI33" s="48"/>
      <c r="TJ33" s="48"/>
      <c r="TK33" s="48"/>
      <c r="TL33" s="48"/>
      <c r="TM33" s="48"/>
      <c r="TN33" s="48"/>
      <c r="TO33" s="48"/>
      <c r="TP33" s="48"/>
      <c r="TQ33" s="48"/>
      <c r="TR33" s="48"/>
      <c r="TS33" s="48"/>
      <c r="TT33" s="48"/>
      <c r="TU33" s="48"/>
      <c r="TV33" s="48"/>
      <c r="TW33" s="48"/>
      <c r="TX33" s="48"/>
      <c r="TY33" s="48"/>
      <c r="TZ33" s="48"/>
      <c r="UA33" s="48"/>
      <c r="UB33" s="48"/>
      <c r="UC33" s="48"/>
      <c r="UD33" s="48"/>
      <c r="UE33" s="48"/>
      <c r="UF33" s="48"/>
      <c r="UG33" s="48"/>
      <c r="UH33" s="48"/>
      <c r="UI33" s="48"/>
      <c r="UJ33" s="48"/>
      <c r="UK33" s="48"/>
      <c r="UL33" s="48"/>
      <c r="UM33" s="48"/>
      <c r="UN33" s="48"/>
      <c r="UO33" s="48"/>
      <c r="UP33" s="48"/>
      <c r="UQ33" s="48"/>
      <c r="UR33" s="48"/>
      <c r="US33" s="48"/>
      <c r="UT33" s="48"/>
      <c r="UU33" s="48"/>
      <c r="UV33" s="48"/>
      <c r="UW33" s="48"/>
      <c r="UX33" s="48"/>
      <c r="UY33" s="48"/>
      <c r="UZ33" s="48"/>
      <c r="VA33" s="48"/>
      <c r="VB33" s="48"/>
      <c r="VC33" s="48"/>
      <c r="VD33" s="48"/>
      <c r="VE33" s="48"/>
      <c r="VF33" s="48"/>
      <c r="VG33" s="48"/>
      <c r="VH33" s="48"/>
      <c r="VI33" s="48"/>
      <c r="VJ33" s="48"/>
      <c r="VK33" s="48"/>
      <c r="VL33" s="48"/>
      <c r="VM33" s="48"/>
      <c r="VN33" s="48"/>
      <c r="VO33" s="48"/>
      <c r="VP33" s="48"/>
      <c r="VQ33" s="48"/>
      <c r="VR33" s="48"/>
      <c r="VS33" s="48"/>
      <c r="VT33" s="48"/>
      <c r="VU33" s="48"/>
      <c r="VV33" s="48"/>
      <c r="VW33" s="48"/>
      <c r="VX33" s="48"/>
      <c r="VY33" s="48"/>
      <c r="VZ33" s="48"/>
      <c r="WA33" s="48"/>
      <c r="WB33" s="48"/>
      <c r="WC33" s="48"/>
      <c r="WD33" s="48"/>
      <c r="WE33" s="48"/>
      <c r="WF33" s="48"/>
      <c r="WG33" s="48"/>
      <c r="WH33" s="48"/>
      <c r="WI33" s="48"/>
      <c r="WJ33" s="48"/>
      <c r="WK33" s="48"/>
      <c r="WL33" s="48"/>
      <c r="WM33" s="48"/>
      <c r="WN33" s="48"/>
      <c r="WO33" s="48"/>
      <c r="WP33" s="48"/>
      <c r="WQ33" s="48"/>
      <c r="WR33" s="48"/>
      <c r="WS33" s="48"/>
      <c r="WT33" s="48"/>
      <c r="WU33" s="48"/>
      <c r="WV33" s="48"/>
      <c r="WW33" s="48"/>
      <c r="WX33" s="48"/>
      <c r="WY33" s="48"/>
      <c r="WZ33" s="48"/>
      <c r="XA33" s="48"/>
      <c r="XB33" s="48"/>
      <c r="XC33" s="48"/>
      <c r="XD33" s="48"/>
      <c r="XE33" s="48"/>
      <c r="XF33" s="48"/>
      <c r="XG33" s="48"/>
      <c r="XH33" s="48"/>
      <c r="XI33" s="48"/>
      <c r="XJ33" s="48"/>
      <c r="XK33" s="48"/>
      <c r="XL33" s="48"/>
      <c r="XM33" s="48"/>
      <c r="XN33" s="48"/>
      <c r="XO33" s="48"/>
      <c r="XP33" s="48"/>
      <c r="XQ33" s="48"/>
      <c r="XR33" s="48"/>
      <c r="XS33" s="48"/>
      <c r="XT33" s="48"/>
      <c r="XU33" s="48"/>
      <c r="XV33" s="48"/>
      <c r="XW33" s="48"/>
      <c r="XX33" s="48"/>
      <c r="XY33" s="48"/>
      <c r="XZ33" s="48"/>
      <c r="YA33" s="48"/>
      <c r="YB33" s="48"/>
      <c r="YC33" s="48"/>
      <c r="YD33" s="48"/>
      <c r="YE33" s="48"/>
      <c r="YF33" s="48"/>
      <c r="YG33" s="48"/>
      <c r="YH33" s="48"/>
      <c r="YI33" s="48"/>
      <c r="YJ33" s="48"/>
      <c r="YK33" s="48"/>
      <c r="YL33" s="48"/>
      <c r="YM33" s="48"/>
      <c r="YN33" s="48"/>
      <c r="YO33" s="48"/>
      <c r="YP33" s="48"/>
      <c r="YQ33" s="48"/>
      <c r="YR33" s="48"/>
      <c r="YS33" s="48"/>
      <c r="YT33" s="48"/>
      <c r="YU33" s="48"/>
      <c r="YV33" s="48"/>
      <c r="YW33" s="48"/>
      <c r="YX33" s="48"/>
      <c r="YY33" s="48"/>
      <c r="YZ33" s="48"/>
      <c r="ZA33" s="48"/>
      <c r="ZB33" s="48"/>
      <c r="ZC33" s="48"/>
      <c r="ZD33" s="48"/>
      <c r="ZE33" s="48"/>
      <c r="ZF33" s="48"/>
      <c r="ZG33" s="48"/>
      <c r="ZH33" s="48"/>
      <c r="ZI33" s="48"/>
      <c r="ZJ33" s="48"/>
      <c r="ZK33" s="48"/>
      <c r="ZL33" s="48"/>
      <c r="ZM33" s="48"/>
      <c r="ZN33" s="48"/>
      <c r="ZO33" s="48"/>
      <c r="ZP33" s="48"/>
      <c r="ZQ33" s="48"/>
      <c r="ZR33" s="48"/>
      <c r="ZS33" s="48"/>
      <c r="ZT33" s="48"/>
      <c r="ZU33" s="48"/>
      <c r="ZV33" s="48"/>
      <c r="ZW33" s="48"/>
      <c r="ZX33" s="48"/>
      <c r="ZY33" s="48"/>
      <c r="ZZ33" s="48"/>
      <c r="AAA33" s="48"/>
      <c r="AAB33" s="48"/>
      <c r="AAC33" s="48"/>
      <c r="AAD33" s="48"/>
      <c r="AAE33" s="48"/>
      <c r="AAF33" s="48"/>
      <c r="AAG33" s="48"/>
      <c r="AAH33" s="48"/>
      <c r="AAI33" s="48"/>
      <c r="AAJ33" s="48"/>
      <c r="AAK33" s="48"/>
      <c r="AAL33" s="48"/>
      <c r="AAM33" s="48"/>
      <c r="AAN33" s="48"/>
      <c r="AAO33" s="48"/>
      <c r="AAP33" s="48"/>
      <c r="AAQ33" s="48"/>
      <c r="AAR33" s="48"/>
      <c r="AAS33" s="48"/>
      <c r="AAT33" s="48"/>
      <c r="AAU33" s="48"/>
      <c r="AAV33" s="48"/>
      <c r="AAW33" s="48"/>
      <c r="AAX33" s="48"/>
      <c r="AAY33" s="48"/>
      <c r="AAZ33" s="48"/>
      <c r="ABA33" s="48"/>
      <c r="ABB33" s="48"/>
      <c r="ABC33" s="48"/>
      <c r="ABD33" s="48"/>
      <c r="ABE33" s="48"/>
      <c r="ABF33" s="48"/>
      <c r="ABG33" s="48"/>
      <c r="ABH33" s="48"/>
      <c r="ABI33" s="48"/>
      <c r="ABJ33" s="48"/>
      <c r="ABK33" s="48"/>
      <c r="ABL33" s="48"/>
      <c r="ABM33" s="48"/>
      <c r="ABN33" s="48"/>
      <c r="ABO33" s="48"/>
      <c r="ABP33" s="48"/>
      <c r="ABQ33" s="48"/>
      <c r="ABR33" s="48"/>
      <c r="ABS33" s="48"/>
      <c r="ABT33" s="48"/>
      <c r="ABU33" s="48"/>
      <c r="ABV33" s="48"/>
      <c r="ABW33" s="48"/>
      <c r="ABX33" s="48"/>
      <c r="ABY33" s="48"/>
      <c r="ABZ33" s="48"/>
      <c r="ACA33" s="48"/>
      <c r="ACB33" s="48"/>
      <c r="ACC33" s="48"/>
      <c r="ACD33" s="48"/>
      <c r="ACE33" s="48"/>
      <c r="ACF33" s="48"/>
      <c r="ACG33" s="48"/>
      <c r="ACH33" s="48"/>
      <c r="ACI33" s="48"/>
      <c r="ACJ33" s="48"/>
      <c r="ACK33" s="48"/>
      <c r="ACL33" s="48"/>
      <c r="ACM33" s="48"/>
      <c r="ACN33" s="48"/>
      <c r="ACO33" s="48"/>
      <c r="ACP33" s="48"/>
      <c r="ACQ33" s="48"/>
      <c r="ACR33" s="48"/>
      <c r="ACS33" s="48"/>
      <c r="ACT33" s="48"/>
      <c r="ACU33" s="48"/>
      <c r="ACV33" s="48"/>
      <c r="ACW33" s="48"/>
      <c r="ACX33" s="48"/>
      <c r="ACY33" s="48"/>
      <c r="ACZ33" s="48"/>
      <c r="ADA33" s="48"/>
      <c r="ADB33" s="48"/>
      <c r="ADC33" s="48"/>
      <c r="ADD33" s="48"/>
      <c r="ADE33" s="48"/>
      <c r="ADF33" s="48"/>
      <c r="ADG33" s="48"/>
      <c r="ADH33" s="48"/>
      <c r="ADI33" s="48"/>
      <c r="ADJ33" s="48"/>
      <c r="ADK33" s="48"/>
      <c r="ADL33" s="48"/>
      <c r="ADM33" s="48"/>
      <c r="ADN33" s="48"/>
      <c r="ADO33" s="48"/>
      <c r="ADP33" s="48"/>
      <c r="ADQ33" s="48"/>
      <c r="ADR33" s="48"/>
      <c r="ADS33" s="48"/>
      <c r="ADT33" s="48"/>
      <c r="ADU33" s="48"/>
      <c r="ADV33" s="48"/>
      <c r="ADW33" s="48"/>
      <c r="ADX33" s="48"/>
      <c r="ADY33" s="48"/>
      <c r="ADZ33" s="48"/>
      <c r="AEA33" s="48"/>
      <c r="AEB33" s="48"/>
      <c r="AEC33" s="48"/>
      <c r="AED33" s="48"/>
      <c r="AEE33" s="48"/>
      <c r="AEF33" s="48"/>
      <c r="AEG33" s="48"/>
      <c r="AEH33" s="48"/>
      <c r="AEI33" s="48"/>
      <c r="AEJ33" s="48"/>
      <c r="AEK33" s="48"/>
      <c r="AEL33" s="48"/>
      <c r="AEM33" s="48"/>
      <c r="AEN33" s="48"/>
      <c r="AEO33" s="48"/>
      <c r="AEP33" s="48"/>
      <c r="AEQ33" s="48"/>
      <c r="AER33" s="48"/>
      <c r="AES33" s="48"/>
      <c r="AET33" s="48"/>
      <c r="AEU33" s="48"/>
      <c r="AEV33" s="48"/>
      <c r="AEW33" s="48"/>
      <c r="AEX33" s="48"/>
      <c r="AEY33" s="48"/>
      <c r="AEZ33" s="48"/>
      <c r="AFA33" s="48"/>
      <c r="AFB33" s="48"/>
      <c r="AFC33" s="48"/>
      <c r="AFD33" s="48"/>
      <c r="AFE33" s="48"/>
      <c r="AFF33" s="48"/>
      <c r="AFG33" s="48"/>
      <c r="AFH33" s="48"/>
      <c r="AFI33" s="48"/>
      <c r="AFJ33" s="48"/>
      <c r="AFK33" s="48"/>
      <c r="AFL33" s="48"/>
      <c r="AFM33" s="48"/>
      <c r="AFN33" s="48"/>
      <c r="AFO33" s="48"/>
      <c r="AFP33" s="48"/>
      <c r="AFQ33" s="48"/>
      <c r="AFR33" s="48"/>
      <c r="AFS33" s="48"/>
      <c r="AFT33" s="48"/>
      <c r="AFU33" s="48"/>
      <c r="AFV33" s="48"/>
      <c r="AFW33" s="48"/>
      <c r="AFX33" s="48"/>
      <c r="AFY33" s="48"/>
      <c r="AFZ33" s="48"/>
      <c r="AGA33" s="48"/>
      <c r="AGB33" s="48"/>
      <c r="AGC33" s="48"/>
      <c r="AGD33" s="48"/>
      <c r="AGE33" s="48"/>
      <c r="AGF33" s="48"/>
      <c r="AGG33" s="48"/>
      <c r="AGH33" s="48"/>
      <c r="AGI33" s="48"/>
      <c r="AGJ33" s="48"/>
      <c r="AGK33" s="48"/>
      <c r="AGL33" s="48"/>
      <c r="AGM33" s="48"/>
      <c r="AGN33" s="48"/>
      <c r="AGO33" s="48"/>
      <c r="AGP33" s="48"/>
      <c r="AGQ33" s="48"/>
      <c r="AGR33" s="48"/>
      <c r="AGS33" s="48"/>
      <c r="AGT33" s="48"/>
      <c r="AGU33" s="48"/>
      <c r="AGV33" s="48"/>
      <c r="AGW33" s="48"/>
      <c r="AGX33" s="48"/>
      <c r="AGY33" s="48"/>
      <c r="AGZ33" s="48"/>
      <c r="AHA33" s="48"/>
      <c r="AHB33" s="48"/>
      <c r="AHC33" s="48"/>
      <c r="AHD33" s="48"/>
      <c r="AHE33" s="48"/>
      <c r="AHF33" s="48"/>
      <c r="AHG33" s="48"/>
      <c r="AHH33" s="48"/>
      <c r="AHI33" s="48"/>
      <c r="AHJ33" s="48"/>
      <c r="AHK33" s="48"/>
      <c r="AHL33" s="48"/>
      <c r="AHM33" s="48"/>
      <c r="AHN33" s="48"/>
      <c r="AHO33" s="48"/>
      <c r="AHP33" s="48"/>
      <c r="AHQ33" s="48"/>
      <c r="AHR33" s="48"/>
      <c r="AHS33" s="48"/>
      <c r="AHT33" s="48"/>
      <c r="AHU33" s="48"/>
      <c r="AHV33" s="48"/>
      <c r="AHW33" s="48"/>
      <c r="AHX33" s="48"/>
      <c r="AHY33" s="48"/>
      <c r="AHZ33" s="48"/>
      <c r="AIA33" s="48"/>
      <c r="AIB33" s="48"/>
      <c r="AIC33" s="48"/>
      <c r="AID33" s="48"/>
      <c r="AIE33" s="48"/>
      <c r="AIF33" s="48"/>
      <c r="AIG33" s="48"/>
      <c r="AIH33" s="48"/>
      <c r="AII33" s="48"/>
      <c r="AIJ33" s="48"/>
      <c r="AIK33" s="48"/>
      <c r="AIL33" s="48"/>
      <c r="AIM33" s="48"/>
      <c r="AIN33" s="48"/>
      <c r="AIO33" s="48"/>
      <c r="AIP33" s="48"/>
      <c r="AIQ33" s="48"/>
      <c r="AIR33" s="48"/>
      <c r="AIS33" s="48"/>
      <c r="AIT33" s="48"/>
      <c r="AIU33" s="48"/>
      <c r="AIV33" s="48"/>
      <c r="AIW33" s="48"/>
      <c r="AIX33" s="48"/>
      <c r="AIY33" s="48"/>
      <c r="AIZ33" s="48"/>
      <c r="AJA33" s="48"/>
      <c r="AJB33" s="48"/>
      <c r="AJC33" s="48"/>
      <c r="AJD33" s="48"/>
      <c r="AJE33" s="48"/>
      <c r="AJF33" s="48"/>
      <c r="AJG33" s="48"/>
      <c r="AJH33" s="48"/>
      <c r="AJI33" s="48"/>
      <c r="AJJ33" s="48"/>
      <c r="AJK33" s="48"/>
      <c r="AJL33" s="48"/>
      <c r="AJM33" s="48"/>
      <c r="AJN33" s="48"/>
      <c r="AJO33" s="48"/>
      <c r="AJP33" s="48"/>
      <c r="AJQ33" s="48"/>
      <c r="AJR33" s="48"/>
      <c r="AJS33" s="48"/>
      <c r="AJT33" s="48"/>
      <c r="AJU33" s="48"/>
      <c r="AJV33" s="48"/>
      <c r="AJW33" s="48"/>
      <c r="AJX33" s="48"/>
      <c r="AJY33" s="48"/>
      <c r="AJZ33" s="48"/>
      <c r="AKA33" s="48"/>
      <c r="AKB33" s="48"/>
      <c r="AKC33" s="48"/>
      <c r="AKD33" s="48"/>
      <c r="AKE33" s="48"/>
      <c r="AKF33" s="48"/>
      <c r="AKG33" s="48"/>
      <c r="AKH33" s="48"/>
      <c r="AKI33" s="48"/>
      <c r="AKJ33" s="48"/>
      <c r="AKK33" s="48"/>
      <c r="AKL33" s="48"/>
      <c r="AKM33" s="48"/>
      <c r="AKN33" s="48"/>
      <c r="AKO33" s="48"/>
      <c r="AKP33" s="48"/>
      <c r="AKQ33" s="48"/>
      <c r="AKR33" s="48"/>
      <c r="AKS33" s="48"/>
      <c r="AKT33" s="48"/>
      <c r="AKU33" s="48"/>
      <c r="AKV33" s="48"/>
      <c r="AKW33" s="48"/>
      <c r="AKX33" s="48"/>
      <c r="AKY33" s="48"/>
      <c r="AKZ33" s="48"/>
      <c r="ALA33" s="48"/>
      <c r="ALB33" s="48"/>
      <c r="ALC33" s="48"/>
      <c r="ALD33" s="48"/>
      <c r="ALE33" s="48"/>
      <c r="ALF33" s="48"/>
      <c r="ALG33" s="48"/>
      <c r="ALH33" s="48"/>
      <c r="ALI33" s="48"/>
      <c r="ALJ33" s="48"/>
      <c r="ALK33" s="48"/>
      <c r="ALL33" s="48"/>
      <c r="ALM33" s="48"/>
      <c r="ALN33" s="48"/>
      <c r="ALO33" s="48"/>
      <c r="ALP33" s="48"/>
      <c r="ALQ33" s="48"/>
      <c r="ALR33" s="48"/>
      <c r="ALS33" s="48"/>
      <c r="ALT33" s="48"/>
      <c r="ALU33" s="48"/>
      <c r="ALV33" s="48"/>
      <c r="ALW33" s="48"/>
      <c r="ALX33" s="48"/>
      <c r="ALY33" s="48"/>
      <c r="ALZ33" s="48"/>
      <c r="AMA33" s="48"/>
      <c r="AMB33" s="48"/>
      <c r="AMC33" s="48"/>
      <c r="AMD33" s="48"/>
      <c r="AME33" s="48"/>
      <c r="AMF33" s="48"/>
      <c r="AMG33" s="48"/>
      <c r="AMH33" s="48"/>
      <c r="AMI33" s="48"/>
      <c r="AMJ33" s="48"/>
      <c r="AMK33" s="48"/>
    </row>
    <row r="34" spans="1:1025" s="47" customFormat="1" x14ac:dyDescent="0.2">
      <c r="A34" s="46" t="s">
        <v>33</v>
      </c>
      <c r="B34" s="46"/>
      <c r="C34" s="55"/>
      <c r="D34" s="46">
        <v>3139</v>
      </c>
      <c r="E34" s="46">
        <v>3780</v>
      </c>
      <c r="F34" s="46">
        <f t="shared" si="14"/>
        <v>1.204205160879261</v>
      </c>
      <c r="G34" s="57">
        <v>856</v>
      </c>
      <c r="H34" s="48">
        <v>24.5</v>
      </c>
      <c r="I34" s="46">
        <v>83</v>
      </c>
      <c r="J34" s="46"/>
      <c r="K34" s="46"/>
      <c r="L34" s="46"/>
      <c r="M34" s="46"/>
      <c r="N34" s="46"/>
      <c r="O34" s="46"/>
      <c r="P34" s="46">
        <v>972</v>
      </c>
      <c r="Q34" s="46">
        <v>76</v>
      </c>
      <c r="R34" s="46"/>
      <c r="S34" s="46">
        <v>488</v>
      </c>
      <c r="T34" s="46">
        <v>31</v>
      </c>
      <c r="U34" s="47">
        <v>336</v>
      </c>
      <c r="X34" s="48"/>
      <c r="Z34" s="48"/>
      <c r="AA34" s="48"/>
      <c r="AB34" s="48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  <c r="DO34" s="46"/>
      <c r="DP34" s="46"/>
      <c r="DQ34" s="46"/>
      <c r="DR34" s="46"/>
      <c r="DS34" s="46"/>
      <c r="DT34" s="46"/>
      <c r="DU34" s="46"/>
      <c r="DV34" s="46"/>
      <c r="DW34" s="46"/>
      <c r="DX34" s="46"/>
      <c r="DY34" s="46"/>
      <c r="DZ34" s="46"/>
      <c r="EA34" s="46"/>
      <c r="EB34" s="46"/>
      <c r="EC34" s="46"/>
      <c r="ED34" s="46"/>
      <c r="EE34" s="46"/>
      <c r="EF34" s="46"/>
      <c r="EG34" s="46"/>
      <c r="EH34" s="46"/>
      <c r="EI34" s="46"/>
      <c r="EJ34" s="46"/>
      <c r="EK34" s="46"/>
      <c r="EL34" s="46"/>
      <c r="EM34" s="46"/>
      <c r="EN34" s="46"/>
      <c r="EO34" s="46"/>
      <c r="EP34" s="46"/>
      <c r="EQ34" s="46"/>
      <c r="ER34" s="46"/>
      <c r="ES34" s="46"/>
      <c r="ET34" s="46"/>
      <c r="EU34" s="46"/>
      <c r="EV34" s="46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6"/>
      <c r="GD34" s="46"/>
      <c r="GE34" s="46"/>
      <c r="GF34" s="46"/>
      <c r="GG34" s="46"/>
      <c r="GH34" s="46"/>
      <c r="GI34" s="46"/>
      <c r="GJ34" s="46"/>
      <c r="GK34" s="46"/>
      <c r="GL34" s="46"/>
      <c r="GM34" s="46"/>
      <c r="GN34" s="46"/>
      <c r="GO34" s="46"/>
      <c r="GP34" s="46"/>
      <c r="GQ34" s="46"/>
      <c r="GR34" s="46"/>
      <c r="GS34" s="46"/>
      <c r="GT34" s="46"/>
      <c r="GU34" s="46"/>
      <c r="GV34" s="46"/>
      <c r="GW34" s="46"/>
      <c r="GX34" s="46"/>
      <c r="GY34" s="46"/>
      <c r="GZ34" s="46"/>
      <c r="HA34" s="46"/>
      <c r="HB34" s="46"/>
      <c r="HC34" s="46"/>
      <c r="HD34" s="46"/>
      <c r="HE34" s="46"/>
      <c r="HF34" s="46"/>
      <c r="HG34" s="46"/>
      <c r="HH34" s="46"/>
      <c r="HI34" s="46"/>
      <c r="HJ34" s="46"/>
      <c r="HK34" s="46"/>
      <c r="HL34" s="46"/>
      <c r="HM34" s="46"/>
      <c r="HN34" s="46"/>
      <c r="HO34" s="46"/>
      <c r="HP34" s="46"/>
      <c r="HQ34" s="46"/>
      <c r="HR34" s="46"/>
      <c r="HS34" s="46"/>
      <c r="HT34" s="46"/>
      <c r="HU34" s="46"/>
      <c r="HV34" s="46"/>
      <c r="HW34" s="46"/>
      <c r="HX34" s="46"/>
      <c r="HY34" s="46"/>
      <c r="HZ34" s="46"/>
      <c r="IA34" s="46"/>
      <c r="IB34" s="46"/>
      <c r="IC34" s="46"/>
      <c r="ID34" s="46"/>
      <c r="IE34" s="46"/>
      <c r="IF34" s="46"/>
      <c r="IG34" s="46"/>
      <c r="IH34" s="46"/>
      <c r="II34" s="46"/>
      <c r="IJ34" s="46"/>
      <c r="IK34" s="46"/>
      <c r="IL34" s="46"/>
      <c r="IM34" s="46"/>
      <c r="IN34" s="46"/>
      <c r="IO34" s="46"/>
      <c r="IP34" s="46"/>
      <c r="IQ34" s="46"/>
      <c r="IR34" s="46"/>
      <c r="IS34" s="46"/>
      <c r="IT34" s="46"/>
      <c r="IU34" s="46"/>
      <c r="IV34" s="46"/>
      <c r="IW34" s="46"/>
      <c r="IX34" s="46"/>
      <c r="IY34" s="46"/>
      <c r="IZ34" s="46"/>
      <c r="JA34" s="46"/>
      <c r="JB34" s="46"/>
      <c r="JC34" s="46"/>
      <c r="JD34" s="46"/>
      <c r="JE34" s="46"/>
      <c r="JF34" s="46"/>
      <c r="JG34" s="46"/>
      <c r="JH34" s="46"/>
      <c r="JI34" s="46"/>
      <c r="JJ34" s="46"/>
      <c r="JK34" s="46"/>
      <c r="JL34" s="46"/>
      <c r="JM34" s="46"/>
      <c r="JN34" s="46"/>
      <c r="JO34" s="46"/>
      <c r="JP34" s="46"/>
      <c r="JQ34" s="46"/>
      <c r="JR34" s="46"/>
      <c r="JS34" s="46"/>
      <c r="JT34" s="46"/>
      <c r="JU34" s="46"/>
      <c r="JV34" s="46"/>
      <c r="JW34" s="46"/>
      <c r="JX34" s="46"/>
      <c r="JY34" s="46"/>
      <c r="JZ34" s="46"/>
      <c r="KA34" s="46"/>
      <c r="KB34" s="46"/>
      <c r="KC34" s="46"/>
      <c r="KD34" s="46"/>
      <c r="KE34" s="46"/>
      <c r="KF34" s="46"/>
      <c r="KG34" s="46"/>
      <c r="KH34" s="46"/>
      <c r="KI34" s="46"/>
      <c r="KJ34" s="46"/>
      <c r="KK34" s="46"/>
      <c r="KL34" s="46"/>
      <c r="KM34" s="46"/>
      <c r="KN34" s="46"/>
      <c r="KO34" s="46"/>
      <c r="KP34" s="46"/>
      <c r="KQ34" s="46"/>
      <c r="KR34" s="46"/>
      <c r="KS34" s="46"/>
      <c r="KT34" s="46"/>
      <c r="KU34" s="46"/>
      <c r="KV34" s="46"/>
      <c r="KW34" s="46"/>
      <c r="KX34" s="46"/>
      <c r="KY34" s="46"/>
      <c r="KZ34" s="46"/>
      <c r="LA34" s="46"/>
      <c r="LB34" s="46"/>
      <c r="LC34" s="46"/>
      <c r="LD34" s="46"/>
      <c r="LE34" s="46"/>
      <c r="LF34" s="46"/>
      <c r="LG34" s="46"/>
      <c r="LH34" s="46"/>
      <c r="LI34" s="46"/>
      <c r="LJ34" s="46"/>
      <c r="LK34" s="46"/>
      <c r="LL34" s="46"/>
      <c r="LM34" s="46"/>
      <c r="LN34" s="46"/>
      <c r="LO34" s="46"/>
      <c r="LP34" s="46"/>
      <c r="LQ34" s="46"/>
      <c r="LR34" s="46"/>
      <c r="LS34" s="46"/>
      <c r="LT34" s="46"/>
      <c r="LU34" s="46"/>
      <c r="LV34" s="46"/>
      <c r="LW34" s="46"/>
      <c r="LX34" s="46"/>
      <c r="LY34" s="46"/>
      <c r="LZ34" s="46"/>
      <c r="MA34" s="46"/>
      <c r="MB34" s="46"/>
      <c r="MC34" s="46"/>
      <c r="MD34" s="46"/>
      <c r="ME34" s="46"/>
      <c r="MF34" s="46"/>
      <c r="MG34" s="46"/>
      <c r="MH34" s="46"/>
      <c r="MI34" s="46"/>
      <c r="MJ34" s="46"/>
      <c r="MK34" s="46"/>
      <c r="ML34" s="46"/>
      <c r="MM34" s="46"/>
      <c r="MN34" s="46"/>
      <c r="MO34" s="46"/>
      <c r="MP34" s="46"/>
      <c r="MQ34" s="46"/>
      <c r="MR34" s="46"/>
      <c r="MS34" s="46"/>
      <c r="MT34" s="46"/>
      <c r="MU34" s="46"/>
      <c r="MV34" s="46"/>
      <c r="MW34" s="46"/>
      <c r="MX34" s="46"/>
      <c r="MY34" s="46"/>
      <c r="MZ34" s="46"/>
      <c r="NA34" s="46"/>
      <c r="NB34" s="46"/>
      <c r="NC34" s="46"/>
      <c r="ND34" s="46"/>
      <c r="NE34" s="46"/>
      <c r="NF34" s="46"/>
      <c r="NG34" s="46"/>
      <c r="NH34" s="46"/>
      <c r="NI34" s="46"/>
      <c r="NJ34" s="46"/>
      <c r="NK34" s="46"/>
      <c r="NL34" s="46"/>
      <c r="NM34" s="46"/>
      <c r="NN34" s="46"/>
      <c r="NO34" s="46"/>
      <c r="NP34" s="46"/>
      <c r="NQ34" s="46"/>
      <c r="NR34" s="46"/>
      <c r="NS34" s="46"/>
      <c r="NT34" s="46"/>
      <c r="NU34" s="46"/>
      <c r="NV34" s="46"/>
      <c r="NW34" s="46"/>
      <c r="NX34" s="46"/>
      <c r="NY34" s="46"/>
      <c r="NZ34" s="46"/>
      <c r="OA34" s="46"/>
      <c r="OB34" s="46"/>
      <c r="OC34" s="46"/>
      <c r="OD34" s="46"/>
      <c r="OE34" s="46"/>
      <c r="OF34" s="46"/>
      <c r="OG34" s="46"/>
      <c r="OH34" s="46"/>
      <c r="OI34" s="46"/>
      <c r="OJ34" s="46"/>
      <c r="OK34" s="46"/>
      <c r="OL34" s="46"/>
      <c r="OM34" s="46"/>
      <c r="ON34" s="46"/>
      <c r="OO34" s="46"/>
      <c r="OP34" s="46"/>
      <c r="OQ34" s="46"/>
      <c r="OR34" s="46"/>
      <c r="OS34" s="46"/>
      <c r="OT34" s="46"/>
      <c r="OU34" s="46"/>
      <c r="OV34" s="46"/>
      <c r="OW34" s="46"/>
      <c r="OX34" s="46"/>
      <c r="OY34" s="46"/>
      <c r="OZ34" s="46"/>
      <c r="PA34" s="46"/>
      <c r="PB34" s="46"/>
      <c r="PC34" s="46"/>
      <c r="PD34" s="46"/>
      <c r="PE34" s="46"/>
      <c r="PF34" s="46"/>
      <c r="PG34" s="46"/>
      <c r="PH34" s="46"/>
      <c r="PI34" s="46"/>
      <c r="PJ34" s="46"/>
      <c r="PK34" s="46"/>
      <c r="PL34" s="46"/>
      <c r="PM34" s="46"/>
      <c r="PN34" s="46"/>
      <c r="PO34" s="46"/>
      <c r="PP34" s="46"/>
      <c r="PQ34" s="46"/>
      <c r="PR34" s="46"/>
      <c r="PS34" s="46"/>
      <c r="PT34" s="46"/>
      <c r="PU34" s="46"/>
      <c r="PV34" s="46"/>
      <c r="PW34" s="46"/>
      <c r="PX34" s="46"/>
      <c r="PY34" s="46"/>
      <c r="PZ34" s="46"/>
      <c r="QA34" s="46"/>
      <c r="QB34" s="46"/>
      <c r="QC34" s="46"/>
      <c r="QD34" s="46"/>
      <c r="QE34" s="46"/>
      <c r="QF34" s="46"/>
      <c r="QG34" s="46"/>
      <c r="QH34" s="46"/>
      <c r="QI34" s="46"/>
      <c r="QJ34" s="46"/>
      <c r="QK34" s="46"/>
      <c r="QL34" s="46"/>
      <c r="QM34" s="46"/>
      <c r="QN34" s="46"/>
      <c r="QO34" s="46"/>
      <c r="QP34" s="46"/>
      <c r="QQ34" s="46"/>
      <c r="QR34" s="46"/>
      <c r="QS34" s="46"/>
      <c r="QT34" s="46"/>
      <c r="QU34" s="46"/>
      <c r="QV34" s="46"/>
      <c r="QW34" s="46"/>
      <c r="QX34" s="46"/>
      <c r="QY34" s="46"/>
      <c r="QZ34" s="46"/>
      <c r="RA34" s="46"/>
      <c r="RB34" s="46"/>
      <c r="RC34" s="46"/>
      <c r="RD34" s="46"/>
      <c r="RE34" s="46"/>
      <c r="RF34" s="46"/>
      <c r="RG34" s="46"/>
      <c r="RH34" s="46"/>
      <c r="RI34" s="46"/>
      <c r="RJ34" s="46"/>
      <c r="RK34" s="46"/>
      <c r="RL34" s="46"/>
      <c r="RM34" s="46"/>
      <c r="RN34" s="46"/>
      <c r="RO34" s="46"/>
      <c r="RP34" s="46"/>
      <c r="RQ34" s="46"/>
      <c r="RR34" s="46"/>
      <c r="RS34" s="46"/>
      <c r="RT34" s="46"/>
      <c r="RU34" s="46"/>
      <c r="RV34" s="46"/>
      <c r="RW34" s="46"/>
      <c r="RX34" s="46"/>
      <c r="RY34" s="46"/>
      <c r="RZ34" s="46"/>
      <c r="SA34" s="46"/>
      <c r="SB34" s="46"/>
      <c r="SC34" s="46"/>
      <c r="SD34" s="46"/>
      <c r="SE34" s="46"/>
      <c r="SF34" s="46"/>
      <c r="SG34" s="46"/>
      <c r="SH34" s="46"/>
      <c r="SI34" s="46"/>
      <c r="SJ34" s="46"/>
      <c r="SK34" s="46"/>
      <c r="SL34" s="46"/>
      <c r="SM34" s="46"/>
      <c r="SN34" s="46"/>
      <c r="SO34" s="46"/>
      <c r="SP34" s="46"/>
      <c r="SQ34" s="46"/>
      <c r="SR34" s="46"/>
      <c r="SS34" s="46"/>
      <c r="ST34" s="46"/>
      <c r="SU34" s="46"/>
      <c r="SV34" s="46"/>
      <c r="SW34" s="46"/>
      <c r="SX34" s="46"/>
      <c r="SY34" s="46"/>
      <c r="SZ34" s="46"/>
      <c r="TA34" s="46"/>
      <c r="TB34" s="46"/>
      <c r="TC34" s="46"/>
      <c r="TD34" s="46"/>
      <c r="TE34" s="46"/>
      <c r="TF34" s="46"/>
      <c r="TG34" s="46"/>
      <c r="TH34" s="46"/>
      <c r="TI34" s="46"/>
      <c r="TJ34" s="46"/>
      <c r="TK34" s="46"/>
      <c r="TL34" s="46"/>
      <c r="TM34" s="46"/>
      <c r="TN34" s="46"/>
      <c r="TO34" s="46"/>
      <c r="TP34" s="46"/>
      <c r="TQ34" s="46"/>
      <c r="TR34" s="46"/>
      <c r="TS34" s="46"/>
      <c r="TT34" s="46"/>
      <c r="TU34" s="46"/>
      <c r="TV34" s="46"/>
      <c r="TW34" s="46"/>
      <c r="TX34" s="46"/>
      <c r="TY34" s="46"/>
      <c r="TZ34" s="46"/>
      <c r="UA34" s="46"/>
      <c r="UB34" s="46"/>
      <c r="UC34" s="46"/>
      <c r="UD34" s="46"/>
      <c r="UE34" s="46"/>
      <c r="UF34" s="46"/>
      <c r="UG34" s="46"/>
      <c r="UH34" s="46"/>
      <c r="UI34" s="46"/>
      <c r="UJ34" s="46"/>
      <c r="UK34" s="46"/>
      <c r="UL34" s="46"/>
      <c r="UM34" s="46"/>
      <c r="UN34" s="46"/>
      <c r="UO34" s="46"/>
      <c r="UP34" s="46"/>
      <c r="UQ34" s="46"/>
      <c r="UR34" s="46"/>
      <c r="US34" s="46"/>
      <c r="UT34" s="46"/>
      <c r="UU34" s="46"/>
      <c r="UV34" s="46"/>
      <c r="UW34" s="46"/>
      <c r="UX34" s="46"/>
      <c r="UY34" s="46"/>
      <c r="UZ34" s="46"/>
      <c r="VA34" s="46"/>
      <c r="VB34" s="46"/>
      <c r="VC34" s="46"/>
      <c r="VD34" s="46"/>
      <c r="VE34" s="46"/>
      <c r="VF34" s="46"/>
      <c r="VG34" s="46"/>
      <c r="VH34" s="46"/>
      <c r="VI34" s="46"/>
      <c r="VJ34" s="46"/>
      <c r="VK34" s="46"/>
      <c r="VL34" s="46"/>
      <c r="VM34" s="46"/>
      <c r="VN34" s="46"/>
      <c r="VO34" s="46"/>
      <c r="VP34" s="46"/>
      <c r="VQ34" s="46"/>
      <c r="VR34" s="46"/>
      <c r="VS34" s="46"/>
      <c r="VT34" s="46"/>
      <c r="VU34" s="46"/>
      <c r="VV34" s="46"/>
      <c r="VW34" s="46"/>
      <c r="VX34" s="46"/>
      <c r="VY34" s="46"/>
      <c r="VZ34" s="46"/>
      <c r="WA34" s="46"/>
      <c r="WB34" s="46"/>
      <c r="WC34" s="46"/>
      <c r="WD34" s="46"/>
      <c r="WE34" s="46"/>
      <c r="WF34" s="46"/>
      <c r="WG34" s="46"/>
      <c r="WH34" s="46"/>
      <c r="WI34" s="46"/>
      <c r="WJ34" s="46"/>
      <c r="WK34" s="46"/>
      <c r="WL34" s="46"/>
      <c r="WM34" s="46"/>
      <c r="WN34" s="46"/>
      <c r="WO34" s="46"/>
      <c r="WP34" s="46"/>
      <c r="WQ34" s="46"/>
      <c r="WR34" s="46"/>
      <c r="WS34" s="46"/>
      <c r="WT34" s="46"/>
      <c r="WU34" s="46"/>
      <c r="WV34" s="46"/>
      <c r="WW34" s="46"/>
      <c r="WX34" s="46"/>
      <c r="WY34" s="46"/>
      <c r="WZ34" s="46"/>
      <c r="XA34" s="46"/>
      <c r="XB34" s="46"/>
      <c r="XC34" s="46"/>
      <c r="XD34" s="46"/>
      <c r="XE34" s="46"/>
      <c r="XF34" s="46"/>
      <c r="XG34" s="46"/>
      <c r="XH34" s="46"/>
      <c r="XI34" s="46"/>
      <c r="XJ34" s="46"/>
      <c r="XK34" s="46"/>
      <c r="XL34" s="46"/>
      <c r="XM34" s="46"/>
      <c r="XN34" s="46"/>
      <c r="XO34" s="46"/>
      <c r="XP34" s="46"/>
      <c r="XQ34" s="46"/>
      <c r="XR34" s="46"/>
      <c r="XS34" s="46"/>
      <c r="XT34" s="46"/>
      <c r="XU34" s="46"/>
      <c r="XV34" s="46"/>
      <c r="XW34" s="46"/>
      <c r="XX34" s="46"/>
      <c r="XY34" s="46"/>
      <c r="XZ34" s="46"/>
      <c r="YA34" s="46"/>
      <c r="YB34" s="46"/>
      <c r="YC34" s="46"/>
      <c r="YD34" s="46"/>
      <c r="YE34" s="46"/>
      <c r="YF34" s="46"/>
      <c r="YG34" s="46"/>
      <c r="YH34" s="46"/>
      <c r="YI34" s="46"/>
      <c r="YJ34" s="46"/>
      <c r="YK34" s="46"/>
      <c r="YL34" s="46"/>
      <c r="YM34" s="46"/>
      <c r="YN34" s="46"/>
      <c r="YO34" s="46"/>
      <c r="YP34" s="46"/>
      <c r="YQ34" s="46"/>
      <c r="YR34" s="46"/>
      <c r="YS34" s="46"/>
      <c r="YT34" s="46"/>
      <c r="YU34" s="46"/>
      <c r="YV34" s="46"/>
      <c r="YW34" s="46"/>
      <c r="YX34" s="46"/>
      <c r="YY34" s="46"/>
      <c r="YZ34" s="46"/>
      <c r="ZA34" s="46"/>
      <c r="ZB34" s="46"/>
      <c r="ZC34" s="46"/>
      <c r="ZD34" s="46"/>
      <c r="ZE34" s="46"/>
      <c r="ZF34" s="46"/>
      <c r="ZG34" s="46"/>
      <c r="ZH34" s="46"/>
      <c r="ZI34" s="46"/>
      <c r="ZJ34" s="46"/>
      <c r="ZK34" s="46"/>
      <c r="ZL34" s="46"/>
      <c r="ZM34" s="46"/>
      <c r="ZN34" s="46"/>
      <c r="ZO34" s="46"/>
      <c r="ZP34" s="46"/>
      <c r="ZQ34" s="46"/>
      <c r="ZR34" s="46"/>
      <c r="ZS34" s="46"/>
      <c r="ZT34" s="46"/>
      <c r="ZU34" s="46"/>
      <c r="ZV34" s="46"/>
      <c r="ZW34" s="46"/>
      <c r="ZX34" s="46"/>
      <c r="ZY34" s="46"/>
      <c r="ZZ34" s="46"/>
      <c r="AAA34" s="46"/>
      <c r="AAB34" s="46"/>
      <c r="AAC34" s="46"/>
      <c r="AAD34" s="46"/>
      <c r="AAE34" s="46"/>
      <c r="AAF34" s="46"/>
      <c r="AAG34" s="46"/>
      <c r="AAH34" s="46"/>
      <c r="AAI34" s="46"/>
      <c r="AAJ34" s="46"/>
      <c r="AAK34" s="46"/>
      <c r="AAL34" s="46"/>
      <c r="AAM34" s="46"/>
      <c r="AAN34" s="46"/>
      <c r="AAO34" s="46"/>
      <c r="AAP34" s="46"/>
      <c r="AAQ34" s="46"/>
      <c r="AAR34" s="46"/>
      <c r="AAS34" s="46"/>
      <c r="AAT34" s="46"/>
      <c r="AAU34" s="46"/>
      <c r="AAV34" s="46"/>
      <c r="AAW34" s="46"/>
      <c r="AAX34" s="46"/>
      <c r="AAY34" s="46"/>
      <c r="AAZ34" s="46"/>
      <c r="ABA34" s="46"/>
      <c r="ABB34" s="46"/>
      <c r="ABC34" s="46"/>
      <c r="ABD34" s="46"/>
      <c r="ABE34" s="46"/>
      <c r="ABF34" s="46"/>
      <c r="ABG34" s="46"/>
      <c r="ABH34" s="46"/>
      <c r="ABI34" s="46"/>
      <c r="ABJ34" s="46"/>
      <c r="ABK34" s="46"/>
      <c r="ABL34" s="46"/>
      <c r="ABM34" s="46"/>
      <c r="ABN34" s="46"/>
      <c r="ABO34" s="46"/>
      <c r="ABP34" s="46"/>
      <c r="ABQ34" s="46"/>
      <c r="ABR34" s="46"/>
      <c r="ABS34" s="46"/>
      <c r="ABT34" s="46"/>
      <c r="ABU34" s="46"/>
      <c r="ABV34" s="46"/>
      <c r="ABW34" s="46"/>
      <c r="ABX34" s="46"/>
      <c r="ABY34" s="46"/>
      <c r="ABZ34" s="46"/>
      <c r="ACA34" s="46"/>
      <c r="ACB34" s="46"/>
      <c r="ACC34" s="46"/>
      <c r="ACD34" s="46"/>
      <c r="ACE34" s="46"/>
      <c r="ACF34" s="46"/>
      <c r="ACG34" s="46"/>
      <c r="ACH34" s="46"/>
      <c r="ACI34" s="46"/>
      <c r="ACJ34" s="46"/>
      <c r="ACK34" s="46"/>
      <c r="ACL34" s="46"/>
      <c r="ACM34" s="46"/>
      <c r="ACN34" s="46"/>
      <c r="ACO34" s="46"/>
      <c r="ACP34" s="46"/>
      <c r="ACQ34" s="46"/>
      <c r="ACR34" s="46"/>
      <c r="ACS34" s="46"/>
      <c r="ACT34" s="46"/>
      <c r="ACU34" s="46"/>
      <c r="ACV34" s="46"/>
      <c r="ACW34" s="46"/>
      <c r="ACX34" s="46"/>
      <c r="ACY34" s="46"/>
      <c r="ACZ34" s="46"/>
      <c r="ADA34" s="46"/>
      <c r="ADB34" s="46"/>
      <c r="ADC34" s="46"/>
      <c r="ADD34" s="46"/>
      <c r="ADE34" s="46"/>
      <c r="ADF34" s="46"/>
      <c r="ADG34" s="46"/>
      <c r="ADH34" s="46"/>
      <c r="ADI34" s="46"/>
      <c r="ADJ34" s="46"/>
      <c r="ADK34" s="46"/>
      <c r="ADL34" s="46"/>
      <c r="ADM34" s="46"/>
      <c r="ADN34" s="46"/>
      <c r="ADO34" s="46"/>
      <c r="ADP34" s="46"/>
      <c r="ADQ34" s="46"/>
      <c r="ADR34" s="46"/>
      <c r="ADS34" s="46"/>
      <c r="ADT34" s="46"/>
      <c r="ADU34" s="46"/>
      <c r="ADV34" s="46"/>
      <c r="ADW34" s="46"/>
      <c r="ADX34" s="46"/>
      <c r="ADY34" s="46"/>
      <c r="ADZ34" s="46"/>
      <c r="AEA34" s="46"/>
      <c r="AEB34" s="46"/>
      <c r="AEC34" s="46"/>
      <c r="AED34" s="46"/>
      <c r="AEE34" s="46"/>
      <c r="AEF34" s="46"/>
      <c r="AEG34" s="46"/>
      <c r="AEH34" s="46"/>
      <c r="AEI34" s="46"/>
      <c r="AEJ34" s="46"/>
      <c r="AEK34" s="46"/>
      <c r="AEL34" s="46"/>
      <c r="AEM34" s="46"/>
      <c r="AEN34" s="46"/>
      <c r="AEO34" s="46"/>
      <c r="AEP34" s="46"/>
      <c r="AEQ34" s="46"/>
      <c r="AER34" s="46"/>
      <c r="AES34" s="46"/>
      <c r="AET34" s="46"/>
      <c r="AEU34" s="46"/>
      <c r="AEV34" s="46"/>
      <c r="AEW34" s="46"/>
      <c r="AEX34" s="46"/>
      <c r="AEY34" s="46"/>
      <c r="AEZ34" s="46"/>
      <c r="AFA34" s="46"/>
      <c r="AFB34" s="46"/>
      <c r="AFC34" s="46"/>
      <c r="AFD34" s="46"/>
      <c r="AFE34" s="46"/>
      <c r="AFF34" s="46"/>
      <c r="AFG34" s="46"/>
      <c r="AFH34" s="46"/>
      <c r="AFI34" s="46"/>
      <c r="AFJ34" s="46"/>
      <c r="AFK34" s="46"/>
      <c r="AFL34" s="46"/>
      <c r="AFM34" s="46"/>
      <c r="AFN34" s="46"/>
      <c r="AFO34" s="46"/>
      <c r="AFP34" s="46"/>
      <c r="AFQ34" s="46"/>
      <c r="AFR34" s="46"/>
      <c r="AFS34" s="46"/>
      <c r="AFT34" s="46"/>
      <c r="AFU34" s="46"/>
      <c r="AFV34" s="46"/>
      <c r="AFW34" s="46"/>
      <c r="AFX34" s="46"/>
      <c r="AFY34" s="46"/>
      <c r="AFZ34" s="46"/>
      <c r="AGA34" s="46"/>
      <c r="AGB34" s="46"/>
      <c r="AGC34" s="46"/>
      <c r="AGD34" s="46"/>
      <c r="AGE34" s="46"/>
      <c r="AGF34" s="46"/>
      <c r="AGG34" s="46"/>
      <c r="AGH34" s="46"/>
      <c r="AGI34" s="46"/>
      <c r="AGJ34" s="46"/>
      <c r="AGK34" s="46"/>
      <c r="AGL34" s="46"/>
      <c r="AGM34" s="46"/>
      <c r="AGN34" s="46"/>
      <c r="AGO34" s="46"/>
      <c r="AGP34" s="46"/>
      <c r="AGQ34" s="46"/>
      <c r="AGR34" s="46"/>
      <c r="AGS34" s="46"/>
      <c r="AGT34" s="46"/>
      <c r="AGU34" s="46"/>
      <c r="AGV34" s="46"/>
      <c r="AGW34" s="46"/>
      <c r="AGX34" s="46"/>
      <c r="AGY34" s="46"/>
      <c r="AGZ34" s="46"/>
      <c r="AHA34" s="46"/>
      <c r="AHB34" s="46"/>
      <c r="AHC34" s="46"/>
      <c r="AHD34" s="46"/>
      <c r="AHE34" s="46"/>
      <c r="AHF34" s="46"/>
      <c r="AHG34" s="46"/>
      <c r="AHH34" s="46"/>
      <c r="AHI34" s="46"/>
      <c r="AHJ34" s="46"/>
      <c r="AHK34" s="46"/>
      <c r="AHL34" s="46"/>
      <c r="AHM34" s="46"/>
      <c r="AHN34" s="46"/>
      <c r="AHO34" s="46"/>
      <c r="AHP34" s="46"/>
      <c r="AHQ34" s="46"/>
      <c r="AHR34" s="46"/>
      <c r="AHS34" s="46"/>
      <c r="AHT34" s="46"/>
      <c r="AHU34" s="46"/>
      <c r="AHV34" s="46"/>
      <c r="AHW34" s="46"/>
      <c r="AHX34" s="46"/>
      <c r="AHY34" s="46"/>
      <c r="AHZ34" s="46"/>
      <c r="AIA34" s="46"/>
      <c r="AIB34" s="46"/>
      <c r="AIC34" s="46"/>
      <c r="AID34" s="46"/>
      <c r="AIE34" s="46"/>
      <c r="AIF34" s="46"/>
      <c r="AIG34" s="46"/>
      <c r="AIH34" s="46"/>
      <c r="AII34" s="46"/>
      <c r="AIJ34" s="46"/>
      <c r="AIK34" s="46"/>
      <c r="AIL34" s="46"/>
      <c r="AIM34" s="46"/>
      <c r="AIN34" s="46"/>
      <c r="AIO34" s="46"/>
      <c r="AIP34" s="46"/>
      <c r="AIQ34" s="46"/>
      <c r="AIR34" s="46"/>
      <c r="AIS34" s="46"/>
      <c r="AIT34" s="46"/>
      <c r="AIU34" s="46"/>
      <c r="AIV34" s="46"/>
      <c r="AIW34" s="46"/>
      <c r="AIX34" s="46"/>
      <c r="AIY34" s="46"/>
      <c r="AIZ34" s="46"/>
      <c r="AJA34" s="46"/>
      <c r="AJB34" s="46"/>
      <c r="AJC34" s="46"/>
      <c r="AJD34" s="46"/>
      <c r="AJE34" s="46"/>
      <c r="AJF34" s="46"/>
      <c r="AJG34" s="46"/>
      <c r="AJH34" s="46"/>
      <c r="AJI34" s="46"/>
      <c r="AJJ34" s="46"/>
      <c r="AJK34" s="46"/>
      <c r="AJL34" s="46"/>
      <c r="AJM34" s="46"/>
      <c r="AJN34" s="46"/>
      <c r="AJO34" s="46"/>
      <c r="AJP34" s="46"/>
      <c r="AJQ34" s="46"/>
      <c r="AJR34" s="46"/>
      <c r="AJS34" s="46"/>
      <c r="AJT34" s="46"/>
      <c r="AJU34" s="46"/>
      <c r="AJV34" s="46"/>
      <c r="AJW34" s="46"/>
      <c r="AJX34" s="46"/>
      <c r="AJY34" s="46"/>
      <c r="AJZ34" s="46"/>
      <c r="AKA34" s="46"/>
      <c r="AKB34" s="46"/>
      <c r="AKC34" s="46"/>
      <c r="AKD34" s="46"/>
      <c r="AKE34" s="46"/>
      <c r="AKF34" s="46"/>
      <c r="AKG34" s="46"/>
      <c r="AKH34" s="46"/>
      <c r="AKI34" s="46"/>
      <c r="AKJ34" s="46"/>
      <c r="AKK34" s="46"/>
      <c r="AKL34" s="46"/>
      <c r="AKM34" s="46"/>
      <c r="AKN34" s="46"/>
      <c r="AKO34" s="46"/>
      <c r="AKP34" s="46"/>
      <c r="AKQ34" s="46"/>
      <c r="AKR34" s="46"/>
      <c r="AKS34" s="46"/>
      <c r="AKT34" s="46"/>
      <c r="AKU34" s="46"/>
      <c r="AKV34" s="46"/>
      <c r="AKW34" s="46"/>
      <c r="AKX34" s="46"/>
      <c r="AKY34" s="46"/>
      <c r="AKZ34" s="46"/>
      <c r="ALA34" s="46"/>
      <c r="ALB34" s="46"/>
      <c r="ALC34" s="46"/>
      <c r="ALD34" s="46"/>
      <c r="ALE34" s="46"/>
      <c r="ALF34" s="46"/>
      <c r="ALG34" s="46"/>
      <c r="ALH34" s="46"/>
      <c r="ALI34" s="46"/>
      <c r="ALJ34" s="46"/>
      <c r="ALK34" s="46"/>
      <c r="ALL34" s="46"/>
      <c r="ALM34" s="46"/>
      <c r="ALN34" s="46"/>
      <c r="ALO34" s="46"/>
      <c r="ALP34" s="46"/>
      <c r="ALQ34" s="46"/>
      <c r="ALR34" s="46"/>
      <c r="ALS34" s="46"/>
      <c r="ALT34" s="46"/>
      <c r="ALU34" s="46"/>
      <c r="ALV34" s="46"/>
      <c r="ALW34" s="46"/>
      <c r="ALX34" s="46"/>
      <c r="ALY34" s="46"/>
      <c r="ALZ34" s="46"/>
      <c r="AMA34" s="46"/>
      <c r="AMB34" s="46"/>
      <c r="AMC34" s="46"/>
      <c r="AMD34" s="46"/>
      <c r="AME34" s="46"/>
      <c r="AMF34" s="46"/>
      <c r="AMG34" s="46"/>
      <c r="AMH34" s="46"/>
      <c r="AMI34" s="46"/>
      <c r="AMJ34" s="46"/>
      <c r="AMK34" s="46"/>
    </row>
    <row r="35" spans="1:1025" s="47" customFormat="1" x14ac:dyDescent="0.2">
      <c r="A35" s="46" t="s">
        <v>28</v>
      </c>
      <c r="B35" s="46"/>
      <c r="C35" s="55"/>
      <c r="D35" s="46">
        <v>4419</v>
      </c>
      <c r="E35" s="46">
        <v>4880</v>
      </c>
      <c r="F35" s="46">
        <f t="shared" si="14"/>
        <v>1.1043222448517764</v>
      </c>
      <c r="G35" s="57">
        <v>873</v>
      </c>
      <c r="H35" s="48">
        <v>17.8</v>
      </c>
      <c r="I35" s="46">
        <v>95</v>
      </c>
      <c r="J35" s="46"/>
      <c r="K35" s="46"/>
      <c r="L35" s="46"/>
      <c r="M35" s="46"/>
      <c r="N35" s="46"/>
      <c r="O35" s="46"/>
      <c r="P35" s="46">
        <v>336</v>
      </c>
      <c r="Q35" s="46">
        <v>40</v>
      </c>
      <c r="R35" s="46"/>
      <c r="S35" s="46"/>
      <c r="T35" s="46"/>
      <c r="X35" s="48"/>
      <c r="Z35" s="48"/>
      <c r="AA35" s="48"/>
      <c r="AB35" s="48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</row>
    <row r="36" spans="1:1025" s="47" customFormat="1" x14ac:dyDescent="0.2">
      <c r="A36" s="46" t="s">
        <v>30</v>
      </c>
      <c r="B36" s="46"/>
      <c r="C36" s="55"/>
      <c r="D36" s="46">
        <v>7706</v>
      </c>
      <c r="E36" s="46">
        <v>8350</v>
      </c>
      <c r="F36" s="46">
        <f t="shared" si="14"/>
        <v>1.0835712431871269</v>
      </c>
      <c r="G36" s="57">
        <v>1263</v>
      </c>
      <c r="H36" s="48">
        <v>15.4</v>
      </c>
      <c r="I36" s="46">
        <v>66.900000000000006</v>
      </c>
      <c r="J36" s="46"/>
      <c r="K36" s="46"/>
      <c r="L36" s="46"/>
      <c r="M36" s="46"/>
      <c r="N36" s="46"/>
      <c r="O36" s="46"/>
      <c r="P36" s="46">
        <v>1187</v>
      </c>
      <c r="Q36" s="46">
        <v>104</v>
      </c>
      <c r="R36" s="46"/>
      <c r="S36" s="46">
        <v>536</v>
      </c>
      <c r="T36" s="46">
        <v>83</v>
      </c>
      <c r="X36" s="48"/>
      <c r="Z36" s="48"/>
      <c r="AA36" s="48"/>
      <c r="AB36" s="48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  <c r="CE36" s="46"/>
      <c r="CF36" s="46"/>
      <c r="CG36" s="46"/>
      <c r="CH36" s="46"/>
      <c r="CI36" s="46"/>
      <c r="CJ36" s="46"/>
      <c r="CK36" s="46"/>
      <c r="CL36" s="46"/>
      <c r="CM36" s="46"/>
      <c r="CN36" s="46"/>
      <c r="CO36" s="46"/>
      <c r="CP36" s="46"/>
      <c r="CQ36" s="46"/>
      <c r="CR36" s="46"/>
      <c r="CS36" s="46"/>
      <c r="CT36" s="46"/>
      <c r="CU36" s="46"/>
      <c r="CV36" s="46"/>
      <c r="CW36" s="46"/>
      <c r="CX36" s="46"/>
      <c r="CY36" s="46"/>
      <c r="CZ36" s="46"/>
      <c r="DA36" s="46"/>
      <c r="DB36" s="46"/>
      <c r="DC36" s="46"/>
      <c r="DD36" s="46"/>
      <c r="DE36" s="46"/>
      <c r="DF36" s="46"/>
      <c r="DG36" s="46"/>
      <c r="DH36" s="46"/>
      <c r="DI36" s="46"/>
      <c r="DJ36" s="46"/>
      <c r="DK36" s="46"/>
      <c r="DL36" s="46"/>
      <c r="DM36" s="46"/>
      <c r="DN36" s="46"/>
      <c r="DO36" s="46"/>
      <c r="DP36" s="46"/>
      <c r="DQ36" s="46"/>
      <c r="DR36" s="46"/>
      <c r="DS36" s="46"/>
      <c r="DT36" s="46"/>
      <c r="DU36" s="46"/>
      <c r="DV36" s="46"/>
      <c r="DW36" s="46"/>
      <c r="DX36" s="46"/>
      <c r="DY36" s="46"/>
      <c r="DZ36" s="46"/>
      <c r="EA36" s="46"/>
      <c r="EB36" s="46"/>
      <c r="EC36" s="46"/>
      <c r="ED36" s="46"/>
      <c r="EE36" s="46"/>
      <c r="EF36" s="46"/>
      <c r="EG36" s="46"/>
      <c r="EH36" s="46"/>
      <c r="EI36" s="46"/>
      <c r="EJ36" s="46"/>
      <c r="EK36" s="46"/>
      <c r="EL36" s="46"/>
      <c r="EM36" s="46"/>
      <c r="EN36" s="46"/>
      <c r="EO36" s="46"/>
      <c r="EP36" s="46"/>
      <c r="EQ36" s="46"/>
      <c r="ER36" s="46"/>
      <c r="ES36" s="46"/>
      <c r="ET36" s="46"/>
      <c r="EU36" s="46"/>
      <c r="EV36" s="46"/>
      <c r="EW36" s="46"/>
      <c r="EX36" s="46"/>
      <c r="EY36" s="46"/>
      <c r="EZ36" s="46"/>
      <c r="FA36" s="46"/>
      <c r="FB36" s="46"/>
      <c r="FC36" s="46"/>
      <c r="FD36" s="46"/>
      <c r="FE36" s="46"/>
      <c r="FF36" s="46"/>
      <c r="FG36" s="46"/>
      <c r="FH36" s="46"/>
      <c r="FI36" s="46"/>
      <c r="FJ36" s="46"/>
      <c r="FK36" s="46"/>
      <c r="FL36" s="46"/>
      <c r="FM36" s="46"/>
      <c r="FN36" s="46"/>
      <c r="FO36" s="46"/>
      <c r="FP36" s="46"/>
      <c r="FQ36" s="46"/>
      <c r="FR36" s="46"/>
      <c r="FS36" s="46"/>
      <c r="FT36" s="46"/>
      <c r="FU36" s="46"/>
      <c r="FV36" s="46"/>
      <c r="FW36" s="46"/>
      <c r="FX36" s="46"/>
      <c r="FY36" s="46"/>
      <c r="FZ36" s="46"/>
      <c r="GA36" s="46"/>
      <c r="GB36" s="46"/>
      <c r="GC36" s="46"/>
      <c r="GD36" s="46"/>
      <c r="GE36" s="46"/>
      <c r="GF36" s="46"/>
      <c r="GG36" s="46"/>
      <c r="GH36" s="46"/>
      <c r="GI36" s="46"/>
      <c r="GJ36" s="46"/>
      <c r="GK36" s="46"/>
      <c r="GL36" s="46"/>
      <c r="GM36" s="46"/>
      <c r="GN36" s="46"/>
      <c r="GO36" s="46"/>
      <c r="GP36" s="46"/>
      <c r="GQ36" s="46"/>
      <c r="GR36" s="46"/>
      <c r="GS36" s="46"/>
      <c r="GT36" s="46"/>
      <c r="GU36" s="46"/>
      <c r="GV36" s="46"/>
      <c r="GW36" s="46"/>
      <c r="GX36" s="46"/>
      <c r="GY36" s="46"/>
      <c r="GZ36" s="46"/>
      <c r="HA36" s="46"/>
      <c r="HB36" s="46"/>
      <c r="HC36" s="46"/>
      <c r="HD36" s="46"/>
      <c r="HE36" s="46"/>
      <c r="HF36" s="46"/>
      <c r="HG36" s="46"/>
      <c r="HH36" s="46"/>
      <c r="HI36" s="46"/>
      <c r="HJ36" s="46"/>
      <c r="HK36" s="46"/>
      <c r="HL36" s="46"/>
      <c r="HM36" s="46"/>
      <c r="HN36" s="46"/>
      <c r="HO36" s="46"/>
      <c r="HP36" s="46"/>
      <c r="HQ36" s="46"/>
      <c r="HR36" s="46"/>
      <c r="HS36" s="46"/>
      <c r="HT36" s="46"/>
      <c r="HU36" s="46"/>
      <c r="HV36" s="46"/>
      <c r="HW36" s="46"/>
      <c r="HX36" s="46"/>
      <c r="HY36" s="46"/>
      <c r="HZ36" s="46"/>
      <c r="IA36" s="46"/>
      <c r="IB36" s="46"/>
      <c r="IC36" s="46"/>
      <c r="ID36" s="46"/>
      <c r="IE36" s="46"/>
      <c r="IF36" s="46"/>
      <c r="IG36" s="46"/>
      <c r="IH36" s="46"/>
      <c r="II36" s="46"/>
      <c r="IJ36" s="46"/>
      <c r="IK36" s="46"/>
      <c r="IL36" s="46"/>
      <c r="IM36" s="46"/>
      <c r="IN36" s="46"/>
      <c r="IO36" s="46"/>
      <c r="IP36" s="46"/>
      <c r="IQ36" s="46"/>
      <c r="IR36" s="46"/>
      <c r="IS36" s="46"/>
      <c r="IT36" s="46"/>
      <c r="IU36" s="46"/>
      <c r="IV36" s="46"/>
      <c r="IW36" s="46"/>
      <c r="IX36" s="46"/>
      <c r="IY36" s="46"/>
      <c r="IZ36" s="46"/>
      <c r="JA36" s="46"/>
      <c r="JB36" s="46"/>
      <c r="JC36" s="46"/>
      <c r="JD36" s="46"/>
      <c r="JE36" s="46"/>
      <c r="JF36" s="46"/>
      <c r="JG36" s="46"/>
      <c r="JH36" s="46"/>
      <c r="JI36" s="46"/>
      <c r="JJ36" s="46"/>
      <c r="JK36" s="46"/>
      <c r="JL36" s="46"/>
      <c r="JM36" s="46"/>
      <c r="JN36" s="46"/>
      <c r="JO36" s="46"/>
      <c r="JP36" s="46"/>
      <c r="JQ36" s="46"/>
      <c r="JR36" s="46"/>
      <c r="JS36" s="46"/>
      <c r="JT36" s="46"/>
      <c r="JU36" s="46"/>
      <c r="JV36" s="46"/>
      <c r="JW36" s="46"/>
      <c r="JX36" s="46"/>
      <c r="JY36" s="46"/>
      <c r="JZ36" s="46"/>
      <c r="KA36" s="46"/>
      <c r="KB36" s="46"/>
      <c r="KC36" s="46"/>
      <c r="KD36" s="46"/>
      <c r="KE36" s="46"/>
      <c r="KF36" s="46"/>
      <c r="KG36" s="46"/>
      <c r="KH36" s="46"/>
      <c r="KI36" s="46"/>
      <c r="KJ36" s="46"/>
      <c r="KK36" s="46"/>
      <c r="KL36" s="46"/>
      <c r="KM36" s="46"/>
      <c r="KN36" s="46"/>
      <c r="KO36" s="46"/>
      <c r="KP36" s="46"/>
      <c r="KQ36" s="46"/>
      <c r="KR36" s="46"/>
      <c r="KS36" s="46"/>
      <c r="KT36" s="46"/>
      <c r="KU36" s="46"/>
      <c r="KV36" s="46"/>
      <c r="KW36" s="46"/>
      <c r="KX36" s="46"/>
      <c r="KY36" s="46"/>
      <c r="KZ36" s="46"/>
      <c r="LA36" s="46"/>
      <c r="LB36" s="46"/>
      <c r="LC36" s="46"/>
      <c r="LD36" s="46"/>
      <c r="LE36" s="46"/>
      <c r="LF36" s="46"/>
      <c r="LG36" s="46"/>
      <c r="LH36" s="46"/>
      <c r="LI36" s="46"/>
      <c r="LJ36" s="46"/>
      <c r="LK36" s="46"/>
      <c r="LL36" s="46"/>
      <c r="LM36" s="46"/>
      <c r="LN36" s="46"/>
      <c r="LO36" s="46"/>
      <c r="LP36" s="46"/>
      <c r="LQ36" s="46"/>
      <c r="LR36" s="46"/>
      <c r="LS36" s="46"/>
      <c r="LT36" s="46"/>
      <c r="LU36" s="46"/>
      <c r="LV36" s="46"/>
      <c r="LW36" s="46"/>
      <c r="LX36" s="46"/>
      <c r="LY36" s="46"/>
      <c r="LZ36" s="46"/>
      <c r="MA36" s="46"/>
      <c r="MB36" s="46"/>
      <c r="MC36" s="46"/>
      <c r="MD36" s="46"/>
      <c r="ME36" s="46"/>
      <c r="MF36" s="46"/>
      <c r="MG36" s="46"/>
      <c r="MH36" s="46"/>
      <c r="MI36" s="46"/>
      <c r="MJ36" s="46"/>
      <c r="MK36" s="46"/>
      <c r="ML36" s="46"/>
      <c r="MM36" s="46"/>
      <c r="MN36" s="46"/>
      <c r="MO36" s="46"/>
      <c r="MP36" s="46"/>
      <c r="MQ36" s="46"/>
      <c r="MR36" s="46"/>
      <c r="MS36" s="46"/>
      <c r="MT36" s="46"/>
      <c r="MU36" s="46"/>
      <c r="MV36" s="46"/>
      <c r="MW36" s="46"/>
      <c r="MX36" s="46"/>
      <c r="MY36" s="46"/>
      <c r="MZ36" s="46"/>
      <c r="NA36" s="46"/>
      <c r="NB36" s="46"/>
      <c r="NC36" s="46"/>
      <c r="ND36" s="46"/>
      <c r="NE36" s="46"/>
      <c r="NF36" s="46"/>
      <c r="NG36" s="46"/>
      <c r="NH36" s="46"/>
      <c r="NI36" s="46"/>
      <c r="NJ36" s="46"/>
      <c r="NK36" s="46"/>
      <c r="NL36" s="46"/>
      <c r="NM36" s="46"/>
      <c r="NN36" s="46"/>
      <c r="NO36" s="46"/>
      <c r="NP36" s="46"/>
      <c r="NQ36" s="46"/>
      <c r="NR36" s="46"/>
      <c r="NS36" s="46"/>
      <c r="NT36" s="46"/>
      <c r="NU36" s="46"/>
      <c r="NV36" s="46"/>
      <c r="NW36" s="46"/>
      <c r="NX36" s="46"/>
      <c r="NY36" s="46"/>
      <c r="NZ36" s="46"/>
      <c r="OA36" s="46"/>
      <c r="OB36" s="46"/>
      <c r="OC36" s="46"/>
      <c r="OD36" s="46"/>
      <c r="OE36" s="46"/>
      <c r="OF36" s="46"/>
      <c r="OG36" s="46"/>
      <c r="OH36" s="46"/>
      <c r="OI36" s="46"/>
      <c r="OJ36" s="46"/>
      <c r="OK36" s="46"/>
      <c r="OL36" s="46"/>
      <c r="OM36" s="46"/>
      <c r="ON36" s="46"/>
      <c r="OO36" s="46"/>
      <c r="OP36" s="46"/>
      <c r="OQ36" s="46"/>
      <c r="OR36" s="46"/>
      <c r="OS36" s="46"/>
      <c r="OT36" s="46"/>
      <c r="OU36" s="46"/>
      <c r="OV36" s="46"/>
      <c r="OW36" s="46"/>
      <c r="OX36" s="46"/>
      <c r="OY36" s="46"/>
      <c r="OZ36" s="46"/>
      <c r="PA36" s="46"/>
      <c r="PB36" s="46"/>
      <c r="PC36" s="46"/>
      <c r="PD36" s="46"/>
      <c r="PE36" s="46"/>
      <c r="PF36" s="46"/>
      <c r="PG36" s="46"/>
      <c r="PH36" s="46"/>
      <c r="PI36" s="46"/>
      <c r="PJ36" s="46"/>
      <c r="PK36" s="46"/>
      <c r="PL36" s="46"/>
      <c r="PM36" s="46"/>
      <c r="PN36" s="46"/>
      <c r="PO36" s="46"/>
      <c r="PP36" s="46"/>
      <c r="PQ36" s="46"/>
      <c r="PR36" s="46"/>
      <c r="PS36" s="46"/>
      <c r="PT36" s="46"/>
      <c r="PU36" s="46"/>
      <c r="PV36" s="46"/>
      <c r="PW36" s="46"/>
      <c r="PX36" s="46"/>
      <c r="PY36" s="46"/>
      <c r="PZ36" s="46"/>
      <c r="QA36" s="46"/>
      <c r="QB36" s="46"/>
      <c r="QC36" s="46"/>
      <c r="QD36" s="46"/>
      <c r="QE36" s="46"/>
      <c r="QF36" s="46"/>
      <c r="QG36" s="46"/>
      <c r="QH36" s="46"/>
      <c r="QI36" s="46"/>
      <c r="QJ36" s="46"/>
      <c r="QK36" s="46"/>
      <c r="QL36" s="46"/>
      <c r="QM36" s="46"/>
      <c r="QN36" s="46"/>
      <c r="QO36" s="46"/>
      <c r="QP36" s="46"/>
      <c r="QQ36" s="46"/>
      <c r="QR36" s="46"/>
      <c r="QS36" s="46"/>
      <c r="QT36" s="46"/>
      <c r="QU36" s="46"/>
      <c r="QV36" s="46"/>
      <c r="QW36" s="46"/>
      <c r="QX36" s="46"/>
      <c r="QY36" s="46"/>
      <c r="QZ36" s="46"/>
      <c r="RA36" s="46"/>
      <c r="RB36" s="46"/>
      <c r="RC36" s="46"/>
      <c r="RD36" s="46"/>
      <c r="RE36" s="46"/>
      <c r="RF36" s="46"/>
      <c r="RG36" s="46"/>
      <c r="RH36" s="46"/>
      <c r="RI36" s="46"/>
      <c r="RJ36" s="46"/>
      <c r="RK36" s="46"/>
      <c r="RL36" s="46"/>
      <c r="RM36" s="46"/>
      <c r="RN36" s="46"/>
      <c r="RO36" s="46"/>
      <c r="RP36" s="46"/>
      <c r="RQ36" s="46"/>
      <c r="RR36" s="46"/>
      <c r="RS36" s="46"/>
      <c r="RT36" s="46"/>
      <c r="RU36" s="46"/>
      <c r="RV36" s="46"/>
      <c r="RW36" s="46"/>
      <c r="RX36" s="46"/>
      <c r="RY36" s="46"/>
      <c r="RZ36" s="46"/>
      <c r="SA36" s="46"/>
      <c r="SB36" s="46"/>
      <c r="SC36" s="46"/>
      <c r="SD36" s="46"/>
      <c r="SE36" s="46"/>
      <c r="SF36" s="46"/>
      <c r="SG36" s="46"/>
      <c r="SH36" s="46"/>
      <c r="SI36" s="46"/>
      <c r="SJ36" s="46"/>
      <c r="SK36" s="46"/>
      <c r="SL36" s="46"/>
      <c r="SM36" s="46"/>
      <c r="SN36" s="46"/>
      <c r="SO36" s="46"/>
      <c r="SP36" s="46"/>
      <c r="SQ36" s="46"/>
      <c r="SR36" s="46"/>
      <c r="SS36" s="46"/>
      <c r="ST36" s="46"/>
      <c r="SU36" s="46"/>
      <c r="SV36" s="46"/>
      <c r="SW36" s="46"/>
      <c r="SX36" s="46"/>
      <c r="SY36" s="46"/>
      <c r="SZ36" s="46"/>
      <c r="TA36" s="46"/>
      <c r="TB36" s="46"/>
      <c r="TC36" s="46"/>
      <c r="TD36" s="46"/>
      <c r="TE36" s="46"/>
      <c r="TF36" s="46"/>
      <c r="TG36" s="46"/>
      <c r="TH36" s="46"/>
      <c r="TI36" s="46"/>
      <c r="TJ36" s="46"/>
      <c r="TK36" s="46"/>
      <c r="TL36" s="46"/>
      <c r="TM36" s="46"/>
      <c r="TN36" s="46"/>
      <c r="TO36" s="46"/>
      <c r="TP36" s="46"/>
      <c r="TQ36" s="46"/>
      <c r="TR36" s="46"/>
      <c r="TS36" s="46"/>
      <c r="TT36" s="46"/>
      <c r="TU36" s="46"/>
      <c r="TV36" s="46"/>
      <c r="TW36" s="46"/>
      <c r="TX36" s="46"/>
      <c r="TY36" s="46"/>
      <c r="TZ36" s="46"/>
      <c r="UA36" s="46"/>
      <c r="UB36" s="46"/>
      <c r="UC36" s="46"/>
      <c r="UD36" s="46"/>
      <c r="UE36" s="46"/>
      <c r="UF36" s="46"/>
      <c r="UG36" s="46"/>
      <c r="UH36" s="46"/>
      <c r="UI36" s="46"/>
      <c r="UJ36" s="46"/>
      <c r="UK36" s="46"/>
      <c r="UL36" s="46"/>
      <c r="UM36" s="46"/>
      <c r="UN36" s="46"/>
      <c r="UO36" s="46"/>
      <c r="UP36" s="46"/>
      <c r="UQ36" s="46"/>
      <c r="UR36" s="46"/>
      <c r="US36" s="46"/>
      <c r="UT36" s="46"/>
      <c r="UU36" s="46"/>
      <c r="UV36" s="46"/>
      <c r="UW36" s="46"/>
      <c r="UX36" s="46"/>
      <c r="UY36" s="46"/>
      <c r="UZ36" s="46"/>
      <c r="VA36" s="46"/>
      <c r="VB36" s="46"/>
      <c r="VC36" s="46"/>
      <c r="VD36" s="46"/>
      <c r="VE36" s="46"/>
      <c r="VF36" s="46"/>
      <c r="VG36" s="46"/>
      <c r="VH36" s="46"/>
      <c r="VI36" s="46"/>
      <c r="VJ36" s="46"/>
      <c r="VK36" s="46"/>
      <c r="VL36" s="46"/>
      <c r="VM36" s="46"/>
      <c r="VN36" s="46"/>
      <c r="VO36" s="46"/>
      <c r="VP36" s="46"/>
      <c r="VQ36" s="46"/>
      <c r="VR36" s="46"/>
      <c r="VS36" s="46"/>
      <c r="VT36" s="46"/>
      <c r="VU36" s="46"/>
      <c r="VV36" s="46"/>
      <c r="VW36" s="46"/>
      <c r="VX36" s="46"/>
      <c r="VY36" s="46"/>
      <c r="VZ36" s="46"/>
      <c r="WA36" s="46"/>
      <c r="WB36" s="46"/>
      <c r="WC36" s="46"/>
      <c r="WD36" s="46"/>
      <c r="WE36" s="46"/>
      <c r="WF36" s="46"/>
      <c r="WG36" s="46"/>
      <c r="WH36" s="46"/>
      <c r="WI36" s="46"/>
      <c r="WJ36" s="46"/>
      <c r="WK36" s="46"/>
      <c r="WL36" s="46"/>
      <c r="WM36" s="46"/>
      <c r="WN36" s="46"/>
      <c r="WO36" s="46"/>
      <c r="WP36" s="46"/>
      <c r="WQ36" s="46"/>
      <c r="WR36" s="46"/>
      <c r="WS36" s="46"/>
      <c r="WT36" s="46"/>
      <c r="WU36" s="46"/>
      <c r="WV36" s="46"/>
      <c r="WW36" s="46"/>
      <c r="WX36" s="46"/>
      <c r="WY36" s="46"/>
      <c r="WZ36" s="46"/>
      <c r="XA36" s="46"/>
      <c r="XB36" s="46"/>
      <c r="XC36" s="46"/>
      <c r="XD36" s="46"/>
      <c r="XE36" s="46"/>
      <c r="XF36" s="46"/>
      <c r="XG36" s="46"/>
      <c r="XH36" s="46"/>
      <c r="XI36" s="46"/>
      <c r="XJ36" s="46"/>
      <c r="XK36" s="46"/>
      <c r="XL36" s="46"/>
      <c r="XM36" s="46"/>
      <c r="XN36" s="46"/>
      <c r="XO36" s="46"/>
      <c r="XP36" s="46"/>
      <c r="XQ36" s="46"/>
      <c r="XR36" s="46"/>
      <c r="XS36" s="46"/>
      <c r="XT36" s="46"/>
      <c r="XU36" s="46"/>
      <c r="XV36" s="46"/>
      <c r="XW36" s="46"/>
      <c r="XX36" s="46"/>
      <c r="XY36" s="46"/>
      <c r="XZ36" s="46"/>
      <c r="YA36" s="46"/>
      <c r="YB36" s="46"/>
      <c r="YC36" s="46"/>
      <c r="YD36" s="46"/>
      <c r="YE36" s="46"/>
      <c r="YF36" s="46"/>
      <c r="YG36" s="46"/>
      <c r="YH36" s="46"/>
      <c r="YI36" s="46"/>
      <c r="YJ36" s="46"/>
      <c r="YK36" s="46"/>
      <c r="YL36" s="46"/>
      <c r="YM36" s="46"/>
      <c r="YN36" s="46"/>
      <c r="YO36" s="46"/>
      <c r="YP36" s="46"/>
      <c r="YQ36" s="46"/>
      <c r="YR36" s="46"/>
      <c r="YS36" s="46"/>
      <c r="YT36" s="46"/>
      <c r="YU36" s="46"/>
      <c r="YV36" s="46"/>
      <c r="YW36" s="46"/>
      <c r="YX36" s="46"/>
      <c r="YY36" s="46"/>
      <c r="YZ36" s="46"/>
      <c r="ZA36" s="46"/>
      <c r="ZB36" s="46"/>
      <c r="ZC36" s="46"/>
      <c r="ZD36" s="46"/>
      <c r="ZE36" s="46"/>
      <c r="ZF36" s="46"/>
      <c r="ZG36" s="46"/>
      <c r="ZH36" s="46"/>
      <c r="ZI36" s="46"/>
      <c r="ZJ36" s="46"/>
      <c r="ZK36" s="46"/>
      <c r="ZL36" s="46"/>
      <c r="ZM36" s="46"/>
      <c r="ZN36" s="46"/>
      <c r="ZO36" s="46"/>
      <c r="ZP36" s="46"/>
      <c r="ZQ36" s="46"/>
      <c r="ZR36" s="46"/>
      <c r="ZS36" s="46"/>
      <c r="ZT36" s="46"/>
      <c r="ZU36" s="46"/>
      <c r="ZV36" s="46"/>
      <c r="ZW36" s="46"/>
      <c r="ZX36" s="46"/>
      <c r="ZY36" s="46"/>
      <c r="ZZ36" s="46"/>
      <c r="AAA36" s="46"/>
      <c r="AAB36" s="46"/>
      <c r="AAC36" s="46"/>
      <c r="AAD36" s="46"/>
      <c r="AAE36" s="46"/>
      <c r="AAF36" s="46"/>
      <c r="AAG36" s="46"/>
      <c r="AAH36" s="46"/>
      <c r="AAI36" s="46"/>
      <c r="AAJ36" s="46"/>
      <c r="AAK36" s="46"/>
      <c r="AAL36" s="46"/>
      <c r="AAM36" s="46"/>
      <c r="AAN36" s="46"/>
      <c r="AAO36" s="46"/>
      <c r="AAP36" s="46"/>
      <c r="AAQ36" s="46"/>
      <c r="AAR36" s="46"/>
      <c r="AAS36" s="46"/>
      <c r="AAT36" s="46"/>
      <c r="AAU36" s="46"/>
      <c r="AAV36" s="46"/>
      <c r="AAW36" s="46"/>
      <c r="AAX36" s="46"/>
      <c r="AAY36" s="46"/>
      <c r="AAZ36" s="46"/>
      <c r="ABA36" s="46"/>
      <c r="ABB36" s="46"/>
      <c r="ABC36" s="46"/>
      <c r="ABD36" s="46"/>
      <c r="ABE36" s="46"/>
      <c r="ABF36" s="46"/>
      <c r="ABG36" s="46"/>
      <c r="ABH36" s="46"/>
      <c r="ABI36" s="46"/>
      <c r="ABJ36" s="46"/>
      <c r="ABK36" s="46"/>
      <c r="ABL36" s="46"/>
      <c r="ABM36" s="46"/>
      <c r="ABN36" s="46"/>
      <c r="ABO36" s="46"/>
      <c r="ABP36" s="46"/>
      <c r="ABQ36" s="46"/>
      <c r="ABR36" s="46"/>
      <c r="ABS36" s="46"/>
      <c r="ABT36" s="46"/>
      <c r="ABU36" s="46"/>
      <c r="ABV36" s="46"/>
      <c r="ABW36" s="46"/>
      <c r="ABX36" s="46"/>
      <c r="ABY36" s="46"/>
      <c r="ABZ36" s="46"/>
      <c r="ACA36" s="46"/>
      <c r="ACB36" s="46"/>
      <c r="ACC36" s="46"/>
      <c r="ACD36" s="46"/>
      <c r="ACE36" s="46"/>
      <c r="ACF36" s="46"/>
      <c r="ACG36" s="46"/>
      <c r="ACH36" s="46"/>
      <c r="ACI36" s="46"/>
      <c r="ACJ36" s="46"/>
      <c r="ACK36" s="46"/>
      <c r="ACL36" s="46"/>
      <c r="ACM36" s="46"/>
      <c r="ACN36" s="46"/>
      <c r="ACO36" s="46"/>
      <c r="ACP36" s="46"/>
      <c r="ACQ36" s="46"/>
      <c r="ACR36" s="46"/>
      <c r="ACS36" s="46"/>
      <c r="ACT36" s="46"/>
      <c r="ACU36" s="46"/>
      <c r="ACV36" s="46"/>
      <c r="ACW36" s="46"/>
      <c r="ACX36" s="46"/>
      <c r="ACY36" s="46"/>
      <c r="ACZ36" s="46"/>
      <c r="ADA36" s="46"/>
      <c r="ADB36" s="46"/>
      <c r="ADC36" s="46"/>
      <c r="ADD36" s="46"/>
      <c r="ADE36" s="46"/>
      <c r="ADF36" s="46"/>
      <c r="ADG36" s="46"/>
      <c r="ADH36" s="46"/>
      <c r="ADI36" s="46"/>
      <c r="ADJ36" s="46"/>
      <c r="ADK36" s="46"/>
      <c r="ADL36" s="46"/>
      <c r="ADM36" s="46"/>
      <c r="ADN36" s="46"/>
      <c r="ADO36" s="46"/>
      <c r="ADP36" s="46"/>
      <c r="ADQ36" s="46"/>
      <c r="ADR36" s="46"/>
      <c r="ADS36" s="46"/>
      <c r="ADT36" s="46"/>
      <c r="ADU36" s="46"/>
      <c r="ADV36" s="46"/>
      <c r="ADW36" s="46"/>
      <c r="ADX36" s="46"/>
      <c r="ADY36" s="46"/>
      <c r="ADZ36" s="46"/>
      <c r="AEA36" s="46"/>
      <c r="AEB36" s="46"/>
      <c r="AEC36" s="46"/>
      <c r="AED36" s="46"/>
      <c r="AEE36" s="46"/>
      <c r="AEF36" s="46"/>
      <c r="AEG36" s="46"/>
      <c r="AEH36" s="46"/>
      <c r="AEI36" s="46"/>
      <c r="AEJ36" s="46"/>
      <c r="AEK36" s="46"/>
      <c r="AEL36" s="46"/>
      <c r="AEM36" s="46"/>
      <c r="AEN36" s="46"/>
      <c r="AEO36" s="46"/>
      <c r="AEP36" s="46"/>
      <c r="AEQ36" s="46"/>
      <c r="AER36" s="46"/>
      <c r="AES36" s="46"/>
      <c r="AET36" s="46"/>
      <c r="AEU36" s="46"/>
      <c r="AEV36" s="46"/>
      <c r="AEW36" s="46"/>
      <c r="AEX36" s="46"/>
      <c r="AEY36" s="46"/>
      <c r="AEZ36" s="46"/>
      <c r="AFA36" s="46"/>
      <c r="AFB36" s="46"/>
      <c r="AFC36" s="46"/>
      <c r="AFD36" s="46"/>
      <c r="AFE36" s="46"/>
      <c r="AFF36" s="46"/>
      <c r="AFG36" s="46"/>
      <c r="AFH36" s="46"/>
      <c r="AFI36" s="46"/>
      <c r="AFJ36" s="46"/>
      <c r="AFK36" s="46"/>
      <c r="AFL36" s="46"/>
      <c r="AFM36" s="46"/>
      <c r="AFN36" s="46"/>
      <c r="AFO36" s="46"/>
      <c r="AFP36" s="46"/>
      <c r="AFQ36" s="46"/>
      <c r="AFR36" s="46"/>
      <c r="AFS36" s="46"/>
      <c r="AFT36" s="46"/>
      <c r="AFU36" s="46"/>
      <c r="AFV36" s="46"/>
      <c r="AFW36" s="46"/>
      <c r="AFX36" s="46"/>
      <c r="AFY36" s="46"/>
      <c r="AFZ36" s="46"/>
      <c r="AGA36" s="46"/>
      <c r="AGB36" s="46"/>
      <c r="AGC36" s="46"/>
      <c r="AGD36" s="46"/>
      <c r="AGE36" s="46"/>
      <c r="AGF36" s="46"/>
      <c r="AGG36" s="46"/>
      <c r="AGH36" s="46"/>
      <c r="AGI36" s="46"/>
      <c r="AGJ36" s="46"/>
      <c r="AGK36" s="46"/>
      <c r="AGL36" s="46"/>
      <c r="AGM36" s="46"/>
      <c r="AGN36" s="46"/>
      <c r="AGO36" s="46"/>
      <c r="AGP36" s="46"/>
      <c r="AGQ36" s="46"/>
      <c r="AGR36" s="46"/>
      <c r="AGS36" s="46"/>
      <c r="AGT36" s="46"/>
      <c r="AGU36" s="46"/>
      <c r="AGV36" s="46"/>
      <c r="AGW36" s="46"/>
      <c r="AGX36" s="46"/>
      <c r="AGY36" s="46"/>
      <c r="AGZ36" s="46"/>
      <c r="AHA36" s="46"/>
      <c r="AHB36" s="46"/>
      <c r="AHC36" s="46"/>
      <c r="AHD36" s="46"/>
      <c r="AHE36" s="46"/>
      <c r="AHF36" s="46"/>
      <c r="AHG36" s="46"/>
      <c r="AHH36" s="46"/>
      <c r="AHI36" s="46"/>
      <c r="AHJ36" s="46"/>
      <c r="AHK36" s="46"/>
      <c r="AHL36" s="46"/>
      <c r="AHM36" s="46"/>
      <c r="AHN36" s="46"/>
      <c r="AHO36" s="46"/>
      <c r="AHP36" s="46"/>
      <c r="AHQ36" s="46"/>
      <c r="AHR36" s="46"/>
      <c r="AHS36" s="46"/>
      <c r="AHT36" s="46"/>
      <c r="AHU36" s="46"/>
      <c r="AHV36" s="46"/>
      <c r="AHW36" s="46"/>
      <c r="AHX36" s="46"/>
      <c r="AHY36" s="46"/>
      <c r="AHZ36" s="46"/>
      <c r="AIA36" s="46"/>
      <c r="AIB36" s="46"/>
      <c r="AIC36" s="46"/>
      <c r="AID36" s="46"/>
      <c r="AIE36" s="46"/>
      <c r="AIF36" s="46"/>
      <c r="AIG36" s="46"/>
      <c r="AIH36" s="46"/>
      <c r="AII36" s="46"/>
      <c r="AIJ36" s="46"/>
      <c r="AIK36" s="46"/>
      <c r="AIL36" s="46"/>
      <c r="AIM36" s="46"/>
      <c r="AIN36" s="46"/>
      <c r="AIO36" s="46"/>
      <c r="AIP36" s="46"/>
      <c r="AIQ36" s="46"/>
      <c r="AIR36" s="46"/>
      <c r="AIS36" s="46"/>
      <c r="AIT36" s="46"/>
      <c r="AIU36" s="46"/>
      <c r="AIV36" s="46"/>
      <c r="AIW36" s="46"/>
      <c r="AIX36" s="46"/>
      <c r="AIY36" s="46"/>
      <c r="AIZ36" s="46"/>
      <c r="AJA36" s="46"/>
      <c r="AJB36" s="46"/>
      <c r="AJC36" s="46"/>
      <c r="AJD36" s="46"/>
      <c r="AJE36" s="46"/>
      <c r="AJF36" s="46"/>
      <c r="AJG36" s="46"/>
      <c r="AJH36" s="46"/>
      <c r="AJI36" s="46"/>
      <c r="AJJ36" s="46"/>
      <c r="AJK36" s="46"/>
      <c r="AJL36" s="46"/>
      <c r="AJM36" s="46"/>
      <c r="AJN36" s="46"/>
      <c r="AJO36" s="46"/>
      <c r="AJP36" s="46"/>
      <c r="AJQ36" s="46"/>
      <c r="AJR36" s="46"/>
      <c r="AJS36" s="46"/>
      <c r="AJT36" s="46"/>
      <c r="AJU36" s="46"/>
      <c r="AJV36" s="46"/>
      <c r="AJW36" s="46"/>
      <c r="AJX36" s="46"/>
      <c r="AJY36" s="46"/>
      <c r="AJZ36" s="46"/>
      <c r="AKA36" s="46"/>
      <c r="AKB36" s="46"/>
      <c r="AKC36" s="46"/>
      <c r="AKD36" s="46"/>
      <c r="AKE36" s="46"/>
      <c r="AKF36" s="46"/>
      <c r="AKG36" s="46"/>
      <c r="AKH36" s="46"/>
      <c r="AKI36" s="46"/>
      <c r="AKJ36" s="46"/>
      <c r="AKK36" s="46"/>
      <c r="AKL36" s="46"/>
      <c r="AKM36" s="46"/>
      <c r="AKN36" s="46"/>
      <c r="AKO36" s="46"/>
      <c r="AKP36" s="46"/>
      <c r="AKQ36" s="46"/>
      <c r="AKR36" s="46"/>
      <c r="AKS36" s="46"/>
      <c r="AKT36" s="46"/>
      <c r="AKU36" s="46"/>
      <c r="AKV36" s="46"/>
      <c r="AKW36" s="46"/>
      <c r="AKX36" s="46"/>
      <c r="AKY36" s="46"/>
      <c r="AKZ36" s="46"/>
      <c r="ALA36" s="46"/>
      <c r="ALB36" s="46"/>
      <c r="ALC36" s="46"/>
      <c r="ALD36" s="46"/>
      <c r="ALE36" s="46"/>
      <c r="ALF36" s="46"/>
      <c r="ALG36" s="46"/>
      <c r="ALH36" s="46"/>
      <c r="ALI36" s="46"/>
      <c r="ALJ36" s="46"/>
      <c r="ALK36" s="46"/>
      <c r="ALL36" s="46"/>
      <c r="ALM36" s="46"/>
      <c r="ALN36" s="46"/>
      <c r="ALO36" s="46"/>
      <c r="ALP36" s="46"/>
      <c r="ALQ36" s="46"/>
      <c r="ALR36" s="46"/>
      <c r="ALS36" s="46"/>
      <c r="ALT36" s="46"/>
      <c r="ALU36" s="46"/>
      <c r="ALV36" s="46"/>
      <c r="ALW36" s="46"/>
      <c r="ALX36" s="46"/>
      <c r="ALY36" s="46"/>
      <c r="ALZ36" s="46"/>
      <c r="AMA36" s="46"/>
      <c r="AMB36" s="46"/>
      <c r="AMC36" s="46"/>
      <c r="AMD36" s="46"/>
      <c r="AME36" s="46"/>
      <c r="AMF36" s="46"/>
      <c r="AMG36" s="46"/>
      <c r="AMH36" s="46"/>
      <c r="AMI36" s="46"/>
      <c r="AMJ36" s="46"/>
      <c r="AMK36" s="46"/>
    </row>
    <row r="37" spans="1:1025" s="47" customFormat="1" x14ac:dyDescent="0.2">
      <c r="A37" s="46" t="s">
        <v>42</v>
      </c>
      <c r="B37" s="46"/>
      <c r="C37" s="55"/>
      <c r="D37" s="46">
        <v>6142</v>
      </c>
      <c r="E37" s="46">
        <v>6710</v>
      </c>
      <c r="F37" s="46">
        <f t="shared" si="14"/>
        <v>1.0924780201888635</v>
      </c>
      <c r="G37" s="57">
        <v>1333</v>
      </c>
      <c r="H37" s="48">
        <v>22.4</v>
      </c>
      <c r="I37" s="46">
        <v>83.2</v>
      </c>
      <c r="J37" s="46"/>
      <c r="K37" s="46"/>
      <c r="L37" s="46"/>
      <c r="M37" s="46"/>
      <c r="N37" s="46"/>
      <c r="O37" s="46"/>
      <c r="P37" s="46">
        <v>965</v>
      </c>
      <c r="Q37" s="46">
        <v>86</v>
      </c>
      <c r="R37" s="46"/>
      <c r="S37" s="46">
        <v>561</v>
      </c>
      <c r="T37" s="46">
        <v>50</v>
      </c>
      <c r="X37" s="48"/>
      <c r="Z37" s="48"/>
      <c r="AA37" s="48"/>
      <c r="AB37" s="48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  <c r="CE37" s="46"/>
      <c r="CF37" s="46"/>
      <c r="CG37" s="46"/>
      <c r="CH37" s="46"/>
      <c r="CI37" s="46"/>
      <c r="CJ37" s="46"/>
      <c r="CK37" s="46"/>
      <c r="CL37" s="46"/>
      <c r="CM37" s="46"/>
      <c r="CN37" s="46"/>
      <c r="CO37" s="46"/>
      <c r="CP37" s="46"/>
      <c r="CQ37" s="46"/>
      <c r="CR37" s="46"/>
      <c r="CS37" s="46"/>
      <c r="CT37" s="46"/>
      <c r="CU37" s="46"/>
      <c r="CV37" s="46"/>
      <c r="CW37" s="46"/>
      <c r="CX37" s="46"/>
      <c r="CY37" s="46"/>
      <c r="CZ37" s="46"/>
      <c r="DA37" s="46"/>
      <c r="DB37" s="46"/>
      <c r="DC37" s="46"/>
      <c r="DD37" s="46"/>
      <c r="DE37" s="46"/>
      <c r="DF37" s="46"/>
      <c r="DG37" s="46"/>
      <c r="DH37" s="46"/>
      <c r="DI37" s="46"/>
      <c r="DJ37" s="46"/>
      <c r="DK37" s="46"/>
      <c r="DL37" s="46"/>
      <c r="DM37" s="46"/>
      <c r="DN37" s="46"/>
      <c r="DO37" s="46"/>
      <c r="DP37" s="46"/>
      <c r="DQ37" s="46"/>
      <c r="DR37" s="46"/>
      <c r="DS37" s="46"/>
      <c r="DT37" s="46"/>
      <c r="DU37" s="46"/>
      <c r="DV37" s="46"/>
      <c r="DW37" s="46"/>
      <c r="DX37" s="46"/>
      <c r="DY37" s="46"/>
      <c r="DZ37" s="46"/>
      <c r="EA37" s="46"/>
      <c r="EB37" s="46"/>
      <c r="EC37" s="46"/>
      <c r="ED37" s="46"/>
      <c r="EE37" s="46"/>
      <c r="EF37" s="46"/>
      <c r="EG37" s="46"/>
      <c r="EH37" s="46"/>
      <c r="EI37" s="46"/>
      <c r="EJ37" s="46"/>
      <c r="EK37" s="46"/>
      <c r="EL37" s="46"/>
      <c r="EM37" s="46"/>
      <c r="EN37" s="46"/>
      <c r="EO37" s="46"/>
      <c r="EP37" s="46"/>
      <c r="EQ37" s="46"/>
      <c r="ER37" s="46"/>
      <c r="ES37" s="46"/>
      <c r="ET37" s="46"/>
      <c r="EU37" s="46"/>
      <c r="EV37" s="46"/>
      <c r="EW37" s="46"/>
      <c r="EX37" s="46"/>
      <c r="EY37" s="46"/>
      <c r="EZ37" s="46"/>
      <c r="FA37" s="46"/>
      <c r="FB37" s="46"/>
      <c r="FC37" s="46"/>
      <c r="FD37" s="46"/>
      <c r="FE37" s="46"/>
      <c r="FF37" s="46"/>
      <c r="FG37" s="46"/>
      <c r="FH37" s="46"/>
      <c r="FI37" s="46"/>
      <c r="FJ37" s="46"/>
      <c r="FK37" s="46"/>
      <c r="FL37" s="46"/>
      <c r="FM37" s="46"/>
      <c r="FN37" s="46"/>
      <c r="FO37" s="46"/>
      <c r="FP37" s="46"/>
      <c r="FQ37" s="46"/>
      <c r="FR37" s="46"/>
      <c r="FS37" s="46"/>
      <c r="FT37" s="46"/>
      <c r="FU37" s="46"/>
      <c r="FV37" s="46"/>
      <c r="FW37" s="46"/>
      <c r="FX37" s="46"/>
      <c r="FY37" s="46"/>
      <c r="FZ37" s="46"/>
      <c r="GA37" s="46"/>
      <c r="GB37" s="46"/>
      <c r="GC37" s="46"/>
      <c r="GD37" s="46"/>
      <c r="GE37" s="46"/>
      <c r="GF37" s="46"/>
      <c r="GG37" s="46"/>
      <c r="GH37" s="46"/>
      <c r="GI37" s="46"/>
      <c r="GJ37" s="46"/>
      <c r="GK37" s="46"/>
      <c r="GL37" s="46"/>
      <c r="GM37" s="46"/>
      <c r="GN37" s="46"/>
      <c r="GO37" s="46"/>
      <c r="GP37" s="46"/>
      <c r="GQ37" s="46"/>
      <c r="GR37" s="46"/>
      <c r="GS37" s="46"/>
      <c r="GT37" s="46"/>
      <c r="GU37" s="46"/>
      <c r="GV37" s="46"/>
      <c r="GW37" s="46"/>
      <c r="GX37" s="46"/>
      <c r="GY37" s="46"/>
      <c r="GZ37" s="46"/>
      <c r="HA37" s="46"/>
      <c r="HB37" s="46"/>
      <c r="HC37" s="46"/>
      <c r="HD37" s="46"/>
      <c r="HE37" s="46"/>
      <c r="HF37" s="46"/>
      <c r="HG37" s="46"/>
      <c r="HH37" s="46"/>
      <c r="HI37" s="46"/>
      <c r="HJ37" s="46"/>
      <c r="HK37" s="46"/>
      <c r="HL37" s="46"/>
      <c r="HM37" s="46"/>
      <c r="HN37" s="46"/>
      <c r="HO37" s="46"/>
      <c r="HP37" s="46"/>
      <c r="HQ37" s="46"/>
      <c r="HR37" s="46"/>
      <c r="HS37" s="46"/>
      <c r="HT37" s="46"/>
      <c r="HU37" s="46"/>
      <c r="HV37" s="46"/>
      <c r="HW37" s="46"/>
      <c r="HX37" s="46"/>
      <c r="HY37" s="46"/>
      <c r="HZ37" s="46"/>
      <c r="IA37" s="46"/>
      <c r="IB37" s="46"/>
      <c r="IC37" s="46"/>
      <c r="ID37" s="46"/>
      <c r="IE37" s="46"/>
      <c r="IF37" s="46"/>
      <c r="IG37" s="46"/>
      <c r="IH37" s="46"/>
      <c r="II37" s="46"/>
      <c r="IJ37" s="46"/>
      <c r="IK37" s="46"/>
      <c r="IL37" s="46"/>
      <c r="IM37" s="46"/>
      <c r="IN37" s="46"/>
      <c r="IO37" s="46"/>
      <c r="IP37" s="46"/>
      <c r="IQ37" s="46"/>
      <c r="IR37" s="46"/>
      <c r="IS37" s="46"/>
      <c r="IT37" s="46"/>
      <c r="IU37" s="46"/>
      <c r="IV37" s="46"/>
      <c r="IW37" s="46"/>
      <c r="IX37" s="46"/>
      <c r="IY37" s="46"/>
      <c r="IZ37" s="46"/>
      <c r="JA37" s="46"/>
      <c r="JB37" s="46"/>
      <c r="JC37" s="46"/>
      <c r="JD37" s="46"/>
      <c r="JE37" s="46"/>
      <c r="JF37" s="46"/>
      <c r="JG37" s="46"/>
      <c r="JH37" s="46"/>
      <c r="JI37" s="46"/>
      <c r="JJ37" s="46"/>
      <c r="JK37" s="46"/>
      <c r="JL37" s="46"/>
      <c r="JM37" s="46"/>
      <c r="JN37" s="46"/>
      <c r="JO37" s="46"/>
      <c r="JP37" s="46"/>
      <c r="JQ37" s="46"/>
      <c r="JR37" s="46"/>
      <c r="JS37" s="46"/>
      <c r="JT37" s="46"/>
      <c r="JU37" s="46"/>
      <c r="JV37" s="46"/>
      <c r="JW37" s="46"/>
      <c r="JX37" s="46"/>
      <c r="JY37" s="46"/>
      <c r="JZ37" s="46"/>
      <c r="KA37" s="46"/>
      <c r="KB37" s="46"/>
      <c r="KC37" s="46"/>
      <c r="KD37" s="46"/>
      <c r="KE37" s="46"/>
      <c r="KF37" s="46"/>
      <c r="KG37" s="46"/>
      <c r="KH37" s="46"/>
      <c r="KI37" s="46"/>
      <c r="KJ37" s="46"/>
      <c r="KK37" s="46"/>
      <c r="KL37" s="46"/>
      <c r="KM37" s="46"/>
      <c r="KN37" s="46"/>
      <c r="KO37" s="46"/>
      <c r="KP37" s="46"/>
      <c r="KQ37" s="46"/>
      <c r="KR37" s="46"/>
      <c r="KS37" s="46"/>
      <c r="KT37" s="46"/>
      <c r="KU37" s="46"/>
      <c r="KV37" s="46"/>
      <c r="KW37" s="46"/>
      <c r="KX37" s="46"/>
      <c r="KY37" s="46"/>
      <c r="KZ37" s="46"/>
      <c r="LA37" s="46"/>
      <c r="LB37" s="46"/>
      <c r="LC37" s="46"/>
      <c r="LD37" s="46"/>
      <c r="LE37" s="46"/>
      <c r="LF37" s="46"/>
      <c r="LG37" s="46"/>
      <c r="LH37" s="46"/>
      <c r="LI37" s="46"/>
      <c r="LJ37" s="46"/>
      <c r="LK37" s="46"/>
      <c r="LL37" s="46"/>
      <c r="LM37" s="46"/>
      <c r="LN37" s="46"/>
      <c r="LO37" s="46"/>
      <c r="LP37" s="46"/>
      <c r="LQ37" s="46"/>
      <c r="LR37" s="46"/>
      <c r="LS37" s="46"/>
      <c r="LT37" s="46"/>
      <c r="LU37" s="46"/>
      <c r="LV37" s="46"/>
      <c r="LW37" s="46"/>
      <c r="LX37" s="46"/>
      <c r="LY37" s="46"/>
      <c r="LZ37" s="46"/>
      <c r="MA37" s="46"/>
      <c r="MB37" s="46"/>
      <c r="MC37" s="46"/>
      <c r="MD37" s="46"/>
      <c r="ME37" s="46"/>
      <c r="MF37" s="46"/>
      <c r="MG37" s="46"/>
      <c r="MH37" s="46"/>
      <c r="MI37" s="46"/>
      <c r="MJ37" s="46"/>
      <c r="MK37" s="46"/>
      <c r="ML37" s="46"/>
      <c r="MM37" s="46"/>
      <c r="MN37" s="46"/>
      <c r="MO37" s="46"/>
      <c r="MP37" s="46"/>
      <c r="MQ37" s="46"/>
      <c r="MR37" s="46"/>
      <c r="MS37" s="46"/>
      <c r="MT37" s="46"/>
      <c r="MU37" s="46"/>
      <c r="MV37" s="46"/>
      <c r="MW37" s="46"/>
      <c r="MX37" s="46"/>
      <c r="MY37" s="46"/>
      <c r="MZ37" s="46"/>
      <c r="NA37" s="46"/>
      <c r="NB37" s="46"/>
      <c r="NC37" s="46"/>
      <c r="ND37" s="46"/>
      <c r="NE37" s="46"/>
      <c r="NF37" s="46"/>
      <c r="NG37" s="46"/>
      <c r="NH37" s="46"/>
      <c r="NI37" s="46"/>
      <c r="NJ37" s="46"/>
      <c r="NK37" s="46"/>
      <c r="NL37" s="46"/>
      <c r="NM37" s="46"/>
      <c r="NN37" s="46"/>
      <c r="NO37" s="46"/>
      <c r="NP37" s="46"/>
      <c r="NQ37" s="46"/>
      <c r="NR37" s="46"/>
      <c r="NS37" s="46"/>
      <c r="NT37" s="46"/>
      <c r="NU37" s="46"/>
      <c r="NV37" s="46"/>
      <c r="NW37" s="46"/>
      <c r="NX37" s="46"/>
      <c r="NY37" s="46"/>
      <c r="NZ37" s="46"/>
      <c r="OA37" s="46"/>
      <c r="OB37" s="46"/>
      <c r="OC37" s="46"/>
      <c r="OD37" s="46"/>
      <c r="OE37" s="46"/>
      <c r="OF37" s="46"/>
      <c r="OG37" s="46"/>
      <c r="OH37" s="46"/>
      <c r="OI37" s="46"/>
      <c r="OJ37" s="46"/>
      <c r="OK37" s="46"/>
      <c r="OL37" s="46"/>
      <c r="OM37" s="46"/>
      <c r="ON37" s="46"/>
      <c r="OO37" s="46"/>
      <c r="OP37" s="46"/>
      <c r="OQ37" s="46"/>
      <c r="OR37" s="46"/>
      <c r="OS37" s="46"/>
      <c r="OT37" s="46"/>
      <c r="OU37" s="46"/>
      <c r="OV37" s="46"/>
      <c r="OW37" s="46"/>
      <c r="OX37" s="46"/>
      <c r="OY37" s="46"/>
      <c r="OZ37" s="46"/>
      <c r="PA37" s="46"/>
      <c r="PB37" s="46"/>
      <c r="PC37" s="46"/>
      <c r="PD37" s="46"/>
      <c r="PE37" s="46"/>
      <c r="PF37" s="46"/>
      <c r="PG37" s="46"/>
      <c r="PH37" s="46"/>
      <c r="PI37" s="46"/>
      <c r="PJ37" s="46"/>
      <c r="PK37" s="46"/>
      <c r="PL37" s="46"/>
      <c r="PM37" s="46"/>
      <c r="PN37" s="46"/>
      <c r="PO37" s="46"/>
      <c r="PP37" s="46"/>
      <c r="PQ37" s="46"/>
      <c r="PR37" s="46"/>
      <c r="PS37" s="46"/>
      <c r="PT37" s="46"/>
      <c r="PU37" s="46"/>
      <c r="PV37" s="46"/>
      <c r="PW37" s="46"/>
      <c r="PX37" s="46"/>
      <c r="PY37" s="46"/>
      <c r="PZ37" s="46"/>
      <c r="QA37" s="46"/>
      <c r="QB37" s="46"/>
      <c r="QC37" s="46"/>
      <c r="QD37" s="46"/>
      <c r="QE37" s="46"/>
      <c r="QF37" s="46"/>
      <c r="QG37" s="46"/>
      <c r="QH37" s="46"/>
      <c r="QI37" s="46"/>
      <c r="QJ37" s="46"/>
      <c r="QK37" s="46"/>
      <c r="QL37" s="46"/>
      <c r="QM37" s="46"/>
      <c r="QN37" s="46"/>
      <c r="QO37" s="46"/>
      <c r="QP37" s="46"/>
      <c r="QQ37" s="46"/>
      <c r="QR37" s="46"/>
      <c r="QS37" s="46"/>
      <c r="QT37" s="46"/>
      <c r="QU37" s="46"/>
      <c r="QV37" s="46"/>
      <c r="QW37" s="46"/>
      <c r="QX37" s="46"/>
      <c r="QY37" s="46"/>
      <c r="QZ37" s="46"/>
      <c r="RA37" s="46"/>
      <c r="RB37" s="46"/>
      <c r="RC37" s="46"/>
      <c r="RD37" s="46"/>
      <c r="RE37" s="46"/>
      <c r="RF37" s="46"/>
      <c r="RG37" s="46"/>
      <c r="RH37" s="46"/>
      <c r="RI37" s="46"/>
      <c r="RJ37" s="46"/>
      <c r="RK37" s="46"/>
      <c r="RL37" s="46"/>
      <c r="RM37" s="46"/>
      <c r="RN37" s="46"/>
      <c r="RO37" s="46"/>
      <c r="RP37" s="46"/>
      <c r="RQ37" s="46"/>
      <c r="RR37" s="46"/>
      <c r="RS37" s="46"/>
      <c r="RT37" s="46"/>
      <c r="RU37" s="46"/>
      <c r="RV37" s="46"/>
      <c r="RW37" s="46"/>
      <c r="RX37" s="46"/>
      <c r="RY37" s="46"/>
      <c r="RZ37" s="46"/>
      <c r="SA37" s="46"/>
      <c r="SB37" s="46"/>
      <c r="SC37" s="46"/>
      <c r="SD37" s="46"/>
      <c r="SE37" s="46"/>
      <c r="SF37" s="46"/>
      <c r="SG37" s="46"/>
      <c r="SH37" s="46"/>
      <c r="SI37" s="46"/>
      <c r="SJ37" s="46"/>
      <c r="SK37" s="46"/>
      <c r="SL37" s="46"/>
      <c r="SM37" s="46"/>
      <c r="SN37" s="46"/>
      <c r="SO37" s="46"/>
      <c r="SP37" s="46"/>
      <c r="SQ37" s="46"/>
      <c r="SR37" s="46"/>
      <c r="SS37" s="46"/>
      <c r="ST37" s="46"/>
      <c r="SU37" s="46"/>
      <c r="SV37" s="46"/>
      <c r="SW37" s="46"/>
      <c r="SX37" s="46"/>
      <c r="SY37" s="46"/>
      <c r="SZ37" s="46"/>
      <c r="TA37" s="46"/>
      <c r="TB37" s="46"/>
      <c r="TC37" s="46"/>
      <c r="TD37" s="46"/>
      <c r="TE37" s="46"/>
      <c r="TF37" s="46"/>
      <c r="TG37" s="46"/>
      <c r="TH37" s="46"/>
      <c r="TI37" s="46"/>
      <c r="TJ37" s="46"/>
      <c r="TK37" s="46"/>
      <c r="TL37" s="46"/>
      <c r="TM37" s="46"/>
      <c r="TN37" s="46"/>
      <c r="TO37" s="46"/>
      <c r="TP37" s="46"/>
      <c r="TQ37" s="46"/>
      <c r="TR37" s="46"/>
      <c r="TS37" s="46"/>
      <c r="TT37" s="46"/>
      <c r="TU37" s="46"/>
      <c r="TV37" s="46"/>
      <c r="TW37" s="46"/>
      <c r="TX37" s="46"/>
      <c r="TY37" s="46"/>
      <c r="TZ37" s="46"/>
      <c r="UA37" s="46"/>
      <c r="UB37" s="46"/>
      <c r="UC37" s="46"/>
      <c r="UD37" s="46"/>
      <c r="UE37" s="46"/>
      <c r="UF37" s="46"/>
      <c r="UG37" s="46"/>
      <c r="UH37" s="46"/>
      <c r="UI37" s="46"/>
      <c r="UJ37" s="46"/>
      <c r="UK37" s="46"/>
      <c r="UL37" s="46"/>
      <c r="UM37" s="46"/>
      <c r="UN37" s="46"/>
      <c r="UO37" s="46"/>
      <c r="UP37" s="46"/>
      <c r="UQ37" s="46"/>
      <c r="UR37" s="46"/>
      <c r="US37" s="46"/>
      <c r="UT37" s="46"/>
      <c r="UU37" s="46"/>
      <c r="UV37" s="46"/>
      <c r="UW37" s="46"/>
      <c r="UX37" s="46"/>
      <c r="UY37" s="46"/>
      <c r="UZ37" s="46"/>
      <c r="VA37" s="46"/>
      <c r="VB37" s="46"/>
      <c r="VC37" s="46"/>
      <c r="VD37" s="46"/>
      <c r="VE37" s="46"/>
      <c r="VF37" s="46"/>
      <c r="VG37" s="46"/>
      <c r="VH37" s="46"/>
      <c r="VI37" s="46"/>
      <c r="VJ37" s="46"/>
      <c r="VK37" s="46"/>
      <c r="VL37" s="46"/>
      <c r="VM37" s="46"/>
      <c r="VN37" s="46"/>
      <c r="VO37" s="46"/>
      <c r="VP37" s="46"/>
      <c r="VQ37" s="46"/>
      <c r="VR37" s="46"/>
      <c r="VS37" s="46"/>
      <c r="VT37" s="46"/>
      <c r="VU37" s="46"/>
      <c r="VV37" s="46"/>
      <c r="VW37" s="46"/>
      <c r="VX37" s="46"/>
      <c r="VY37" s="46"/>
      <c r="VZ37" s="46"/>
      <c r="WA37" s="46"/>
      <c r="WB37" s="46"/>
      <c r="WC37" s="46"/>
      <c r="WD37" s="46"/>
      <c r="WE37" s="46"/>
      <c r="WF37" s="46"/>
      <c r="WG37" s="46"/>
      <c r="WH37" s="46"/>
      <c r="WI37" s="46"/>
      <c r="WJ37" s="46"/>
      <c r="WK37" s="46"/>
      <c r="WL37" s="46"/>
      <c r="WM37" s="46"/>
      <c r="WN37" s="46"/>
      <c r="WO37" s="46"/>
      <c r="WP37" s="46"/>
      <c r="WQ37" s="46"/>
      <c r="WR37" s="46"/>
      <c r="WS37" s="46"/>
      <c r="WT37" s="46"/>
      <c r="WU37" s="46"/>
      <c r="WV37" s="46"/>
      <c r="WW37" s="46"/>
      <c r="WX37" s="46"/>
      <c r="WY37" s="46"/>
      <c r="WZ37" s="46"/>
      <c r="XA37" s="46"/>
      <c r="XB37" s="46"/>
      <c r="XC37" s="46"/>
      <c r="XD37" s="46"/>
      <c r="XE37" s="46"/>
      <c r="XF37" s="46"/>
      <c r="XG37" s="46"/>
      <c r="XH37" s="46"/>
      <c r="XI37" s="46"/>
      <c r="XJ37" s="46"/>
      <c r="XK37" s="46"/>
      <c r="XL37" s="46"/>
      <c r="XM37" s="46"/>
      <c r="XN37" s="46"/>
      <c r="XO37" s="46"/>
      <c r="XP37" s="46"/>
      <c r="XQ37" s="46"/>
      <c r="XR37" s="46"/>
      <c r="XS37" s="46"/>
      <c r="XT37" s="46"/>
      <c r="XU37" s="46"/>
      <c r="XV37" s="46"/>
      <c r="XW37" s="46"/>
      <c r="XX37" s="46"/>
      <c r="XY37" s="46"/>
      <c r="XZ37" s="46"/>
      <c r="YA37" s="46"/>
      <c r="YB37" s="46"/>
      <c r="YC37" s="46"/>
      <c r="YD37" s="46"/>
      <c r="YE37" s="46"/>
      <c r="YF37" s="46"/>
      <c r="YG37" s="46"/>
      <c r="YH37" s="46"/>
      <c r="YI37" s="46"/>
      <c r="YJ37" s="46"/>
      <c r="YK37" s="46"/>
      <c r="YL37" s="46"/>
      <c r="YM37" s="46"/>
      <c r="YN37" s="46"/>
      <c r="YO37" s="46"/>
      <c r="YP37" s="46"/>
      <c r="YQ37" s="46"/>
      <c r="YR37" s="46"/>
      <c r="YS37" s="46"/>
      <c r="YT37" s="46"/>
      <c r="YU37" s="46"/>
      <c r="YV37" s="46"/>
      <c r="YW37" s="46"/>
      <c r="YX37" s="46"/>
      <c r="YY37" s="46"/>
      <c r="YZ37" s="46"/>
      <c r="ZA37" s="46"/>
      <c r="ZB37" s="46"/>
      <c r="ZC37" s="46"/>
      <c r="ZD37" s="46"/>
      <c r="ZE37" s="46"/>
      <c r="ZF37" s="46"/>
      <c r="ZG37" s="46"/>
      <c r="ZH37" s="46"/>
      <c r="ZI37" s="46"/>
      <c r="ZJ37" s="46"/>
      <c r="ZK37" s="46"/>
      <c r="ZL37" s="46"/>
      <c r="ZM37" s="46"/>
      <c r="ZN37" s="46"/>
      <c r="ZO37" s="46"/>
      <c r="ZP37" s="46"/>
      <c r="ZQ37" s="46"/>
      <c r="ZR37" s="46"/>
      <c r="ZS37" s="46"/>
      <c r="ZT37" s="46"/>
      <c r="ZU37" s="46"/>
      <c r="ZV37" s="46"/>
      <c r="ZW37" s="46"/>
      <c r="ZX37" s="46"/>
      <c r="ZY37" s="46"/>
      <c r="ZZ37" s="46"/>
      <c r="AAA37" s="46"/>
      <c r="AAB37" s="46"/>
      <c r="AAC37" s="46"/>
      <c r="AAD37" s="46"/>
      <c r="AAE37" s="46"/>
      <c r="AAF37" s="46"/>
      <c r="AAG37" s="46"/>
      <c r="AAH37" s="46"/>
      <c r="AAI37" s="46"/>
      <c r="AAJ37" s="46"/>
      <c r="AAK37" s="46"/>
      <c r="AAL37" s="46"/>
      <c r="AAM37" s="46"/>
      <c r="AAN37" s="46"/>
      <c r="AAO37" s="46"/>
      <c r="AAP37" s="46"/>
      <c r="AAQ37" s="46"/>
      <c r="AAR37" s="46"/>
      <c r="AAS37" s="46"/>
      <c r="AAT37" s="46"/>
      <c r="AAU37" s="46"/>
      <c r="AAV37" s="46"/>
      <c r="AAW37" s="46"/>
      <c r="AAX37" s="46"/>
      <c r="AAY37" s="46"/>
      <c r="AAZ37" s="46"/>
      <c r="ABA37" s="46"/>
      <c r="ABB37" s="46"/>
      <c r="ABC37" s="46"/>
      <c r="ABD37" s="46"/>
      <c r="ABE37" s="46"/>
      <c r="ABF37" s="46"/>
      <c r="ABG37" s="46"/>
      <c r="ABH37" s="46"/>
      <c r="ABI37" s="46"/>
      <c r="ABJ37" s="46"/>
      <c r="ABK37" s="46"/>
      <c r="ABL37" s="46"/>
      <c r="ABM37" s="46"/>
      <c r="ABN37" s="46"/>
      <c r="ABO37" s="46"/>
      <c r="ABP37" s="46"/>
      <c r="ABQ37" s="46"/>
      <c r="ABR37" s="46"/>
      <c r="ABS37" s="46"/>
      <c r="ABT37" s="46"/>
      <c r="ABU37" s="46"/>
      <c r="ABV37" s="46"/>
      <c r="ABW37" s="46"/>
      <c r="ABX37" s="46"/>
      <c r="ABY37" s="46"/>
      <c r="ABZ37" s="46"/>
      <c r="ACA37" s="46"/>
      <c r="ACB37" s="46"/>
      <c r="ACC37" s="46"/>
      <c r="ACD37" s="46"/>
      <c r="ACE37" s="46"/>
      <c r="ACF37" s="46"/>
      <c r="ACG37" s="46"/>
      <c r="ACH37" s="46"/>
      <c r="ACI37" s="46"/>
      <c r="ACJ37" s="46"/>
      <c r="ACK37" s="46"/>
      <c r="ACL37" s="46"/>
      <c r="ACM37" s="46"/>
      <c r="ACN37" s="46"/>
      <c r="ACO37" s="46"/>
      <c r="ACP37" s="46"/>
      <c r="ACQ37" s="46"/>
      <c r="ACR37" s="46"/>
      <c r="ACS37" s="46"/>
      <c r="ACT37" s="46"/>
      <c r="ACU37" s="46"/>
      <c r="ACV37" s="46"/>
      <c r="ACW37" s="46"/>
      <c r="ACX37" s="46"/>
      <c r="ACY37" s="46"/>
      <c r="ACZ37" s="46"/>
      <c r="ADA37" s="46"/>
      <c r="ADB37" s="46"/>
      <c r="ADC37" s="46"/>
      <c r="ADD37" s="46"/>
      <c r="ADE37" s="46"/>
      <c r="ADF37" s="46"/>
      <c r="ADG37" s="46"/>
      <c r="ADH37" s="46"/>
      <c r="ADI37" s="46"/>
      <c r="ADJ37" s="46"/>
      <c r="ADK37" s="46"/>
      <c r="ADL37" s="46"/>
      <c r="ADM37" s="46"/>
      <c r="ADN37" s="46"/>
      <c r="ADO37" s="46"/>
      <c r="ADP37" s="46"/>
      <c r="ADQ37" s="46"/>
      <c r="ADR37" s="46"/>
      <c r="ADS37" s="46"/>
      <c r="ADT37" s="46"/>
      <c r="ADU37" s="46"/>
      <c r="ADV37" s="46"/>
      <c r="ADW37" s="46"/>
      <c r="ADX37" s="46"/>
      <c r="ADY37" s="46"/>
      <c r="ADZ37" s="46"/>
      <c r="AEA37" s="46"/>
      <c r="AEB37" s="46"/>
      <c r="AEC37" s="46"/>
      <c r="AED37" s="46"/>
      <c r="AEE37" s="46"/>
      <c r="AEF37" s="46"/>
      <c r="AEG37" s="46"/>
      <c r="AEH37" s="46"/>
      <c r="AEI37" s="46"/>
      <c r="AEJ37" s="46"/>
      <c r="AEK37" s="46"/>
      <c r="AEL37" s="46"/>
      <c r="AEM37" s="46"/>
      <c r="AEN37" s="46"/>
      <c r="AEO37" s="46"/>
      <c r="AEP37" s="46"/>
      <c r="AEQ37" s="46"/>
      <c r="AER37" s="46"/>
      <c r="AES37" s="46"/>
      <c r="AET37" s="46"/>
      <c r="AEU37" s="46"/>
      <c r="AEV37" s="46"/>
      <c r="AEW37" s="46"/>
      <c r="AEX37" s="46"/>
      <c r="AEY37" s="46"/>
      <c r="AEZ37" s="46"/>
      <c r="AFA37" s="46"/>
      <c r="AFB37" s="46"/>
      <c r="AFC37" s="46"/>
      <c r="AFD37" s="46"/>
      <c r="AFE37" s="46"/>
      <c r="AFF37" s="46"/>
      <c r="AFG37" s="46"/>
      <c r="AFH37" s="46"/>
      <c r="AFI37" s="46"/>
      <c r="AFJ37" s="46"/>
      <c r="AFK37" s="46"/>
      <c r="AFL37" s="46"/>
      <c r="AFM37" s="46"/>
      <c r="AFN37" s="46"/>
      <c r="AFO37" s="46"/>
      <c r="AFP37" s="46"/>
      <c r="AFQ37" s="46"/>
      <c r="AFR37" s="46"/>
      <c r="AFS37" s="46"/>
      <c r="AFT37" s="46"/>
      <c r="AFU37" s="46"/>
      <c r="AFV37" s="46"/>
      <c r="AFW37" s="46"/>
      <c r="AFX37" s="46"/>
      <c r="AFY37" s="46"/>
      <c r="AFZ37" s="46"/>
      <c r="AGA37" s="46"/>
      <c r="AGB37" s="46"/>
      <c r="AGC37" s="46"/>
      <c r="AGD37" s="46"/>
      <c r="AGE37" s="46"/>
      <c r="AGF37" s="46"/>
      <c r="AGG37" s="46"/>
      <c r="AGH37" s="46"/>
      <c r="AGI37" s="46"/>
      <c r="AGJ37" s="46"/>
      <c r="AGK37" s="46"/>
      <c r="AGL37" s="46"/>
      <c r="AGM37" s="46"/>
      <c r="AGN37" s="46"/>
      <c r="AGO37" s="46"/>
      <c r="AGP37" s="46"/>
      <c r="AGQ37" s="46"/>
      <c r="AGR37" s="46"/>
      <c r="AGS37" s="46"/>
      <c r="AGT37" s="46"/>
      <c r="AGU37" s="46"/>
      <c r="AGV37" s="46"/>
      <c r="AGW37" s="46"/>
      <c r="AGX37" s="46"/>
      <c r="AGY37" s="46"/>
      <c r="AGZ37" s="46"/>
      <c r="AHA37" s="46"/>
      <c r="AHB37" s="46"/>
      <c r="AHC37" s="46"/>
      <c r="AHD37" s="46"/>
      <c r="AHE37" s="46"/>
      <c r="AHF37" s="46"/>
      <c r="AHG37" s="46"/>
      <c r="AHH37" s="46"/>
      <c r="AHI37" s="46"/>
      <c r="AHJ37" s="46"/>
      <c r="AHK37" s="46"/>
      <c r="AHL37" s="46"/>
      <c r="AHM37" s="46"/>
      <c r="AHN37" s="46"/>
      <c r="AHO37" s="46"/>
      <c r="AHP37" s="46"/>
      <c r="AHQ37" s="46"/>
      <c r="AHR37" s="46"/>
      <c r="AHS37" s="46"/>
      <c r="AHT37" s="46"/>
      <c r="AHU37" s="46"/>
      <c r="AHV37" s="46"/>
      <c r="AHW37" s="46"/>
      <c r="AHX37" s="46"/>
      <c r="AHY37" s="46"/>
      <c r="AHZ37" s="46"/>
      <c r="AIA37" s="46"/>
      <c r="AIB37" s="46"/>
      <c r="AIC37" s="46"/>
      <c r="AID37" s="46"/>
      <c r="AIE37" s="46"/>
      <c r="AIF37" s="46"/>
      <c r="AIG37" s="46"/>
      <c r="AIH37" s="46"/>
      <c r="AII37" s="46"/>
      <c r="AIJ37" s="46"/>
      <c r="AIK37" s="46"/>
      <c r="AIL37" s="46"/>
      <c r="AIM37" s="46"/>
      <c r="AIN37" s="46"/>
      <c r="AIO37" s="46"/>
      <c r="AIP37" s="46"/>
      <c r="AIQ37" s="46"/>
      <c r="AIR37" s="46"/>
      <c r="AIS37" s="46"/>
      <c r="AIT37" s="46"/>
      <c r="AIU37" s="46"/>
      <c r="AIV37" s="46"/>
      <c r="AIW37" s="46"/>
      <c r="AIX37" s="46"/>
      <c r="AIY37" s="46"/>
      <c r="AIZ37" s="46"/>
      <c r="AJA37" s="46"/>
      <c r="AJB37" s="46"/>
      <c r="AJC37" s="46"/>
      <c r="AJD37" s="46"/>
      <c r="AJE37" s="46"/>
      <c r="AJF37" s="46"/>
      <c r="AJG37" s="46"/>
      <c r="AJH37" s="46"/>
      <c r="AJI37" s="46"/>
      <c r="AJJ37" s="46"/>
      <c r="AJK37" s="46"/>
      <c r="AJL37" s="46"/>
      <c r="AJM37" s="46"/>
      <c r="AJN37" s="46"/>
      <c r="AJO37" s="46"/>
      <c r="AJP37" s="46"/>
      <c r="AJQ37" s="46"/>
      <c r="AJR37" s="46"/>
      <c r="AJS37" s="46"/>
      <c r="AJT37" s="46"/>
      <c r="AJU37" s="46"/>
      <c r="AJV37" s="46"/>
      <c r="AJW37" s="46"/>
      <c r="AJX37" s="46"/>
      <c r="AJY37" s="46"/>
      <c r="AJZ37" s="46"/>
      <c r="AKA37" s="46"/>
      <c r="AKB37" s="46"/>
      <c r="AKC37" s="46"/>
      <c r="AKD37" s="46"/>
      <c r="AKE37" s="46"/>
      <c r="AKF37" s="46"/>
      <c r="AKG37" s="46"/>
      <c r="AKH37" s="46"/>
      <c r="AKI37" s="46"/>
      <c r="AKJ37" s="46"/>
      <c r="AKK37" s="46"/>
      <c r="AKL37" s="46"/>
      <c r="AKM37" s="46"/>
      <c r="AKN37" s="46"/>
      <c r="AKO37" s="46"/>
      <c r="AKP37" s="46"/>
      <c r="AKQ37" s="46"/>
      <c r="AKR37" s="46"/>
      <c r="AKS37" s="46"/>
      <c r="AKT37" s="46"/>
      <c r="AKU37" s="46"/>
      <c r="AKV37" s="46"/>
      <c r="AKW37" s="46"/>
      <c r="AKX37" s="46"/>
      <c r="AKY37" s="46"/>
      <c r="AKZ37" s="46"/>
      <c r="ALA37" s="46"/>
      <c r="ALB37" s="46"/>
      <c r="ALC37" s="46"/>
      <c r="ALD37" s="46"/>
      <c r="ALE37" s="46"/>
      <c r="ALF37" s="46"/>
      <c r="ALG37" s="46"/>
      <c r="ALH37" s="46"/>
      <c r="ALI37" s="46"/>
      <c r="ALJ37" s="46"/>
      <c r="ALK37" s="46"/>
      <c r="ALL37" s="46"/>
      <c r="ALM37" s="46"/>
      <c r="ALN37" s="46"/>
      <c r="ALO37" s="46"/>
      <c r="ALP37" s="46"/>
      <c r="ALQ37" s="46"/>
      <c r="ALR37" s="46"/>
      <c r="ALS37" s="46"/>
      <c r="ALT37" s="46"/>
      <c r="ALU37" s="46"/>
      <c r="ALV37" s="46"/>
      <c r="ALW37" s="46"/>
      <c r="ALX37" s="46"/>
      <c r="ALY37" s="46"/>
      <c r="ALZ37" s="46"/>
      <c r="AMA37" s="46"/>
      <c r="AMB37" s="46"/>
      <c r="AMC37" s="46"/>
      <c r="AMD37" s="46"/>
      <c r="AME37" s="46"/>
      <c r="AMF37" s="46"/>
      <c r="AMG37" s="46"/>
      <c r="AMH37" s="46"/>
      <c r="AMI37" s="46"/>
      <c r="AMJ37" s="46"/>
      <c r="AMK37" s="46"/>
    </row>
    <row r="38" spans="1:1025" s="47" customFormat="1" x14ac:dyDescent="0.2">
      <c r="A38" s="46"/>
      <c r="B38" s="46"/>
      <c r="C38" s="55"/>
      <c r="D38" s="46"/>
      <c r="E38" s="46"/>
      <c r="F38" s="46"/>
      <c r="G38" s="57"/>
      <c r="H38" s="48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X38" s="48"/>
      <c r="Z38" s="48"/>
      <c r="AA38" s="48"/>
      <c r="AB38" s="48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46"/>
      <c r="BM38" s="46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6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46"/>
      <c r="CP38" s="46"/>
      <c r="CQ38" s="46"/>
      <c r="CR38" s="46"/>
      <c r="CS38" s="46"/>
      <c r="CT38" s="46"/>
      <c r="CU38" s="46"/>
      <c r="CV38" s="46"/>
      <c r="CW38" s="46"/>
      <c r="CX38" s="46"/>
      <c r="CY38" s="46"/>
      <c r="CZ38" s="46"/>
      <c r="DA38" s="46"/>
      <c r="DB38" s="46"/>
      <c r="DC38" s="46"/>
      <c r="DD38" s="46"/>
      <c r="DE38" s="46"/>
      <c r="DF38" s="46"/>
      <c r="DG38" s="46"/>
      <c r="DH38" s="46"/>
      <c r="DI38" s="46"/>
      <c r="DJ38" s="46"/>
      <c r="DK38" s="46"/>
      <c r="DL38" s="46"/>
      <c r="DM38" s="46"/>
      <c r="DN38" s="46"/>
      <c r="DO38" s="46"/>
      <c r="DP38" s="46"/>
      <c r="DQ38" s="46"/>
      <c r="DR38" s="46"/>
      <c r="DS38" s="46"/>
      <c r="DT38" s="46"/>
      <c r="DU38" s="46"/>
      <c r="DV38" s="46"/>
      <c r="DW38" s="46"/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  <c r="EM38" s="46"/>
      <c r="EN38" s="46"/>
      <c r="EO38" s="46"/>
      <c r="EP38" s="46"/>
      <c r="EQ38" s="46"/>
      <c r="ER38" s="46"/>
      <c r="ES38" s="46"/>
      <c r="ET38" s="46"/>
      <c r="EU38" s="46"/>
      <c r="EV38" s="46"/>
      <c r="EW38" s="46"/>
      <c r="EX38" s="46"/>
      <c r="EY38" s="46"/>
      <c r="EZ38" s="46"/>
      <c r="FA38" s="46"/>
      <c r="FB38" s="46"/>
      <c r="FC38" s="46"/>
      <c r="FD38" s="46"/>
      <c r="FE38" s="46"/>
      <c r="FF38" s="46"/>
      <c r="FG38" s="46"/>
      <c r="FH38" s="46"/>
      <c r="FI38" s="46"/>
      <c r="FJ38" s="46"/>
      <c r="FK38" s="46"/>
      <c r="FL38" s="46"/>
      <c r="FM38" s="46"/>
      <c r="FN38" s="46"/>
      <c r="FO38" s="46"/>
      <c r="FP38" s="46"/>
      <c r="FQ38" s="46"/>
      <c r="FR38" s="46"/>
      <c r="FS38" s="46"/>
      <c r="FT38" s="46"/>
      <c r="FU38" s="46"/>
      <c r="FV38" s="46"/>
      <c r="FW38" s="46"/>
      <c r="FX38" s="46"/>
      <c r="FY38" s="46"/>
      <c r="FZ38" s="46"/>
      <c r="GA38" s="46"/>
      <c r="GB38" s="46"/>
      <c r="GC38" s="46"/>
      <c r="GD38" s="46"/>
      <c r="GE38" s="46"/>
      <c r="GF38" s="46"/>
      <c r="GG38" s="46"/>
      <c r="GH38" s="46"/>
      <c r="GI38" s="46"/>
      <c r="GJ38" s="46"/>
      <c r="GK38" s="46"/>
      <c r="GL38" s="46"/>
      <c r="GM38" s="46"/>
      <c r="GN38" s="46"/>
      <c r="GO38" s="46"/>
      <c r="GP38" s="46"/>
      <c r="GQ38" s="46"/>
      <c r="GR38" s="46"/>
      <c r="GS38" s="46"/>
      <c r="GT38" s="46"/>
      <c r="GU38" s="46"/>
      <c r="GV38" s="46"/>
      <c r="GW38" s="46"/>
      <c r="GX38" s="46"/>
      <c r="GY38" s="46"/>
      <c r="GZ38" s="46"/>
      <c r="HA38" s="46"/>
      <c r="HB38" s="46"/>
      <c r="HC38" s="46"/>
      <c r="HD38" s="46"/>
      <c r="HE38" s="46"/>
      <c r="HF38" s="46"/>
      <c r="HG38" s="46"/>
      <c r="HH38" s="46"/>
      <c r="HI38" s="46"/>
      <c r="HJ38" s="46"/>
      <c r="HK38" s="46"/>
      <c r="HL38" s="46"/>
      <c r="HM38" s="46"/>
      <c r="HN38" s="46"/>
      <c r="HO38" s="46"/>
      <c r="HP38" s="46"/>
      <c r="HQ38" s="46"/>
      <c r="HR38" s="46"/>
      <c r="HS38" s="46"/>
      <c r="HT38" s="46"/>
      <c r="HU38" s="46"/>
      <c r="HV38" s="46"/>
      <c r="HW38" s="46"/>
      <c r="HX38" s="46"/>
      <c r="HY38" s="46"/>
      <c r="HZ38" s="46"/>
      <c r="IA38" s="46"/>
      <c r="IB38" s="46"/>
      <c r="IC38" s="46"/>
      <c r="ID38" s="46"/>
      <c r="IE38" s="46"/>
      <c r="IF38" s="46"/>
      <c r="IG38" s="46"/>
      <c r="IH38" s="46"/>
      <c r="II38" s="46"/>
      <c r="IJ38" s="46"/>
      <c r="IK38" s="46"/>
      <c r="IL38" s="46"/>
      <c r="IM38" s="46"/>
      <c r="IN38" s="46"/>
      <c r="IO38" s="46"/>
      <c r="IP38" s="46"/>
      <c r="IQ38" s="46"/>
      <c r="IR38" s="46"/>
      <c r="IS38" s="46"/>
      <c r="IT38" s="46"/>
      <c r="IU38" s="46"/>
      <c r="IV38" s="46"/>
      <c r="IW38" s="46"/>
      <c r="IX38" s="46"/>
      <c r="IY38" s="46"/>
      <c r="IZ38" s="46"/>
      <c r="JA38" s="46"/>
      <c r="JB38" s="46"/>
      <c r="JC38" s="46"/>
      <c r="JD38" s="46"/>
      <c r="JE38" s="46"/>
      <c r="JF38" s="46"/>
      <c r="JG38" s="46"/>
      <c r="JH38" s="46"/>
      <c r="JI38" s="46"/>
      <c r="JJ38" s="46"/>
      <c r="JK38" s="46"/>
      <c r="JL38" s="46"/>
      <c r="JM38" s="46"/>
      <c r="JN38" s="46"/>
      <c r="JO38" s="46"/>
      <c r="JP38" s="46"/>
      <c r="JQ38" s="46"/>
      <c r="JR38" s="46"/>
      <c r="JS38" s="46"/>
      <c r="JT38" s="46"/>
      <c r="JU38" s="46"/>
      <c r="JV38" s="46"/>
      <c r="JW38" s="46"/>
      <c r="JX38" s="46"/>
      <c r="JY38" s="46"/>
      <c r="JZ38" s="46"/>
      <c r="KA38" s="46"/>
      <c r="KB38" s="46"/>
      <c r="KC38" s="46"/>
      <c r="KD38" s="46"/>
      <c r="KE38" s="46"/>
      <c r="KF38" s="46"/>
      <c r="KG38" s="46"/>
      <c r="KH38" s="46"/>
      <c r="KI38" s="46"/>
      <c r="KJ38" s="46"/>
      <c r="KK38" s="46"/>
      <c r="KL38" s="46"/>
      <c r="KM38" s="46"/>
      <c r="KN38" s="46"/>
      <c r="KO38" s="46"/>
      <c r="KP38" s="46"/>
      <c r="KQ38" s="46"/>
      <c r="KR38" s="46"/>
      <c r="KS38" s="46"/>
      <c r="KT38" s="46"/>
      <c r="KU38" s="46"/>
      <c r="KV38" s="46"/>
      <c r="KW38" s="46"/>
      <c r="KX38" s="46"/>
      <c r="KY38" s="46"/>
      <c r="KZ38" s="46"/>
      <c r="LA38" s="46"/>
      <c r="LB38" s="46"/>
      <c r="LC38" s="46"/>
      <c r="LD38" s="46"/>
      <c r="LE38" s="46"/>
      <c r="LF38" s="46"/>
      <c r="LG38" s="46"/>
      <c r="LH38" s="46"/>
      <c r="LI38" s="46"/>
      <c r="LJ38" s="46"/>
      <c r="LK38" s="46"/>
      <c r="LL38" s="46"/>
      <c r="LM38" s="46"/>
      <c r="LN38" s="46"/>
      <c r="LO38" s="46"/>
      <c r="LP38" s="46"/>
      <c r="LQ38" s="46"/>
      <c r="LR38" s="46"/>
      <c r="LS38" s="46"/>
      <c r="LT38" s="46"/>
      <c r="LU38" s="46"/>
      <c r="LV38" s="46"/>
      <c r="LW38" s="46"/>
      <c r="LX38" s="46"/>
      <c r="LY38" s="46"/>
      <c r="LZ38" s="46"/>
      <c r="MA38" s="46"/>
      <c r="MB38" s="46"/>
      <c r="MC38" s="46"/>
      <c r="MD38" s="46"/>
      <c r="ME38" s="46"/>
      <c r="MF38" s="46"/>
      <c r="MG38" s="46"/>
      <c r="MH38" s="46"/>
      <c r="MI38" s="46"/>
      <c r="MJ38" s="46"/>
      <c r="MK38" s="46"/>
      <c r="ML38" s="46"/>
      <c r="MM38" s="46"/>
      <c r="MN38" s="46"/>
      <c r="MO38" s="46"/>
      <c r="MP38" s="46"/>
      <c r="MQ38" s="46"/>
      <c r="MR38" s="46"/>
      <c r="MS38" s="46"/>
      <c r="MT38" s="46"/>
      <c r="MU38" s="46"/>
      <c r="MV38" s="46"/>
      <c r="MW38" s="46"/>
      <c r="MX38" s="46"/>
      <c r="MY38" s="46"/>
      <c r="MZ38" s="46"/>
      <c r="NA38" s="46"/>
      <c r="NB38" s="46"/>
      <c r="NC38" s="46"/>
      <c r="ND38" s="46"/>
      <c r="NE38" s="46"/>
      <c r="NF38" s="46"/>
      <c r="NG38" s="46"/>
      <c r="NH38" s="46"/>
      <c r="NI38" s="46"/>
      <c r="NJ38" s="46"/>
      <c r="NK38" s="46"/>
      <c r="NL38" s="46"/>
      <c r="NM38" s="46"/>
      <c r="NN38" s="46"/>
      <c r="NO38" s="46"/>
      <c r="NP38" s="46"/>
      <c r="NQ38" s="46"/>
      <c r="NR38" s="46"/>
      <c r="NS38" s="46"/>
      <c r="NT38" s="46"/>
      <c r="NU38" s="46"/>
      <c r="NV38" s="46"/>
      <c r="NW38" s="46"/>
      <c r="NX38" s="46"/>
      <c r="NY38" s="46"/>
      <c r="NZ38" s="46"/>
      <c r="OA38" s="46"/>
      <c r="OB38" s="46"/>
      <c r="OC38" s="46"/>
      <c r="OD38" s="46"/>
      <c r="OE38" s="46"/>
      <c r="OF38" s="46"/>
      <c r="OG38" s="46"/>
      <c r="OH38" s="46"/>
      <c r="OI38" s="46"/>
      <c r="OJ38" s="46"/>
      <c r="OK38" s="46"/>
      <c r="OL38" s="46"/>
      <c r="OM38" s="46"/>
      <c r="ON38" s="46"/>
      <c r="OO38" s="46"/>
      <c r="OP38" s="46"/>
      <c r="OQ38" s="46"/>
      <c r="OR38" s="46"/>
      <c r="OS38" s="46"/>
      <c r="OT38" s="46"/>
      <c r="OU38" s="46"/>
      <c r="OV38" s="46"/>
      <c r="OW38" s="46"/>
      <c r="OX38" s="46"/>
      <c r="OY38" s="46"/>
      <c r="OZ38" s="46"/>
      <c r="PA38" s="46"/>
      <c r="PB38" s="46"/>
      <c r="PC38" s="46"/>
      <c r="PD38" s="46"/>
      <c r="PE38" s="46"/>
      <c r="PF38" s="46"/>
      <c r="PG38" s="46"/>
      <c r="PH38" s="46"/>
      <c r="PI38" s="46"/>
      <c r="PJ38" s="46"/>
      <c r="PK38" s="46"/>
      <c r="PL38" s="46"/>
      <c r="PM38" s="46"/>
      <c r="PN38" s="46"/>
      <c r="PO38" s="46"/>
      <c r="PP38" s="46"/>
      <c r="PQ38" s="46"/>
      <c r="PR38" s="46"/>
      <c r="PS38" s="46"/>
      <c r="PT38" s="46"/>
      <c r="PU38" s="46"/>
      <c r="PV38" s="46"/>
      <c r="PW38" s="46"/>
      <c r="PX38" s="46"/>
      <c r="PY38" s="46"/>
      <c r="PZ38" s="46"/>
      <c r="QA38" s="46"/>
      <c r="QB38" s="46"/>
      <c r="QC38" s="46"/>
      <c r="QD38" s="46"/>
      <c r="QE38" s="46"/>
      <c r="QF38" s="46"/>
      <c r="QG38" s="46"/>
      <c r="QH38" s="46"/>
      <c r="QI38" s="46"/>
      <c r="QJ38" s="46"/>
      <c r="QK38" s="46"/>
      <c r="QL38" s="46"/>
      <c r="QM38" s="46"/>
      <c r="QN38" s="46"/>
      <c r="QO38" s="46"/>
      <c r="QP38" s="46"/>
      <c r="QQ38" s="46"/>
      <c r="QR38" s="46"/>
      <c r="QS38" s="46"/>
      <c r="QT38" s="46"/>
      <c r="QU38" s="46"/>
      <c r="QV38" s="46"/>
      <c r="QW38" s="46"/>
      <c r="QX38" s="46"/>
      <c r="QY38" s="46"/>
      <c r="QZ38" s="46"/>
      <c r="RA38" s="46"/>
      <c r="RB38" s="46"/>
      <c r="RC38" s="46"/>
      <c r="RD38" s="46"/>
      <c r="RE38" s="46"/>
      <c r="RF38" s="46"/>
      <c r="RG38" s="46"/>
      <c r="RH38" s="46"/>
      <c r="RI38" s="46"/>
      <c r="RJ38" s="46"/>
      <c r="RK38" s="46"/>
      <c r="RL38" s="46"/>
      <c r="RM38" s="46"/>
      <c r="RN38" s="46"/>
      <c r="RO38" s="46"/>
      <c r="RP38" s="46"/>
      <c r="RQ38" s="46"/>
      <c r="RR38" s="46"/>
      <c r="RS38" s="46"/>
      <c r="RT38" s="46"/>
      <c r="RU38" s="46"/>
      <c r="RV38" s="46"/>
      <c r="RW38" s="46"/>
      <c r="RX38" s="46"/>
      <c r="RY38" s="46"/>
      <c r="RZ38" s="46"/>
      <c r="SA38" s="46"/>
      <c r="SB38" s="46"/>
      <c r="SC38" s="46"/>
      <c r="SD38" s="46"/>
      <c r="SE38" s="46"/>
      <c r="SF38" s="46"/>
      <c r="SG38" s="46"/>
      <c r="SH38" s="46"/>
      <c r="SI38" s="46"/>
      <c r="SJ38" s="46"/>
      <c r="SK38" s="46"/>
      <c r="SL38" s="46"/>
      <c r="SM38" s="46"/>
      <c r="SN38" s="46"/>
      <c r="SO38" s="46"/>
      <c r="SP38" s="46"/>
      <c r="SQ38" s="46"/>
      <c r="SR38" s="46"/>
      <c r="SS38" s="46"/>
      <c r="ST38" s="46"/>
      <c r="SU38" s="46"/>
      <c r="SV38" s="46"/>
      <c r="SW38" s="46"/>
      <c r="SX38" s="46"/>
      <c r="SY38" s="46"/>
      <c r="SZ38" s="46"/>
      <c r="TA38" s="46"/>
      <c r="TB38" s="46"/>
      <c r="TC38" s="46"/>
      <c r="TD38" s="46"/>
      <c r="TE38" s="46"/>
      <c r="TF38" s="46"/>
      <c r="TG38" s="46"/>
      <c r="TH38" s="46"/>
      <c r="TI38" s="46"/>
      <c r="TJ38" s="46"/>
      <c r="TK38" s="46"/>
      <c r="TL38" s="46"/>
      <c r="TM38" s="46"/>
      <c r="TN38" s="46"/>
      <c r="TO38" s="46"/>
      <c r="TP38" s="46"/>
      <c r="TQ38" s="46"/>
      <c r="TR38" s="46"/>
      <c r="TS38" s="46"/>
      <c r="TT38" s="46"/>
      <c r="TU38" s="46"/>
      <c r="TV38" s="46"/>
      <c r="TW38" s="46"/>
      <c r="TX38" s="46"/>
      <c r="TY38" s="46"/>
      <c r="TZ38" s="46"/>
      <c r="UA38" s="46"/>
      <c r="UB38" s="46"/>
      <c r="UC38" s="46"/>
      <c r="UD38" s="46"/>
      <c r="UE38" s="46"/>
      <c r="UF38" s="46"/>
      <c r="UG38" s="46"/>
      <c r="UH38" s="46"/>
      <c r="UI38" s="46"/>
      <c r="UJ38" s="46"/>
      <c r="UK38" s="46"/>
      <c r="UL38" s="46"/>
      <c r="UM38" s="46"/>
      <c r="UN38" s="46"/>
      <c r="UO38" s="46"/>
      <c r="UP38" s="46"/>
      <c r="UQ38" s="46"/>
      <c r="UR38" s="46"/>
      <c r="US38" s="46"/>
      <c r="UT38" s="46"/>
      <c r="UU38" s="46"/>
      <c r="UV38" s="46"/>
      <c r="UW38" s="46"/>
      <c r="UX38" s="46"/>
      <c r="UY38" s="46"/>
      <c r="UZ38" s="46"/>
      <c r="VA38" s="46"/>
      <c r="VB38" s="46"/>
      <c r="VC38" s="46"/>
      <c r="VD38" s="46"/>
      <c r="VE38" s="46"/>
      <c r="VF38" s="46"/>
      <c r="VG38" s="46"/>
      <c r="VH38" s="46"/>
      <c r="VI38" s="46"/>
      <c r="VJ38" s="46"/>
      <c r="VK38" s="46"/>
      <c r="VL38" s="46"/>
      <c r="VM38" s="46"/>
      <c r="VN38" s="46"/>
      <c r="VO38" s="46"/>
      <c r="VP38" s="46"/>
      <c r="VQ38" s="46"/>
      <c r="VR38" s="46"/>
      <c r="VS38" s="46"/>
      <c r="VT38" s="46"/>
      <c r="VU38" s="46"/>
      <c r="VV38" s="46"/>
      <c r="VW38" s="46"/>
      <c r="VX38" s="46"/>
      <c r="VY38" s="46"/>
      <c r="VZ38" s="46"/>
      <c r="WA38" s="46"/>
      <c r="WB38" s="46"/>
      <c r="WC38" s="46"/>
      <c r="WD38" s="46"/>
      <c r="WE38" s="46"/>
      <c r="WF38" s="46"/>
      <c r="WG38" s="46"/>
      <c r="WH38" s="46"/>
      <c r="WI38" s="46"/>
      <c r="WJ38" s="46"/>
      <c r="WK38" s="46"/>
      <c r="WL38" s="46"/>
      <c r="WM38" s="46"/>
      <c r="WN38" s="46"/>
      <c r="WO38" s="46"/>
      <c r="WP38" s="46"/>
      <c r="WQ38" s="46"/>
      <c r="WR38" s="46"/>
      <c r="WS38" s="46"/>
      <c r="WT38" s="46"/>
      <c r="WU38" s="46"/>
      <c r="WV38" s="46"/>
      <c r="WW38" s="46"/>
      <c r="WX38" s="46"/>
      <c r="WY38" s="46"/>
      <c r="WZ38" s="46"/>
      <c r="XA38" s="46"/>
      <c r="XB38" s="46"/>
      <c r="XC38" s="46"/>
      <c r="XD38" s="46"/>
      <c r="XE38" s="46"/>
      <c r="XF38" s="46"/>
      <c r="XG38" s="46"/>
      <c r="XH38" s="46"/>
      <c r="XI38" s="46"/>
      <c r="XJ38" s="46"/>
      <c r="XK38" s="46"/>
      <c r="XL38" s="46"/>
      <c r="XM38" s="46"/>
      <c r="XN38" s="46"/>
      <c r="XO38" s="46"/>
      <c r="XP38" s="46"/>
      <c r="XQ38" s="46"/>
      <c r="XR38" s="46"/>
      <c r="XS38" s="46"/>
      <c r="XT38" s="46"/>
      <c r="XU38" s="46"/>
      <c r="XV38" s="46"/>
      <c r="XW38" s="46"/>
      <c r="XX38" s="46"/>
      <c r="XY38" s="46"/>
      <c r="XZ38" s="46"/>
      <c r="YA38" s="46"/>
      <c r="YB38" s="46"/>
      <c r="YC38" s="46"/>
      <c r="YD38" s="46"/>
      <c r="YE38" s="46"/>
      <c r="YF38" s="46"/>
      <c r="YG38" s="46"/>
      <c r="YH38" s="46"/>
      <c r="YI38" s="46"/>
      <c r="YJ38" s="46"/>
      <c r="YK38" s="46"/>
      <c r="YL38" s="46"/>
      <c r="YM38" s="46"/>
      <c r="YN38" s="46"/>
      <c r="YO38" s="46"/>
      <c r="YP38" s="46"/>
      <c r="YQ38" s="46"/>
      <c r="YR38" s="46"/>
      <c r="YS38" s="46"/>
      <c r="YT38" s="46"/>
      <c r="YU38" s="46"/>
      <c r="YV38" s="46"/>
      <c r="YW38" s="46"/>
      <c r="YX38" s="46"/>
      <c r="YY38" s="46"/>
      <c r="YZ38" s="46"/>
      <c r="ZA38" s="46"/>
      <c r="ZB38" s="46"/>
      <c r="ZC38" s="46"/>
      <c r="ZD38" s="46"/>
      <c r="ZE38" s="46"/>
      <c r="ZF38" s="46"/>
      <c r="ZG38" s="46"/>
      <c r="ZH38" s="46"/>
      <c r="ZI38" s="46"/>
      <c r="ZJ38" s="46"/>
      <c r="ZK38" s="46"/>
      <c r="ZL38" s="46"/>
      <c r="ZM38" s="46"/>
      <c r="ZN38" s="46"/>
      <c r="ZO38" s="46"/>
      <c r="ZP38" s="46"/>
      <c r="ZQ38" s="46"/>
      <c r="ZR38" s="46"/>
      <c r="ZS38" s="46"/>
      <c r="ZT38" s="46"/>
      <c r="ZU38" s="46"/>
      <c r="ZV38" s="46"/>
      <c r="ZW38" s="46"/>
      <c r="ZX38" s="46"/>
      <c r="ZY38" s="46"/>
      <c r="ZZ38" s="46"/>
      <c r="AAA38" s="46"/>
      <c r="AAB38" s="46"/>
      <c r="AAC38" s="46"/>
      <c r="AAD38" s="46"/>
      <c r="AAE38" s="46"/>
      <c r="AAF38" s="46"/>
      <c r="AAG38" s="46"/>
      <c r="AAH38" s="46"/>
      <c r="AAI38" s="46"/>
      <c r="AAJ38" s="46"/>
      <c r="AAK38" s="46"/>
      <c r="AAL38" s="46"/>
      <c r="AAM38" s="46"/>
      <c r="AAN38" s="46"/>
      <c r="AAO38" s="46"/>
      <c r="AAP38" s="46"/>
      <c r="AAQ38" s="46"/>
      <c r="AAR38" s="46"/>
      <c r="AAS38" s="46"/>
      <c r="AAT38" s="46"/>
      <c r="AAU38" s="46"/>
      <c r="AAV38" s="46"/>
      <c r="AAW38" s="46"/>
      <c r="AAX38" s="46"/>
      <c r="AAY38" s="46"/>
      <c r="AAZ38" s="46"/>
      <c r="ABA38" s="46"/>
      <c r="ABB38" s="46"/>
      <c r="ABC38" s="46"/>
      <c r="ABD38" s="46"/>
      <c r="ABE38" s="46"/>
      <c r="ABF38" s="46"/>
      <c r="ABG38" s="46"/>
      <c r="ABH38" s="46"/>
      <c r="ABI38" s="46"/>
      <c r="ABJ38" s="46"/>
      <c r="ABK38" s="46"/>
      <c r="ABL38" s="46"/>
      <c r="ABM38" s="46"/>
      <c r="ABN38" s="46"/>
      <c r="ABO38" s="46"/>
      <c r="ABP38" s="46"/>
      <c r="ABQ38" s="46"/>
      <c r="ABR38" s="46"/>
      <c r="ABS38" s="46"/>
      <c r="ABT38" s="46"/>
      <c r="ABU38" s="46"/>
      <c r="ABV38" s="46"/>
      <c r="ABW38" s="46"/>
      <c r="ABX38" s="46"/>
      <c r="ABY38" s="46"/>
      <c r="ABZ38" s="46"/>
      <c r="ACA38" s="46"/>
      <c r="ACB38" s="46"/>
      <c r="ACC38" s="46"/>
      <c r="ACD38" s="46"/>
      <c r="ACE38" s="46"/>
      <c r="ACF38" s="46"/>
      <c r="ACG38" s="46"/>
      <c r="ACH38" s="46"/>
      <c r="ACI38" s="46"/>
      <c r="ACJ38" s="46"/>
      <c r="ACK38" s="46"/>
      <c r="ACL38" s="46"/>
      <c r="ACM38" s="46"/>
      <c r="ACN38" s="46"/>
      <c r="ACO38" s="46"/>
      <c r="ACP38" s="46"/>
      <c r="ACQ38" s="46"/>
      <c r="ACR38" s="46"/>
      <c r="ACS38" s="46"/>
      <c r="ACT38" s="46"/>
      <c r="ACU38" s="46"/>
      <c r="ACV38" s="46"/>
      <c r="ACW38" s="46"/>
      <c r="ACX38" s="46"/>
      <c r="ACY38" s="46"/>
      <c r="ACZ38" s="46"/>
      <c r="ADA38" s="46"/>
      <c r="ADB38" s="46"/>
      <c r="ADC38" s="46"/>
      <c r="ADD38" s="46"/>
      <c r="ADE38" s="46"/>
      <c r="ADF38" s="46"/>
      <c r="ADG38" s="46"/>
      <c r="ADH38" s="46"/>
      <c r="ADI38" s="46"/>
      <c r="ADJ38" s="46"/>
      <c r="ADK38" s="46"/>
      <c r="ADL38" s="46"/>
      <c r="ADM38" s="46"/>
      <c r="ADN38" s="46"/>
      <c r="ADO38" s="46"/>
      <c r="ADP38" s="46"/>
      <c r="ADQ38" s="46"/>
      <c r="ADR38" s="46"/>
      <c r="ADS38" s="46"/>
      <c r="ADT38" s="46"/>
      <c r="ADU38" s="46"/>
      <c r="ADV38" s="46"/>
      <c r="ADW38" s="46"/>
      <c r="ADX38" s="46"/>
      <c r="ADY38" s="46"/>
      <c r="ADZ38" s="46"/>
      <c r="AEA38" s="46"/>
      <c r="AEB38" s="46"/>
      <c r="AEC38" s="46"/>
      <c r="AED38" s="46"/>
      <c r="AEE38" s="46"/>
      <c r="AEF38" s="46"/>
      <c r="AEG38" s="46"/>
      <c r="AEH38" s="46"/>
      <c r="AEI38" s="46"/>
      <c r="AEJ38" s="46"/>
      <c r="AEK38" s="46"/>
      <c r="AEL38" s="46"/>
      <c r="AEM38" s="46"/>
      <c r="AEN38" s="46"/>
      <c r="AEO38" s="46"/>
      <c r="AEP38" s="46"/>
      <c r="AEQ38" s="46"/>
      <c r="AER38" s="46"/>
      <c r="AES38" s="46"/>
      <c r="AET38" s="46"/>
      <c r="AEU38" s="46"/>
      <c r="AEV38" s="46"/>
      <c r="AEW38" s="46"/>
      <c r="AEX38" s="46"/>
      <c r="AEY38" s="46"/>
      <c r="AEZ38" s="46"/>
      <c r="AFA38" s="46"/>
      <c r="AFB38" s="46"/>
      <c r="AFC38" s="46"/>
      <c r="AFD38" s="46"/>
      <c r="AFE38" s="46"/>
      <c r="AFF38" s="46"/>
      <c r="AFG38" s="46"/>
      <c r="AFH38" s="46"/>
      <c r="AFI38" s="46"/>
      <c r="AFJ38" s="46"/>
      <c r="AFK38" s="46"/>
      <c r="AFL38" s="46"/>
      <c r="AFM38" s="46"/>
      <c r="AFN38" s="46"/>
      <c r="AFO38" s="46"/>
      <c r="AFP38" s="46"/>
      <c r="AFQ38" s="46"/>
      <c r="AFR38" s="46"/>
      <c r="AFS38" s="46"/>
      <c r="AFT38" s="46"/>
      <c r="AFU38" s="46"/>
      <c r="AFV38" s="46"/>
      <c r="AFW38" s="46"/>
      <c r="AFX38" s="46"/>
      <c r="AFY38" s="46"/>
      <c r="AFZ38" s="46"/>
      <c r="AGA38" s="46"/>
      <c r="AGB38" s="46"/>
      <c r="AGC38" s="46"/>
      <c r="AGD38" s="46"/>
      <c r="AGE38" s="46"/>
      <c r="AGF38" s="46"/>
      <c r="AGG38" s="46"/>
      <c r="AGH38" s="46"/>
      <c r="AGI38" s="46"/>
      <c r="AGJ38" s="46"/>
      <c r="AGK38" s="46"/>
      <c r="AGL38" s="46"/>
      <c r="AGM38" s="46"/>
      <c r="AGN38" s="46"/>
      <c r="AGO38" s="46"/>
      <c r="AGP38" s="46"/>
      <c r="AGQ38" s="46"/>
      <c r="AGR38" s="46"/>
      <c r="AGS38" s="46"/>
      <c r="AGT38" s="46"/>
      <c r="AGU38" s="46"/>
      <c r="AGV38" s="46"/>
      <c r="AGW38" s="46"/>
      <c r="AGX38" s="46"/>
      <c r="AGY38" s="46"/>
      <c r="AGZ38" s="46"/>
      <c r="AHA38" s="46"/>
      <c r="AHB38" s="46"/>
      <c r="AHC38" s="46"/>
      <c r="AHD38" s="46"/>
      <c r="AHE38" s="46"/>
      <c r="AHF38" s="46"/>
      <c r="AHG38" s="46"/>
      <c r="AHH38" s="46"/>
      <c r="AHI38" s="46"/>
      <c r="AHJ38" s="46"/>
      <c r="AHK38" s="46"/>
      <c r="AHL38" s="46"/>
      <c r="AHM38" s="46"/>
      <c r="AHN38" s="46"/>
      <c r="AHO38" s="46"/>
      <c r="AHP38" s="46"/>
      <c r="AHQ38" s="46"/>
      <c r="AHR38" s="46"/>
      <c r="AHS38" s="46"/>
      <c r="AHT38" s="46"/>
      <c r="AHU38" s="46"/>
      <c r="AHV38" s="46"/>
      <c r="AHW38" s="46"/>
      <c r="AHX38" s="46"/>
      <c r="AHY38" s="46"/>
      <c r="AHZ38" s="46"/>
      <c r="AIA38" s="46"/>
      <c r="AIB38" s="46"/>
      <c r="AIC38" s="46"/>
      <c r="AID38" s="46"/>
      <c r="AIE38" s="46"/>
      <c r="AIF38" s="46"/>
      <c r="AIG38" s="46"/>
      <c r="AIH38" s="46"/>
      <c r="AII38" s="46"/>
      <c r="AIJ38" s="46"/>
      <c r="AIK38" s="46"/>
      <c r="AIL38" s="46"/>
      <c r="AIM38" s="46"/>
      <c r="AIN38" s="46"/>
      <c r="AIO38" s="46"/>
      <c r="AIP38" s="46"/>
      <c r="AIQ38" s="46"/>
      <c r="AIR38" s="46"/>
      <c r="AIS38" s="46"/>
      <c r="AIT38" s="46"/>
      <c r="AIU38" s="46"/>
      <c r="AIV38" s="46"/>
      <c r="AIW38" s="46"/>
      <c r="AIX38" s="46"/>
      <c r="AIY38" s="46"/>
      <c r="AIZ38" s="46"/>
      <c r="AJA38" s="46"/>
      <c r="AJB38" s="46"/>
      <c r="AJC38" s="46"/>
      <c r="AJD38" s="46"/>
      <c r="AJE38" s="46"/>
      <c r="AJF38" s="46"/>
      <c r="AJG38" s="46"/>
      <c r="AJH38" s="46"/>
      <c r="AJI38" s="46"/>
      <c r="AJJ38" s="46"/>
      <c r="AJK38" s="46"/>
      <c r="AJL38" s="46"/>
      <c r="AJM38" s="46"/>
      <c r="AJN38" s="46"/>
      <c r="AJO38" s="46"/>
      <c r="AJP38" s="46"/>
      <c r="AJQ38" s="46"/>
      <c r="AJR38" s="46"/>
      <c r="AJS38" s="46"/>
      <c r="AJT38" s="46"/>
      <c r="AJU38" s="46"/>
      <c r="AJV38" s="46"/>
      <c r="AJW38" s="46"/>
      <c r="AJX38" s="46"/>
      <c r="AJY38" s="46"/>
      <c r="AJZ38" s="46"/>
      <c r="AKA38" s="46"/>
      <c r="AKB38" s="46"/>
      <c r="AKC38" s="46"/>
      <c r="AKD38" s="46"/>
      <c r="AKE38" s="46"/>
      <c r="AKF38" s="46"/>
      <c r="AKG38" s="46"/>
      <c r="AKH38" s="46"/>
      <c r="AKI38" s="46"/>
      <c r="AKJ38" s="46"/>
      <c r="AKK38" s="46"/>
      <c r="AKL38" s="46"/>
      <c r="AKM38" s="46"/>
      <c r="AKN38" s="46"/>
      <c r="AKO38" s="46"/>
      <c r="AKP38" s="46"/>
      <c r="AKQ38" s="46"/>
      <c r="AKR38" s="46"/>
      <c r="AKS38" s="46"/>
      <c r="AKT38" s="46"/>
      <c r="AKU38" s="46"/>
      <c r="AKV38" s="46"/>
      <c r="AKW38" s="46"/>
      <c r="AKX38" s="46"/>
      <c r="AKY38" s="46"/>
      <c r="AKZ38" s="46"/>
      <c r="ALA38" s="46"/>
      <c r="ALB38" s="46"/>
      <c r="ALC38" s="46"/>
      <c r="ALD38" s="46"/>
      <c r="ALE38" s="46"/>
      <c r="ALF38" s="46"/>
      <c r="ALG38" s="46"/>
      <c r="ALH38" s="46"/>
      <c r="ALI38" s="46"/>
      <c r="ALJ38" s="46"/>
      <c r="ALK38" s="46"/>
      <c r="ALL38" s="46"/>
      <c r="ALM38" s="46"/>
      <c r="ALN38" s="46"/>
      <c r="ALO38" s="46"/>
      <c r="ALP38" s="46"/>
      <c r="ALQ38" s="46"/>
      <c r="ALR38" s="46"/>
      <c r="ALS38" s="46"/>
      <c r="ALT38" s="46"/>
      <c r="ALU38" s="46"/>
      <c r="ALV38" s="46"/>
      <c r="ALW38" s="46"/>
      <c r="ALX38" s="46"/>
      <c r="ALY38" s="46"/>
      <c r="ALZ38" s="46"/>
      <c r="AMA38" s="46"/>
      <c r="AMB38" s="46"/>
      <c r="AMC38" s="46"/>
      <c r="AMD38" s="46"/>
      <c r="AME38" s="46"/>
      <c r="AMF38" s="46"/>
      <c r="AMG38" s="46"/>
      <c r="AMH38" s="46"/>
      <c r="AMI38" s="46"/>
      <c r="AMJ38" s="46"/>
      <c r="AMK38" s="46"/>
    </row>
    <row r="39" spans="1:1025" s="47" customFormat="1" x14ac:dyDescent="0.2">
      <c r="A39" s="46"/>
      <c r="B39" s="46"/>
      <c r="C39" s="55"/>
      <c r="D39" s="46"/>
      <c r="E39" s="46"/>
      <c r="F39" s="46"/>
      <c r="G39" s="57"/>
      <c r="H39" s="48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X39" s="48"/>
      <c r="Z39" s="48"/>
      <c r="AA39" s="48"/>
      <c r="AB39" s="48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6"/>
      <c r="CN39" s="46"/>
      <c r="CO39" s="46"/>
      <c r="CP39" s="46"/>
      <c r="CQ39" s="46"/>
      <c r="CR39" s="46"/>
      <c r="CS39" s="46"/>
      <c r="CT39" s="46"/>
      <c r="CU39" s="46"/>
      <c r="CV39" s="46"/>
      <c r="CW39" s="46"/>
      <c r="CX39" s="46"/>
      <c r="CY39" s="46"/>
      <c r="CZ39" s="46"/>
      <c r="DA39" s="46"/>
      <c r="DB39" s="46"/>
      <c r="DC39" s="46"/>
      <c r="DD39" s="46"/>
      <c r="DE39" s="46"/>
      <c r="DF39" s="46"/>
      <c r="DG39" s="46"/>
      <c r="DH39" s="46"/>
      <c r="DI39" s="46"/>
      <c r="DJ39" s="46"/>
      <c r="DK39" s="46"/>
      <c r="DL39" s="46"/>
      <c r="DM39" s="46"/>
      <c r="DN39" s="46"/>
      <c r="DO39" s="46"/>
      <c r="DP39" s="46"/>
      <c r="DQ39" s="46"/>
      <c r="DR39" s="46"/>
      <c r="DS39" s="46"/>
      <c r="DT39" s="46"/>
      <c r="DU39" s="46"/>
      <c r="DV39" s="46"/>
      <c r="DW39" s="46"/>
      <c r="DX39" s="46"/>
      <c r="DY39" s="46"/>
      <c r="DZ39" s="46"/>
      <c r="EA39" s="46"/>
      <c r="EB39" s="46"/>
      <c r="EC39" s="46"/>
      <c r="ED39" s="46"/>
      <c r="EE39" s="46"/>
      <c r="EF39" s="46"/>
      <c r="EG39" s="46"/>
      <c r="EH39" s="46"/>
      <c r="EI39" s="46"/>
      <c r="EJ39" s="46"/>
      <c r="EK39" s="46"/>
      <c r="EL39" s="46"/>
      <c r="EM39" s="46"/>
      <c r="EN39" s="46"/>
      <c r="EO39" s="46"/>
      <c r="EP39" s="46"/>
      <c r="EQ39" s="46"/>
      <c r="ER39" s="46"/>
      <c r="ES39" s="46"/>
      <c r="ET39" s="46"/>
      <c r="EU39" s="46"/>
      <c r="EV39" s="46"/>
      <c r="EW39" s="46"/>
      <c r="EX39" s="46"/>
      <c r="EY39" s="46"/>
      <c r="EZ39" s="46"/>
      <c r="FA39" s="46"/>
      <c r="FB39" s="46"/>
      <c r="FC39" s="46"/>
      <c r="FD39" s="46"/>
      <c r="FE39" s="46"/>
      <c r="FF39" s="46"/>
      <c r="FG39" s="46"/>
      <c r="FH39" s="46"/>
      <c r="FI39" s="46"/>
      <c r="FJ39" s="46"/>
      <c r="FK39" s="46"/>
      <c r="FL39" s="46"/>
      <c r="FM39" s="46"/>
      <c r="FN39" s="46"/>
      <c r="FO39" s="46"/>
      <c r="FP39" s="46"/>
      <c r="FQ39" s="46"/>
      <c r="FR39" s="46"/>
      <c r="FS39" s="46"/>
      <c r="FT39" s="46"/>
      <c r="FU39" s="46"/>
      <c r="FV39" s="46"/>
      <c r="FW39" s="46"/>
      <c r="FX39" s="46"/>
      <c r="FY39" s="46"/>
      <c r="FZ39" s="46"/>
      <c r="GA39" s="46"/>
      <c r="GB39" s="46"/>
      <c r="GC39" s="46"/>
      <c r="GD39" s="46"/>
      <c r="GE39" s="46"/>
      <c r="GF39" s="46"/>
      <c r="GG39" s="46"/>
      <c r="GH39" s="46"/>
      <c r="GI39" s="46"/>
      <c r="GJ39" s="46"/>
      <c r="GK39" s="46"/>
      <c r="GL39" s="46"/>
      <c r="GM39" s="46"/>
      <c r="GN39" s="46"/>
      <c r="GO39" s="46"/>
      <c r="GP39" s="46"/>
      <c r="GQ39" s="46"/>
      <c r="GR39" s="46"/>
      <c r="GS39" s="46"/>
      <c r="GT39" s="46"/>
      <c r="GU39" s="46"/>
      <c r="GV39" s="46"/>
      <c r="GW39" s="46"/>
      <c r="GX39" s="46"/>
      <c r="GY39" s="46"/>
      <c r="GZ39" s="46"/>
      <c r="HA39" s="46"/>
      <c r="HB39" s="46"/>
      <c r="HC39" s="46"/>
      <c r="HD39" s="46"/>
      <c r="HE39" s="46"/>
      <c r="HF39" s="46"/>
      <c r="HG39" s="46"/>
      <c r="HH39" s="46"/>
      <c r="HI39" s="46"/>
      <c r="HJ39" s="46"/>
      <c r="HK39" s="46"/>
      <c r="HL39" s="46"/>
      <c r="HM39" s="46"/>
      <c r="HN39" s="46"/>
      <c r="HO39" s="46"/>
      <c r="HP39" s="46"/>
      <c r="HQ39" s="46"/>
      <c r="HR39" s="46"/>
      <c r="HS39" s="46"/>
      <c r="HT39" s="46"/>
      <c r="HU39" s="46"/>
      <c r="HV39" s="46"/>
      <c r="HW39" s="46"/>
      <c r="HX39" s="46"/>
      <c r="HY39" s="46"/>
      <c r="HZ39" s="46"/>
      <c r="IA39" s="46"/>
      <c r="IB39" s="46"/>
      <c r="IC39" s="46"/>
      <c r="ID39" s="46"/>
      <c r="IE39" s="46"/>
      <c r="IF39" s="46"/>
      <c r="IG39" s="46"/>
      <c r="IH39" s="46"/>
      <c r="II39" s="46"/>
      <c r="IJ39" s="46"/>
      <c r="IK39" s="46"/>
      <c r="IL39" s="46"/>
      <c r="IM39" s="46"/>
      <c r="IN39" s="46"/>
      <c r="IO39" s="46"/>
      <c r="IP39" s="46"/>
      <c r="IQ39" s="46"/>
      <c r="IR39" s="46"/>
      <c r="IS39" s="46"/>
      <c r="IT39" s="46"/>
      <c r="IU39" s="46"/>
      <c r="IV39" s="46"/>
      <c r="IW39" s="46"/>
      <c r="IX39" s="46"/>
      <c r="IY39" s="46"/>
      <c r="IZ39" s="46"/>
      <c r="JA39" s="46"/>
      <c r="JB39" s="46"/>
      <c r="JC39" s="46"/>
      <c r="JD39" s="46"/>
      <c r="JE39" s="46"/>
      <c r="JF39" s="46"/>
      <c r="JG39" s="46"/>
      <c r="JH39" s="46"/>
      <c r="JI39" s="46"/>
      <c r="JJ39" s="46"/>
      <c r="JK39" s="46"/>
      <c r="JL39" s="46"/>
      <c r="JM39" s="46"/>
      <c r="JN39" s="46"/>
      <c r="JO39" s="46"/>
      <c r="JP39" s="46"/>
      <c r="JQ39" s="46"/>
      <c r="JR39" s="46"/>
      <c r="JS39" s="46"/>
      <c r="JT39" s="46"/>
      <c r="JU39" s="46"/>
      <c r="JV39" s="46"/>
      <c r="JW39" s="46"/>
      <c r="JX39" s="46"/>
      <c r="JY39" s="46"/>
      <c r="JZ39" s="46"/>
      <c r="KA39" s="46"/>
      <c r="KB39" s="46"/>
      <c r="KC39" s="46"/>
      <c r="KD39" s="46"/>
      <c r="KE39" s="46"/>
      <c r="KF39" s="46"/>
      <c r="KG39" s="46"/>
      <c r="KH39" s="46"/>
      <c r="KI39" s="46"/>
      <c r="KJ39" s="46"/>
      <c r="KK39" s="46"/>
      <c r="KL39" s="46"/>
      <c r="KM39" s="46"/>
      <c r="KN39" s="46"/>
      <c r="KO39" s="46"/>
      <c r="KP39" s="46"/>
      <c r="KQ39" s="46"/>
      <c r="KR39" s="46"/>
      <c r="KS39" s="46"/>
      <c r="KT39" s="46"/>
      <c r="KU39" s="46"/>
      <c r="KV39" s="46"/>
      <c r="KW39" s="46"/>
      <c r="KX39" s="46"/>
      <c r="KY39" s="46"/>
      <c r="KZ39" s="46"/>
      <c r="LA39" s="46"/>
      <c r="LB39" s="46"/>
      <c r="LC39" s="46"/>
      <c r="LD39" s="46"/>
      <c r="LE39" s="46"/>
      <c r="LF39" s="46"/>
      <c r="LG39" s="46"/>
      <c r="LH39" s="46"/>
      <c r="LI39" s="46"/>
      <c r="LJ39" s="46"/>
      <c r="LK39" s="46"/>
      <c r="LL39" s="46"/>
      <c r="LM39" s="46"/>
      <c r="LN39" s="46"/>
      <c r="LO39" s="46"/>
      <c r="LP39" s="46"/>
      <c r="LQ39" s="46"/>
      <c r="LR39" s="46"/>
      <c r="LS39" s="46"/>
      <c r="LT39" s="46"/>
      <c r="LU39" s="46"/>
      <c r="LV39" s="46"/>
      <c r="LW39" s="46"/>
      <c r="LX39" s="46"/>
      <c r="LY39" s="46"/>
      <c r="LZ39" s="46"/>
      <c r="MA39" s="46"/>
      <c r="MB39" s="46"/>
      <c r="MC39" s="46"/>
      <c r="MD39" s="46"/>
      <c r="ME39" s="46"/>
      <c r="MF39" s="46"/>
      <c r="MG39" s="46"/>
      <c r="MH39" s="46"/>
      <c r="MI39" s="46"/>
      <c r="MJ39" s="46"/>
      <c r="MK39" s="46"/>
      <c r="ML39" s="46"/>
      <c r="MM39" s="46"/>
      <c r="MN39" s="46"/>
      <c r="MO39" s="46"/>
      <c r="MP39" s="46"/>
      <c r="MQ39" s="46"/>
      <c r="MR39" s="46"/>
      <c r="MS39" s="46"/>
      <c r="MT39" s="46"/>
      <c r="MU39" s="46"/>
      <c r="MV39" s="46"/>
      <c r="MW39" s="46"/>
      <c r="MX39" s="46"/>
      <c r="MY39" s="46"/>
      <c r="MZ39" s="46"/>
      <c r="NA39" s="46"/>
      <c r="NB39" s="46"/>
      <c r="NC39" s="46"/>
      <c r="ND39" s="46"/>
      <c r="NE39" s="46"/>
      <c r="NF39" s="46"/>
      <c r="NG39" s="46"/>
      <c r="NH39" s="46"/>
      <c r="NI39" s="46"/>
      <c r="NJ39" s="46"/>
      <c r="NK39" s="46"/>
      <c r="NL39" s="46"/>
      <c r="NM39" s="46"/>
      <c r="NN39" s="46"/>
      <c r="NO39" s="46"/>
      <c r="NP39" s="46"/>
      <c r="NQ39" s="46"/>
      <c r="NR39" s="46"/>
      <c r="NS39" s="46"/>
      <c r="NT39" s="46"/>
      <c r="NU39" s="46"/>
      <c r="NV39" s="46"/>
      <c r="NW39" s="46"/>
      <c r="NX39" s="46"/>
      <c r="NY39" s="46"/>
      <c r="NZ39" s="46"/>
      <c r="OA39" s="46"/>
      <c r="OB39" s="46"/>
      <c r="OC39" s="46"/>
      <c r="OD39" s="46"/>
      <c r="OE39" s="46"/>
      <c r="OF39" s="46"/>
      <c r="OG39" s="46"/>
      <c r="OH39" s="46"/>
      <c r="OI39" s="46"/>
      <c r="OJ39" s="46"/>
      <c r="OK39" s="46"/>
      <c r="OL39" s="46"/>
      <c r="OM39" s="46"/>
      <c r="ON39" s="46"/>
      <c r="OO39" s="46"/>
      <c r="OP39" s="46"/>
      <c r="OQ39" s="46"/>
      <c r="OR39" s="46"/>
      <c r="OS39" s="46"/>
      <c r="OT39" s="46"/>
      <c r="OU39" s="46"/>
      <c r="OV39" s="46"/>
      <c r="OW39" s="46"/>
      <c r="OX39" s="46"/>
      <c r="OY39" s="46"/>
      <c r="OZ39" s="46"/>
      <c r="PA39" s="46"/>
      <c r="PB39" s="46"/>
      <c r="PC39" s="46"/>
      <c r="PD39" s="46"/>
      <c r="PE39" s="46"/>
      <c r="PF39" s="46"/>
      <c r="PG39" s="46"/>
      <c r="PH39" s="46"/>
      <c r="PI39" s="46"/>
      <c r="PJ39" s="46"/>
      <c r="PK39" s="46"/>
      <c r="PL39" s="46"/>
      <c r="PM39" s="46"/>
      <c r="PN39" s="46"/>
      <c r="PO39" s="46"/>
      <c r="PP39" s="46"/>
      <c r="PQ39" s="46"/>
      <c r="PR39" s="46"/>
      <c r="PS39" s="46"/>
      <c r="PT39" s="46"/>
      <c r="PU39" s="46"/>
      <c r="PV39" s="46"/>
      <c r="PW39" s="46"/>
      <c r="PX39" s="46"/>
      <c r="PY39" s="46"/>
      <c r="PZ39" s="46"/>
      <c r="QA39" s="46"/>
      <c r="QB39" s="46"/>
      <c r="QC39" s="46"/>
      <c r="QD39" s="46"/>
      <c r="QE39" s="46"/>
      <c r="QF39" s="46"/>
      <c r="QG39" s="46"/>
      <c r="QH39" s="46"/>
      <c r="QI39" s="46"/>
      <c r="QJ39" s="46"/>
      <c r="QK39" s="46"/>
      <c r="QL39" s="46"/>
      <c r="QM39" s="46"/>
      <c r="QN39" s="46"/>
      <c r="QO39" s="46"/>
      <c r="QP39" s="46"/>
      <c r="QQ39" s="46"/>
      <c r="QR39" s="46"/>
      <c r="QS39" s="46"/>
      <c r="QT39" s="46"/>
      <c r="QU39" s="46"/>
      <c r="QV39" s="46"/>
      <c r="QW39" s="46"/>
      <c r="QX39" s="46"/>
      <c r="QY39" s="46"/>
      <c r="QZ39" s="46"/>
      <c r="RA39" s="46"/>
      <c r="RB39" s="46"/>
      <c r="RC39" s="46"/>
      <c r="RD39" s="46"/>
      <c r="RE39" s="46"/>
      <c r="RF39" s="46"/>
      <c r="RG39" s="46"/>
      <c r="RH39" s="46"/>
      <c r="RI39" s="46"/>
      <c r="RJ39" s="46"/>
      <c r="RK39" s="46"/>
      <c r="RL39" s="46"/>
      <c r="RM39" s="46"/>
      <c r="RN39" s="46"/>
      <c r="RO39" s="46"/>
      <c r="RP39" s="46"/>
      <c r="RQ39" s="46"/>
      <c r="RR39" s="46"/>
      <c r="RS39" s="46"/>
      <c r="RT39" s="46"/>
      <c r="RU39" s="46"/>
      <c r="RV39" s="46"/>
      <c r="RW39" s="46"/>
      <c r="RX39" s="46"/>
      <c r="RY39" s="46"/>
      <c r="RZ39" s="46"/>
      <c r="SA39" s="46"/>
      <c r="SB39" s="46"/>
      <c r="SC39" s="46"/>
      <c r="SD39" s="46"/>
      <c r="SE39" s="46"/>
      <c r="SF39" s="46"/>
      <c r="SG39" s="46"/>
      <c r="SH39" s="46"/>
      <c r="SI39" s="46"/>
      <c r="SJ39" s="46"/>
      <c r="SK39" s="46"/>
      <c r="SL39" s="46"/>
      <c r="SM39" s="46"/>
      <c r="SN39" s="46"/>
      <c r="SO39" s="46"/>
      <c r="SP39" s="46"/>
      <c r="SQ39" s="46"/>
      <c r="SR39" s="46"/>
      <c r="SS39" s="46"/>
      <c r="ST39" s="46"/>
      <c r="SU39" s="46"/>
      <c r="SV39" s="46"/>
      <c r="SW39" s="46"/>
      <c r="SX39" s="46"/>
      <c r="SY39" s="46"/>
      <c r="SZ39" s="46"/>
      <c r="TA39" s="46"/>
      <c r="TB39" s="46"/>
      <c r="TC39" s="46"/>
      <c r="TD39" s="46"/>
      <c r="TE39" s="46"/>
      <c r="TF39" s="46"/>
      <c r="TG39" s="46"/>
      <c r="TH39" s="46"/>
      <c r="TI39" s="46"/>
      <c r="TJ39" s="46"/>
      <c r="TK39" s="46"/>
      <c r="TL39" s="46"/>
      <c r="TM39" s="46"/>
      <c r="TN39" s="46"/>
      <c r="TO39" s="46"/>
      <c r="TP39" s="46"/>
      <c r="TQ39" s="46"/>
      <c r="TR39" s="46"/>
      <c r="TS39" s="46"/>
      <c r="TT39" s="46"/>
      <c r="TU39" s="46"/>
      <c r="TV39" s="46"/>
      <c r="TW39" s="46"/>
      <c r="TX39" s="46"/>
      <c r="TY39" s="46"/>
      <c r="TZ39" s="46"/>
      <c r="UA39" s="46"/>
      <c r="UB39" s="46"/>
      <c r="UC39" s="46"/>
      <c r="UD39" s="46"/>
      <c r="UE39" s="46"/>
      <c r="UF39" s="46"/>
      <c r="UG39" s="46"/>
      <c r="UH39" s="46"/>
      <c r="UI39" s="46"/>
      <c r="UJ39" s="46"/>
      <c r="UK39" s="46"/>
      <c r="UL39" s="46"/>
      <c r="UM39" s="46"/>
      <c r="UN39" s="46"/>
      <c r="UO39" s="46"/>
      <c r="UP39" s="46"/>
      <c r="UQ39" s="46"/>
      <c r="UR39" s="46"/>
      <c r="US39" s="46"/>
      <c r="UT39" s="46"/>
      <c r="UU39" s="46"/>
      <c r="UV39" s="46"/>
      <c r="UW39" s="46"/>
      <c r="UX39" s="46"/>
      <c r="UY39" s="46"/>
      <c r="UZ39" s="46"/>
      <c r="VA39" s="46"/>
      <c r="VB39" s="46"/>
      <c r="VC39" s="46"/>
      <c r="VD39" s="46"/>
      <c r="VE39" s="46"/>
      <c r="VF39" s="46"/>
      <c r="VG39" s="46"/>
      <c r="VH39" s="46"/>
      <c r="VI39" s="46"/>
      <c r="VJ39" s="46"/>
      <c r="VK39" s="46"/>
      <c r="VL39" s="46"/>
      <c r="VM39" s="46"/>
      <c r="VN39" s="46"/>
      <c r="VO39" s="46"/>
      <c r="VP39" s="46"/>
      <c r="VQ39" s="46"/>
      <c r="VR39" s="46"/>
      <c r="VS39" s="46"/>
      <c r="VT39" s="46"/>
      <c r="VU39" s="46"/>
      <c r="VV39" s="46"/>
      <c r="VW39" s="46"/>
      <c r="VX39" s="46"/>
      <c r="VY39" s="46"/>
      <c r="VZ39" s="46"/>
      <c r="WA39" s="46"/>
      <c r="WB39" s="46"/>
      <c r="WC39" s="46"/>
      <c r="WD39" s="46"/>
      <c r="WE39" s="46"/>
      <c r="WF39" s="46"/>
      <c r="WG39" s="46"/>
      <c r="WH39" s="46"/>
      <c r="WI39" s="46"/>
      <c r="WJ39" s="46"/>
      <c r="WK39" s="46"/>
      <c r="WL39" s="46"/>
      <c r="WM39" s="46"/>
      <c r="WN39" s="46"/>
      <c r="WO39" s="46"/>
      <c r="WP39" s="46"/>
      <c r="WQ39" s="46"/>
      <c r="WR39" s="46"/>
      <c r="WS39" s="46"/>
      <c r="WT39" s="46"/>
      <c r="WU39" s="46"/>
      <c r="WV39" s="46"/>
      <c r="WW39" s="46"/>
      <c r="WX39" s="46"/>
      <c r="WY39" s="46"/>
      <c r="WZ39" s="46"/>
      <c r="XA39" s="46"/>
      <c r="XB39" s="46"/>
      <c r="XC39" s="46"/>
      <c r="XD39" s="46"/>
      <c r="XE39" s="46"/>
      <c r="XF39" s="46"/>
      <c r="XG39" s="46"/>
      <c r="XH39" s="46"/>
      <c r="XI39" s="46"/>
      <c r="XJ39" s="46"/>
      <c r="XK39" s="46"/>
      <c r="XL39" s="46"/>
      <c r="XM39" s="46"/>
      <c r="XN39" s="46"/>
      <c r="XO39" s="46"/>
      <c r="XP39" s="46"/>
      <c r="XQ39" s="46"/>
      <c r="XR39" s="46"/>
      <c r="XS39" s="46"/>
      <c r="XT39" s="46"/>
      <c r="XU39" s="46"/>
      <c r="XV39" s="46"/>
      <c r="XW39" s="46"/>
      <c r="XX39" s="46"/>
      <c r="XY39" s="46"/>
      <c r="XZ39" s="46"/>
      <c r="YA39" s="46"/>
      <c r="YB39" s="46"/>
      <c r="YC39" s="46"/>
      <c r="YD39" s="46"/>
      <c r="YE39" s="46"/>
      <c r="YF39" s="46"/>
      <c r="YG39" s="46"/>
      <c r="YH39" s="46"/>
      <c r="YI39" s="46"/>
      <c r="YJ39" s="46"/>
      <c r="YK39" s="46"/>
      <c r="YL39" s="46"/>
      <c r="YM39" s="46"/>
      <c r="YN39" s="46"/>
      <c r="YO39" s="46"/>
      <c r="YP39" s="46"/>
      <c r="YQ39" s="46"/>
      <c r="YR39" s="46"/>
      <c r="YS39" s="46"/>
      <c r="YT39" s="46"/>
      <c r="YU39" s="46"/>
      <c r="YV39" s="46"/>
      <c r="YW39" s="46"/>
      <c r="YX39" s="46"/>
      <c r="YY39" s="46"/>
      <c r="YZ39" s="46"/>
      <c r="ZA39" s="46"/>
      <c r="ZB39" s="46"/>
      <c r="ZC39" s="46"/>
      <c r="ZD39" s="46"/>
      <c r="ZE39" s="46"/>
      <c r="ZF39" s="46"/>
      <c r="ZG39" s="46"/>
      <c r="ZH39" s="46"/>
      <c r="ZI39" s="46"/>
      <c r="ZJ39" s="46"/>
      <c r="ZK39" s="46"/>
      <c r="ZL39" s="46"/>
      <c r="ZM39" s="46"/>
      <c r="ZN39" s="46"/>
      <c r="ZO39" s="46"/>
      <c r="ZP39" s="46"/>
      <c r="ZQ39" s="46"/>
      <c r="ZR39" s="46"/>
      <c r="ZS39" s="46"/>
      <c r="ZT39" s="46"/>
      <c r="ZU39" s="46"/>
      <c r="ZV39" s="46"/>
      <c r="ZW39" s="46"/>
      <c r="ZX39" s="46"/>
      <c r="ZY39" s="46"/>
      <c r="ZZ39" s="46"/>
      <c r="AAA39" s="46"/>
      <c r="AAB39" s="46"/>
      <c r="AAC39" s="46"/>
      <c r="AAD39" s="46"/>
      <c r="AAE39" s="46"/>
      <c r="AAF39" s="46"/>
      <c r="AAG39" s="46"/>
      <c r="AAH39" s="46"/>
      <c r="AAI39" s="46"/>
      <c r="AAJ39" s="46"/>
      <c r="AAK39" s="46"/>
      <c r="AAL39" s="46"/>
      <c r="AAM39" s="46"/>
      <c r="AAN39" s="46"/>
      <c r="AAO39" s="46"/>
      <c r="AAP39" s="46"/>
      <c r="AAQ39" s="46"/>
      <c r="AAR39" s="46"/>
      <c r="AAS39" s="46"/>
      <c r="AAT39" s="46"/>
      <c r="AAU39" s="46"/>
      <c r="AAV39" s="46"/>
      <c r="AAW39" s="46"/>
      <c r="AAX39" s="46"/>
      <c r="AAY39" s="46"/>
      <c r="AAZ39" s="46"/>
      <c r="ABA39" s="46"/>
      <c r="ABB39" s="46"/>
      <c r="ABC39" s="46"/>
      <c r="ABD39" s="46"/>
      <c r="ABE39" s="46"/>
      <c r="ABF39" s="46"/>
      <c r="ABG39" s="46"/>
      <c r="ABH39" s="46"/>
      <c r="ABI39" s="46"/>
      <c r="ABJ39" s="46"/>
      <c r="ABK39" s="46"/>
      <c r="ABL39" s="46"/>
      <c r="ABM39" s="46"/>
      <c r="ABN39" s="46"/>
      <c r="ABO39" s="46"/>
      <c r="ABP39" s="46"/>
      <c r="ABQ39" s="46"/>
      <c r="ABR39" s="46"/>
      <c r="ABS39" s="46"/>
      <c r="ABT39" s="46"/>
      <c r="ABU39" s="46"/>
      <c r="ABV39" s="46"/>
      <c r="ABW39" s="46"/>
      <c r="ABX39" s="46"/>
      <c r="ABY39" s="46"/>
      <c r="ABZ39" s="46"/>
      <c r="ACA39" s="46"/>
      <c r="ACB39" s="46"/>
      <c r="ACC39" s="46"/>
      <c r="ACD39" s="46"/>
      <c r="ACE39" s="46"/>
      <c r="ACF39" s="46"/>
      <c r="ACG39" s="46"/>
      <c r="ACH39" s="46"/>
      <c r="ACI39" s="46"/>
      <c r="ACJ39" s="46"/>
      <c r="ACK39" s="46"/>
      <c r="ACL39" s="46"/>
      <c r="ACM39" s="46"/>
      <c r="ACN39" s="46"/>
      <c r="ACO39" s="46"/>
      <c r="ACP39" s="46"/>
      <c r="ACQ39" s="46"/>
      <c r="ACR39" s="46"/>
      <c r="ACS39" s="46"/>
      <c r="ACT39" s="46"/>
      <c r="ACU39" s="46"/>
      <c r="ACV39" s="46"/>
      <c r="ACW39" s="46"/>
      <c r="ACX39" s="46"/>
      <c r="ACY39" s="46"/>
      <c r="ACZ39" s="46"/>
      <c r="ADA39" s="46"/>
      <c r="ADB39" s="46"/>
      <c r="ADC39" s="46"/>
      <c r="ADD39" s="46"/>
      <c r="ADE39" s="46"/>
      <c r="ADF39" s="46"/>
      <c r="ADG39" s="46"/>
      <c r="ADH39" s="46"/>
      <c r="ADI39" s="46"/>
      <c r="ADJ39" s="46"/>
      <c r="ADK39" s="46"/>
      <c r="ADL39" s="46"/>
      <c r="ADM39" s="46"/>
      <c r="ADN39" s="46"/>
      <c r="ADO39" s="46"/>
      <c r="ADP39" s="46"/>
      <c r="ADQ39" s="46"/>
      <c r="ADR39" s="46"/>
      <c r="ADS39" s="46"/>
      <c r="ADT39" s="46"/>
      <c r="ADU39" s="46"/>
      <c r="ADV39" s="46"/>
      <c r="ADW39" s="46"/>
      <c r="ADX39" s="46"/>
      <c r="ADY39" s="46"/>
      <c r="ADZ39" s="46"/>
      <c r="AEA39" s="46"/>
      <c r="AEB39" s="46"/>
      <c r="AEC39" s="46"/>
      <c r="AED39" s="46"/>
      <c r="AEE39" s="46"/>
      <c r="AEF39" s="46"/>
      <c r="AEG39" s="46"/>
      <c r="AEH39" s="46"/>
      <c r="AEI39" s="46"/>
      <c r="AEJ39" s="46"/>
      <c r="AEK39" s="46"/>
      <c r="AEL39" s="46"/>
      <c r="AEM39" s="46"/>
      <c r="AEN39" s="46"/>
      <c r="AEO39" s="46"/>
      <c r="AEP39" s="46"/>
      <c r="AEQ39" s="46"/>
      <c r="AER39" s="46"/>
      <c r="AES39" s="46"/>
      <c r="AET39" s="46"/>
      <c r="AEU39" s="46"/>
      <c r="AEV39" s="46"/>
      <c r="AEW39" s="46"/>
      <c r="AEX39" s="46"/>
      <c r="AEY39" s="46"/>
      <c r="AEZ39" s="46"/>
      <c r="AFA39" s="46"/>
      <c r="AFB39" s="46"/>
      <c r="AFC39" s="46"/>
      <c r="AFD39" s="46"/>
      <c r="AFE39" s="46"/>
      <c r="AFF39" s="46"/>
      <c r="AFG39" s="46"/>
      <c r="AFH39" s="46"/>
      <c r="AFI39" s="46"/>
      <c r="AFJ39" s="46"/>
      <c r="AFK39" s="46"/>
      <c r="AFL39" s="46"/>
      <c r="AFM39" s="46"/>
      <c r="AFN39" s="46"/>
      <c r="AFO39" s="46"/>
      <c r="AFP39" s="46"/>
      <c r="AFQ39" s="46"/>
      <c r="AFR39" s="46"/>
      <c r="AFS39" s="46"/>
      <c r="AFT39" s="46"/>
      <c r="AFU39" s="46"/>
      <c r="AFV39" s="46"/>
      <c r="AFW39" s="46"/>
      <c r="AFX39" s="46"/>
      <c r="AFY39" s="46"/>
      <c r="AFZ39" s="46"/>
      <c r="AGA39" s="46"/>
      <c r="AGB39" s="46"/>
      <c r="AGC39" s="46"/>
      <c r="AGD39" s="46"/>
      <c r="AGE39" s="46"/>
      <c r="AGF39" s="46"/>
      <c r="AGG39" s="46"/>
      <c r="AGH39" s="46"/>
      <c r="AGI39" s="46"/>
      <c r="AGJ39" s="46"/>
      <c r="AGK39" s="46"/>
      <c r="AGL39" s="46"/>
      <c r="AGM39" s="46"/>
      <c r="AGN39" s="46"/>
      <c r="AGO39" s="46"/>
      <c r="AGP39" s="46"/>
      <c r="AGQ39" s="46"/>
      <c r="AGR39" s="46"/>
      <c r="AGS39" s="46"/>
      <c r="AGT39" s="46"/>
      <c r="AGU39" s="46"/>
      <c r="AGV39" s="46"/>
      <c r="AGW39" s="46"/>
      <c r="AGX39" s="46"/>
      <c r="AGY39" s="46"/>
      <c r="AGZ39" s="46"/>
      <c r="AHA39" s="46"/>
      <c r="AHB39" s="46"/>
      <c r="AHC39" s="46"/>
      <c r="AHD39" s="46"/>
      <c r="AHE39" s="46"/>
      <c r="AHF39" s="46"/>
      <c r="AHG39" s="46"/>
      <c r="AHH39" s="46"/>
      <c r="AHI39" s="46"/>
      <c r="AHJ39" s="46"/>
      <c r="AHK39" s="46"/>
      <c r="AHL39" s="46"/>
      <c r="AHM39" s="46"/>
      <c r="AHN39" s="46"/>
      <c r="AHO39" s="46"/>
      <c r="AHP39" s="46"/>
      <c r="AHQ39" s="46"/>
      <c r="AHR39" s="46"/>
      <c r="AHS39" s="46"/>
      <c r="AHT39" s="46"/>
      <c r="AHU39" s="46"/>
      <c r="AHV39" s="46"/>
      <c r="AHW39" s="46"/>
      <c r="AHX39" s="46"/>
      <c r="AHY39" s="46"/>
      <c r="AHZ39" s="46"/>
      <c r="AIA39" s="46"/>
      <c r="AIB39" s="46"/>
      <c r="AIC39" s="46"/>
      <c r="AID39" s="46"/>
      <c r="AIE39" s="46"/>
      <c r="AIF39" s="46"/>
      <c r="AIG39" s="46"/>
      <c r="AIH39" s="46"/>
      <c r="AII39" s="46"/>
      <c r="AIJ39" s="46"/>
      <c r="AIK39" s="46"/>
      <c r="AIL39" s="46"/>
      <c r="AIM39" s="46"/>
      <c r="AIN39" s="46"/>
      <c r="AIO39" s="46"/>
      <c r="AIP39" s="46"/>
      <c r="AIQ39" s="46"/>
      <c r="AIR39" s="46"/>
      <c r="AIS39" s="46"/>
      <c r="AIT39" s="46"/>
      <c r="AIU39" s="46"/>
      <c r="AIV39" s="46"/>
      <c r="AIW39" s="46"/>
      <c r="AIX39" s="46"/>
      <c r="AIY39" s="46"/>
      <c r="AIZ39" s="46"/>
      <c r="AJA39" s="46"/>
      <c r="AJB39" s="46"/>
      <c r="AJC39" s="46"/>
      <c r="AJD39" s="46"/>
      <c r="AJE39" s="46"/>
      <c r="AJF39" s="46"/>
      <c r="AJG39" s="46"/>
      <c r="AJH39" s="46"/>
      <c r="AJI39" s="46"/>
      <c r="AJJ39" s="46"/>
      <c r="AJK39" s="46"/>
      <c r="AJL39" s="46"/>
      <c r="AJM39" s="46"/>
      <c r="AJN39" s="46"/>
      <c r="AJO39" s="46"/>
      <c r="AJP39" s="46"/>
      <c r="AJQ39" s="46"/>
      <c r="AJR39" s="46"/>
      <c r="AJS39" s="46"/>
      <c r="AJT39" s="46"/>
      <c r="AJU39" s="46"/>
      <c r="AJV39" s="46"/>
      <c r="AJW39" s="46"/>
      <c r="AJX39" s="46"/>
      <c r="AJY39" s="46"/>
      <c r="AJZ39" s="46"/>
      <c r="AKA39" s="46"/>
      <c r="AKB39" s="46"/>
      <c r="AKC39" s="46"/>
      <c r="AKD39" s="46"/>
      <c r="AKE39" s="46"/>
      <c r="AKF39" s="46"/>
      <c r="AKG39" s="46"/>
      <c r="AKH39" s="46"/>
      <c r="AKI39" s="46"/>
      <c r="AKJ39" s="46"/>
      <c r="AKK39" s="46"/>
      <c r="AKL39" s="46"/>
      <c r="AKM39" s="46"/>
      <c r="AKN39" s="46"/>
      <c r="AKO39" s="46"/>
      <c r="AKP39" s="46"/>
      <c r="AKQ39" s="46"/>
      <c r="AKR39" s="46"/>
      <c r="AKS39" s="46"/>
      <c r="AKT39" s="46"/>
      <c r="AKU39" s="46"/>
      <c r="AKV39" s="46"/>
      <c r="AKW39" s="46"/>
      <c r="AKX39" s="46"/>
      <c r="AKY39" s="46"/>
      <c r="AKZ39" s="46"/>
      <c r="ALA39" s="46"/>
      <c r="ALB39" s="46"/>
      <c r="ALC39" s="46"/>
      <c r="ALD39" s="46"/>
      <c r="ALE39" s="46"/>
      <c r="ALF39" s="46"/>
      <c r="ALG39" s="46"/>
      <c r="ALH39" s="46"/>
      <c r="ALI39" s="46"/>
      <c r="ALJ39" s="46"/>
      <c r="ALK39" s="46"/>
      <c r="ALL39" s="46"/>
      <c r="ALM39" s="46"/>
      <c r="ALN39" s="46"/>
      <c r="ALO39" s="46"/>
      <c r="ALP39" s="46"/>
      <c r="ALQ39" s="46"/>
      <c r="ALR39" s="46"/>
      <c r="ALS39" s="46"/>
      <c r="ALT39" s="46"/>
      <c r="ALU39" s="46"/>
      <c r="ALV39" s="46"/>
      <c r="ALW39" s="46"/>
      <c r="ALX39" s="46"/>
      <c r="ALY39" s="46"/>
      <c r="ALZ39" s="46"/>
      <c r="AMA39" s="46"/>
      <c r="AMB39" s="46"/>
      <c r="AMC39" s="46"/>
      <c r="AMD39" s="46"/>
      <c r="AME39" s="46"/>
      <c r="AMF39" s="46"/>
      <c r="AMG39" s="46"/>
      <c r="AMH39" s="46"/>
      <c r="AMI39" s="46"/>
      <c r="AMJ39" s="46"/>
      <c r="AMK39" s="46"/>
    </row>
    <row r="40" spans="1:1025" s="47" customFormat="1" x14ac:dyDescent="0.2">
      <c r="A40" s="46"/>
      <c r="B40" s="46"/>
      <c r="C40" s="55"/>
      <c r="D40" s="46"/>
      <c r="E40" s="46"/>
      <c r="F40" s="46"/>
      <c r="G40" s="57"/>
      <c r="H40" s="48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X40" s="48"/>
      <c r="Z40" s="48"/>
      <c r="AA40" s="48"/>
      <c r="AB40" s="48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6"/>
      <c r="CC40" s="46"/>
      <c r="CD40" s="46"/>
      <c r="CE40" s="46"/>
      <c r="CF40" s="46"/>
      <c r="CG40" s="46"/>
      <c r="CH40" s="46"/>
      <c r="CI40" s="46"/>
      <c r="CJ40" s="46"/>
      <c r="CK40" s="46"/>
      <c r="CL40" s="46"/>
      <c r="CM40" s="46"/>
      <c r="CN40" s="46"/>
      <c r="CO40" s="46"/>
      <c r="CP40" s="46"/>
      <c r="CQ40" s="46"/>
      <c r="CR40" s="46"/>
      <c r="CS40" s="46"/>
      <c r="CT40" s="46"/>
      <c r="CU40" s="46"/>
      <c r="CV40" s="46"/>
      <c r="CW40" s="46"/>
      <c r="CX40" s="46"/>
      <c r="CY40" s="46"/>
      <c r="CZ40" s="46"/>
      <c r="DA40" s="46"/>
      <c r="DB40" s="46"/>
      <c r="DC40" s="46"/>
      <c r="DD40" s="46"/>
      <c r="DE40" s="46"/>
      <c r="DF40" s="46"/>
      <c r="DG40" s="46"/>
      <c r="DH40" s="46"/>
      <c r="DI40" s="46"/>
      <c r="DJ40" s="46"/>
      <c r="DK40" s="46"/>
      <c r="DL40" s="46"/>
      <c r="DM40" s="46"/>
      <c r="DN40" s="46"/>
      <c r="DO40" s="46"/>
      <c r="DP40" s="46"/>
      <c r="DQ40" s="46"/>
      <c r="DR40" s="46"/>
      <c r="DS40" s="46"/>
      <c r="DT40" s="46"/>
      <c r="DU40" s="46"/>
      <c r="DV40" s="46"/>
      <c r="DW40" s="46"/>
      <c r="DX40" s="46"/>
      <c r="DY40" s="46"/>
      <c r="DZ40" s="46"/>
      <c r="EA40" s="46"/>
      <c r="EB40" s="46"/>
      <c r="EC40" s="46"/>
      <c r="ED40" s="46"/>
      <c r="EE40" s="46"/>
      <c r="EF40" s="46"/>
      <c r="EG40" s="46"/>
      <c r="EH40" s="46"/>
      <c r="EI40" s="46"/>
      <c r="EJ40" s="46"/>
      <c r="EK40" s="46"/>
      <c r="EL40" s="46"/>
      <c r="EM40" s="46"/>
      <c r="EN40" s="46"/>
      <c r="EO40" s="46"/>
      <c r="EP40" s="46"/>
      <c r="EQ40" s="46"/>
      <c r="ER40" s="46"/>
      <c r="ES40" s="46"/>
      <c r="ET40" s="46"/>
      <c r="EU40" s="46"/>
      <c r="EV40" s="46"/>
      <c r="EW40" s="46"/>
      <c r="EX40" s="46"/>
      <c r="EY40" s="46"/>
      <c r="EZ40" s="46"/>
      <c r="FA40" s="46"/>
      <c r="FB40" s="46"/>
      <c r="FC40" s="46"/>
      <c r="FD40" s="46"/>
      <c r="FE40" s="46"/>
      <c r="FF40" s="46"/>
      <c r="FG40" s="46"/>
      <c r="FH40" s="46"/>
      <c r="FI40" s="46"/>
      <c r="FJ40" s="46"/>
      <c r="FK40" s="46"/>
      <c r="FL40" s="46"/>
      <c r="FM40" s="46"/>
      <c r="FN40" s="46"/>
      <c r="FO40" s="46"/>
      <c r="FP40" s="46"/>
      <c r="FQ40" s="46"/>
      <c r="FR40" s="46"/>
      <c r="FS40" s="46"/>
      <c r="FT40" s="46"/>
      <c r="FU40" s="46"/>
      <c r="FV40" s="46"/>
      <c r="FW40" s="46"/>
      <c r="FX40" s="46"/>
      <c r="FY40" s="46"/>
      <c r="FZ40" s="46"/>
      <c r="GA40" s="46"/>
      <c r="GB40" s="46"/>
      <c r="GC40" s="46"/>
      <c r="GD40" s="46"/>
      <c r="GE40" s="46"/>
      <c r="GF40" s="46"/>
      <c r="GG40" s="46"/>
      <c r="GH40" s="46"/>
      <c r="GI40" s="46"/>
      <c r="GJ40" s="46"/>
      <c r="GK40" s="46"/>
      <c r="GL40" s="46"/>
      <c r="GM40" s="46"/>
      <c r="GN40" s="46"/>
      <c r="GO40" s="46"/>
      <c r="GP40" s="46"/>
      <c r="GQ40" s="46"/>
      <c r="GR40" s="46"/>
      <c r="GS40" s="46"/>
      <c r="GT40" s="46"/>
      <c r="GU40" s="46"/>
      <c r="GV40" s="46"/>
      <c r="GW40" s="46"/>
      <c r="GX40" s="46"/>
      <c r="GY40" s="46"/>
      <c r="GZ40" s="46"/>
      <c r="HA40" s="46"/>
      <c r="HB40" s="46"/>
      <c r="HC40" s="46"/>
      <c r="HD40" s="46"/>
      <c r="HE40" s="46"/>
      <c r="HF40" s="46"/>
      <c r="HG40" s="46"/>
      <c r="HH40" s="46"/>
      <c r="HI40" s="46"/>
      <c r="HJ40" s="46"/>
      <c r="HK40" s="46"/>
      <c r="HL40" s="46"/>
      <c r="HM40" s="46"/>
      <c r="HN40" s="46"/>
      <c r="HO40" s="46"/>
      <c r="HP40" s="46"/>
      <c r="HQ40" s="46"/>
      <c r="HR40" s="46"/>
      <c r="HS40" s="46"/>
      <c r="HT40" s="46"/>
      <c r="HU40" s="46"/>
      <c r="HV40" s="46"/>
      <c r="HW40" s="46"/>
      <c r="HX40" s="46"/>
      <c r="HY40" s="46"/>
      <c r="HZ40" s="46"/>
      <c r="IA40" s="46"/>
      <c r="IB40" s="46"/>
      <c r="IC40" s="46"/>
      <c r="ID40" s="46"/>
      <c r="IE40" s="46"/>
      <c r="IF40" s="46"/>
      <c r="IG40" s="46"/>
      <c r="IH40" s="46"/>
      <c r="II40" s="46"/>
      <c r="IJ40" s="46"/>
      <c r="IK40" s="46"/>
      <c r="IL40" s="46"/>
      <c r="IM40" s="46"/>
      <c r="IN40" s="46"/>
      <c r="IO40" s="46"/>
      <c r="IP40" s="46"/>
      <c r="IQ40" s="46"/>
      <c r="IR40" s="46"/>
      <c r="IS40" s="46"/>
      <c r="IT40" s="46"/>
      <c r="IU40" s="46"/>
      <c r="IV40" s="46"/>
      <c r="IW40" s="46"/>
      <c r="IX40" s="46"/>
      <c r="IY40" s="46"/>
      <c r="IZ40" s="46"/>
      <c r="JA40" s="46"/>
      <c r="JB40" s="46"/>
      <c r="JC40" s="46"/>
      <c r="JD40" s="46"/>
      <c r="JE40" s="46"/>
      <c r="JF40" s="46"/>
      <c r="JG40" s="46"/>
      <c r="JH40" s="46"/>
      <c r="JI40" s="46"/>
      <c r="JJ40" s="46"/>
      <c r="JK40" s="46"/>
      <c r="JL40" s="46"/>
      <c r="JM40" s="46"/>
      <c r="JN40" s="46"/>
      <c r="JO40" s="46"/>
      <c r="JP40" s="46"/>
      <c r="JQ40" s="46"/>
      <c r="JR40" s="46"/>
      <c r="JS40" s="46"/>
      <c r="JT40" s="46"/>
      <c r="JU40" s="46"/>
      <c r="JV40" s="46"/>
      <c r="JW40" s="46"/>
      <c r="JX40" s="46"/>
      <c r="JY40" s="46"/>
      <c r="JZ40" s="46"/>
      <c r="KA40" s="46"/>
      <c r="KB40" s="46"/>
      <c r="KC40" s="46"/>
      <c r="KD40" s="46"/>
      <c r="KE40" s="46"/>
      <c r="KF40" s="46"/>
      <c r="KG40" s="46"/>
      <c r="KH40" s="46"/>
      <c r="KI40" s="46"/>
      <c r="KJ40" s="46"/>
      <c r="KK40" s="46"/>
      <c r="KL40" s="46"/>
      <c r="KM40" s="46"/>
      <c r="KN40" s="46"/>
      <c r="KO40" s="46"/>
      <c r="KP40" s="46"/>
      <c r="KQ40" s="46"/>
      <c r="KR40" s="46"/>
      <c r="KS40" s="46"/>
      <c r="KT40" s="46"/>
      <c r="KU40" s="46"/>
      <c r="KV40" s="46"/>
      <c r="KW40" s="46"/>
      <c r="KX40" s="46"/>
      <c r="KY40" s="46"/>
      <c r="KZ40" s="46"/>
      <c r="LA40" s="46"/>
      <c r="LB40" s="46"/>
      <c r="LC40" s="46"/>
      <c r="LD40" s="46"/>
      <c r="LE40" s="46"/>
      <c r="LF40" s="46"/>
      <c r="LG40" s="46"/>
      <c r="LH40" s="46"/>
      <c r="LI40" s="46"/>
      <c r="LJ40" s="46"/>
      <c r="LK40" s="46"/>
      <c r="LL40" s="46"/>
      <c r="LM40" s="46"/>
      <c r="LN40" s="46"/>
      <c r="LO40" s="46"/>
      <c r="LP40" s="46"/>
      <c r="LQ40" s="46"/>
      <c r="LR40" s="46"/>
      <c r="LS40" s="46"/>
      <c r="LT40" s="46"/>
      <c r="LU40" s="46"/>
      <c r="LV40" s="46"/>
      <c r="LW40" s="46"/>
      <c r="LX40" s="46"/>
      <c r="LY40" s="46"/>
      <c r="LZ40" s="46"/>
      <c r="MA40" s="46"/>
      <c r="MB40" s="46"/>
      <c r="MC40" s="46"/>
      <c r="MD40" s="46"/>
      <c r="ME40" s="46"/>
      <c r="MF40" s="46"/>
      <c r="MG40" s="46"/>
      <c r="MH40" s="46"/>
      <c r="MI40" s="46"/>
      <c r="MJ40" s="46"/>
      <c r="MK40" s="46"/>
      <c r="ML40" s="46"/>
      <c r="MM40" s="46"/>
      <c r="MN40" s="46"/>
      <c r="MO40" s="46"/>
      <c r="MP40" s="46"/>
      <c r="MQ40" s="46"/>
      <c r="MR40" s="46"/>
      <c r="MS40" s="46"/>
      <c r="MT40" s="46"/>
      <c r="MU40" s="46"/>
      <c r="MV40" s="46"/>
      <c r="MW40" s="46"/>
      <c r="MX40" s="46"/>
      <c r="MY40" s="46"/>
      <c r="MZ40" s="46"/>
      <c r="NA40" s="46"/>
      <c r="NB40" s="46"/>
      <c r="NC40" s="46"/>
      <c r="ND40" s="46"/>
      <c r="NE40" s="46"/>
      <c r="NF40" s="46"/>
      <c r="NG40" s="46"/>
      <c r="NH40" s="46"/>
      <c r="NI40" s="46"/>
      <c r="NJ40" s="46"/>
      <c r="NK40" s="46"/>
      <c r="NL40" s="46"/>
      <c r="NM40" s="46"/>
      <c r="NN40" s="46"/>
      <c r="NO40" s="46"/>
      <c r="NP40" s="46"/>
      <c r="NQ40" s="46"/>
      <c r="NR40" s="46"/>
      <c r="NS40" s="46"/>
      <c r="NT40" s="46"/>
      <c r="NU40" s="46"/>
      <c r="NV40" s="46"/>
      <c r="NW40" s="46"/>
      <c r="NX40" s="46"/>
      <c r="NY40" s="46"/>
      <c r="NZ40" s="46"/>
      <c r="OA40" s="46"/>
      <c r="OB40" s="46"/>
      <c r="OC40" s="46"/>
      <c r="OD40" s="46"/>
      <c r="OE40" s="46"/>
      <c r="OF40" s="46"/>
      <c r="OG40" s="46"/>
      <c r="OH40" s="46"/>
      <c r="OI40" s="46"/>
      <c r="OJ40" s="46"/>
      <c r="OK40" s="46"/>
      <c r="OL40" s="46"/>
      <c r="OM40" s="46"/>
      <c r="ON40" s="46"/>
      <c r="OO40" s="46"/>
      <c r="OP40" s="46"/>
      <c r="OQ40" s="46"/>
      <c r="OR40" s="46"/>
      <c r="OS40" s="46"/>
      <c r="OT40" s="46"/>
      <c r="OU40" s="46"/>
      <c r="OV40" s="46"/>
      <c r="OW40" s="46"/>
      <c r="OX40" s="46"/>
      <c r="OY40" s="46"/>
      <c r="OZ40" s="46"/>
      <c r="PA40" s="46"/>
      <c r="PB40" s="46"/>
      <c r="PC40" s="46"/>
      <c r="PD40" s="46"/>
      <c r="PE40" s="46"/>
      <c r="PF40" s="46"/>
      <c r="PG40" s="46"/>
      <c r="PH40" s="46"/>
      <c r="PI40" s="46"/>
      <c r="PJ40" s="46"/>
      <c r="PK40" s="46"/>
      <c r="PL40" s="46"/>
      <c r="PM40" s="46"/>
      <c r="PN40" s="46"/>
      <c r="PO40" s="46"/>
      <c r="PP40" s="46"/>
      <c r="PQ40" s="46"/>
      <c r="PR40" s="46"/>
      <c r="PS40" s="46"/>
      <c r="PT40" s="46"/>
      <c r="PU40" s="46"/>
      <c r="PV40" s="46"/>
      <c r="PW40" s="46"/>
      <c r="PX40" s="46"/>
      <c r="PY40" s="46"/>
      <c r="PZ40" s="46"/>
      <c r="QA40" s="46"/>
      <c r="QB40" s="46"/>
      <c r="QC40" s="46"/>
      <c r="QD40" s="46"/>
      <c r="QE40" s="46"/>
      <c r="QF40" s="46"/>
      <c r="QG40" s="46"/>
      <c r="QH40" s="46"/>
      <c r="QI40" s="46"/>
      <c r="QJ40" s="46"/>
      <c r="QK40" s="46"/>
      <c r="QL40" s="46"/>
      <c r="QM40" s="46"/>
      <c r="QN40" s="46"/>
      <c r="QO40" s="46"/>
      <c r="QP40" s="46"/>
      <c r="QQ40" s="46"/>
      <c r="QR40" s="46"/>
      <c r="QS40" s="46"/>
      <c r="QT40" s="46"/>
      <c r="QU40" s="46"/>
      <c r="QV40" s="46"/>
      <c r="QW40" s="46"/>
      <c r="QX40" s="46"/>
      <c r="QY40" s="46"/>
      <c r="QZ40" s="46"/>
      <c r="RA40" s="46"/>
      <c r="RB40" s="46"/>
      <c r="RC40" s="46"/>
      <c r="RD40" s="46"/>
      <c r="RE40" s="46"/>
      <c r="RF40" s="46"/>
      <c r="RG40" s="46"/>
      <c r="RH40" s="46"/>
      <c r="RI40" s="46"/>
      <c r="RJ40" s="46"/>
      <c r="RK40" s="46"/>
      <c r="RL40" s="46"/>
      <c r="RM40" s="46"/>
      <c r="RN40" s="46"/>
      <c r="RO40" s="46"/>
      <c r="RP40" s="46"/>
      <c r="RQ40" s="46"/>
      <c r="RR40" s="46"/>
      <c r="RS40" s="46"/>
      <c r="RT40" s="46"/>
      <c r="RU40" s="46"/>
      <c r="RV40" s="46"/>
      <c r="RW40" s="46"/>
      <c r="RX40" s="46"/>
      <c r="RY40" s="46"/>
      <c r="RZ40" s="46"/>
      <c r="SA40" s="46"/>
      <c r="SB40" s="46"/>
      <c r="SC40" s="46"/>
      <c r="SD40" s="46"/>
      <c r="SE40" s="46"/>
      <c r="SF40" s="46"/>
      <c r="SG40" s="46"/>
      <c r="SH40" s="46"/>
      <c r="SI40" s="46"/>
      <c r="SJ40" s="46"/>
      <c r="SK40" s="46"/>
      <c r="SL40" s="46"/>
      <c r="SM40" s="46"/>
      <c r="SN40" s="46"/>
      <c r="SO40" s="46"/>
      <c r="SP40" s="46"/>
      <c r="SQ40" s="46"/>
      <c r="SR40" s="46"/>
      <c r="SS40" s="46"/>
      <c r="ST40" s="46"/>
      <c r="SU40" s="46"/>
      <c r="SV40" s="46"/>
      <c r="SW40" s="46"/>
      <c r="SX40" s="46"/>
      <c r="SY40" s="46"/>
      <c r="SZ40" s="46"/>
      <c r="TA40" s="46"/>
      <c r="TB40" s="46"/>
      <c r="TC40" s="46"/>
      <c r="TD40" s="46"/>
      <c r="TE40" s="46"/>
      <c r="TF40" s="46"/>
      <c r="TG40" s="46"/>
      <c r="TH40" s="46"/>
      <c r="TI40" s="46"/>
      <c r="TJ40" s="46"/>
      <c r="TK40" s="46"/>
      <c r="TL40" s="46"/>
      <c r="TM40" s="46"/>
      <c r="TN40" s="46"/>
      <c r="TO40" s="46"/>
      <c r="TP40" s="46"/>
      <c r="TQ40" s="46"/>
      <c r="TR40" s="46"/>
      <c r="TS40" s="46"/>
      <c r="TT40" s="46"/>
      <c r="TU40" s="46"/>
      <c r="TV40" s="46"/>
      <c r="TW40" s="46"/>
      <c r="TX40" s="46"/>
      <c r="TY40" s="46"/>
      <c r="TZ40" s="46"/>
      <c r="UA40" s="46"/>
      <c r="UB40" s="46"/>
      <c r="UC40" s="46"/>
      <c r="UD40" s="46"/>
      <c r="UE40" s="46"/>
      <c r="UF40" s="46"/>
      <c r="UG40" s="46"/>
      <c r="UH40" s="46"/>
      <c r="UI40" s="46"/>
      <c r="UJ40" s="46"/>
      <c r="UK40" s="46"/>
      <c r="UL40" s="46"/>
      <c r="UM40" s="46"/>
      <c r="UN40" s="46"/>
      <c r="UO40" s="46"/>
      <c r="UP40" s="46"/>
      <c r="UQ40" s="46"/>
      <c r="UR40" s="46"/>
      <c r="US40" s="46"/>
      <c r="UT40" s="46"/>
      <c r="UU40" s="46"/>
      <c r="UV40" s="46"/>
      <c r="UW40" s="46"/>
      <c r="UX40" s="46"/>
      <c r="UY40" s="46"/>
      <c r="UZ40" s="46"/>
      <c r="VA40" s="46"/>
      <c r="VB40" s="46"/>
      <c r="VC40" s="46"/>
      <c r="VD40" s="46"/>
      <c r="VE40" s="46"/>
      <c r="VF40" s="46"/>
      <c r="VG40" s="46"/>
      <c r="VH40" s="46"/>
      <c r="VI40" s="46"/>
      <c r="VJ40" s="46"/>
      <c r="VK40" s="46"/>
      <c r="VL40" s="46"/>
      <c r="VM40" s="46"/>
      <c r="VN40" s="46"/>
      <c r="VO40" s="46"/>
      <c r="VP40" s="46"/>
      <c r="VQ40" s="46"/>
      <c r="VR40" s="46"/>
      <c r="VS40" s="46"/>
      <c r="VT40" s="46"/>
      <c r="VU40" s="46"/>
      <c r="VV40" s="46"/>
      <c r="VW40" s="46"/>
      <c r="VX40" s="46"/>
      <c r="VY40" s="46"/>
      <c r="VZ40" s="46"/>
      <c r="WA40" s="46"/>
      <c r="WB40" s="46"/>
      <c r="WC40" s="46"/>
      <c r="WD40" s="46"/>
      <c r="WE40" s="46"/>
      <c r="WF40" s="46"/>
      <c r="WG40" s="46"/>
      <c r="WH40" s="46"/>
      <c r="WI40" s="46"/>
      <c r="WJ40" s="46"/>
      <c r="WK40" s="46"/>
      <c r="WL40" s="46"/>
      <c r="WM40" s="46"/>
      <c r="WN40" s="46"/>
      <c r="WO40" s="46"/>
      <c r="WP40" s="46"/>
      <c r="WQ40" s="46"/>
      <c r="WR40" s="46"/>
      <c r="WS40" s="46"/>
      <c r="WT40" s="46"/>
      <c r="WU40" s="46"/>
      <c r="WV40" s="46"/>
      <c r="WW40" s="46"/>
      <c r="WX40" s="46"/>
      <c r="WY40" s="46"/>
      <c r="WZ40" s="46"/>
      <c r="XA40" s="46"/>
      <c r="XB40" s="46"/>
      <c r="XC40" s="46"/>
      <c r="XD40" s="46"/>
      <c r="XE40" s="46"/>
      <c r="XF40" s="46"/>
      <c r="XG40" s="46"/>
      <c r="XH40" s="46"/>
      <c r="XI40" s="46"/>
      <c r="XJ40" s="46"/>
      <c r="XK40" s="46"/>
      <c r="XL40" s="46"/>
      <c r="XM40" s="46"/>
      <c r="XN40" s="46"/>
      <c r="XO40" s="46"/>
      <c r="XP40" s="46"/>
      <c r="XQ40" s="46"/>
      <c r="XR40" s="46"/>
      <c r="XS40" s="46"/>
      <c r="XT40" s="46"/>
      <c r="XU40" s="46"/>
      <c r="XV40" s="46"/>
      <c r="XW40" s="46"/>
      <c r="XX40" s="46"/>
      <c r="XY40" s="46"/>
      <c r="XZ40" s="46"/>
      <c r="YA40" s="46"/>
      <c r="YB40" s="46"/>
      <c r="YC40" s="46"/>
      <c r="YD40" s="46"/>
      <c r="YE40" s="46"/>
      <c r="YF40" s="46"/>
      <c r="YG40" s="46"/>
      <c r="YH40" s="46"/>
      <c r="YI40" s="46"/>
      <c r="YJ40" s="46"/>
      <c r="YK40" s="46"/>
      <c r="YL40" s="46"/>
      <c r="YM40" s="46"/>
      <c r="YN40" s="46"/>
      <c r="YO40" s="46"/>
      <c r="YP40" s="46"/>
      <c r="YQ40" s="46"/>
      <c r="YR40" s="46"/>
      <c r="YS40" s="46"/>
      <c r="YT40" s="46"/>
      <c r="YU40" s="46"/>
      <c r="YV40" s="46"/>
      <c r="YW40" s="46"/>
      <c r="YX40" s="46"/>
      <c r="YY40" s="46"/>
      <c r="YZ40" s="46"/>
      <c r="ZA40" s="46"/>
      <c r="ZB40" s="46"/>
      <c r="ZC40" s="46"/>
      <c r="ZD40" s="46"/>
      <c r="ZE40" s="46"/>
      <c r="ZF40" s="46"/>
      <c r="ZG40" s="46"/>
      <c r="ZH40" s="46"/>
      <c r="ZI40" s="46"/>
      <c r="ZJ40" s="46"/>
      <c r="ZK40" s="46"/>
      <c r="ZL40" s="46"/>
      <c r="ZM40" s="46"/>
      <c r="ZN40" s="46"/>
      <c r="ZO40" s="46"/>
      <c r="ZP40" s="46"/>
      <c r="ZQ40" s="46"/>
      <c r="ZR40" s="46"/>
      <c r="ZS40" s="46"/>
      <c r="ZT40" s="46"/>
      <c r="ZU40" s="46"/>
      <c r="ZV40" s="46"/>
      <c r="ZW40" s="46"/>
      <c r="ZX40" s="46"/>
      <c r="ZY40" s="46"/>
      <c r="ZZ40" s="46"/>
      <c r="AAA40" s="46"/>
      <c r="AAB40" s="46"/>
      <c r="AAC40" s="46"/>
      <c r="AAD40" s="46"/>
      <c r="AAE40" s="46"/>
      <c r="AAF40" s="46"/>
      <c r="AAG40" s="46"/>
      <c r="AAH40" s="46"/>
      <c r="AAI40" s="46"/>
      <c r="AAJ40" s="46"/>
      <c r="AAK40" s="46"/>
      <c r="AAL40" s="46"/>
      <c r="AAM40" s="46"/>
      <c r="AAN40" s="46"/>
      <c r="AAO40" s="46"/>
      <c r="AAP40" s="46"/>
      <c r="AAQ40" s="46"/>
      <c r="AAR40" s="46"/>
      <c r="AAS40" s="46"/>
      <c r="AAT40" s="46"/>
      <c r="AAU40" s="46"/>
      <c r="AAV40" s="46"/>
      <c r="AAW40" s="46"/>
      <c r="AAX40" s="46"/>
      <c r="AAY40" s="46"/>
      <c r="AAZ40" s="46"/>
      <c r="ABA40" s="46"/>
      <c r="ABB40" s="46"/>
      <c r="ABC40" s="46"/>
      <c r="ABD40" s="46"/>
      <c r="ABE40" s="46"/>
      <c r="ABF40" s="46"/>
      <c r="ABG40" s="46"/>
      <c r="ABH40" s="46"/>
      <c r="ABI40" s="46"/>
      <c r="ABJ40" s="46"/>
      <c r="ABK40" s="46"/>
      <c r="ABL40" s="46"/>
      <c r="ABM40" s="46"/>
      <c r="ABN40" s="46"/>
      <c r="ABO40" s="46"/>
      <c r="ABP40" s="46"/>
      <c r="ABQ40" s="46"/>
      <c r="ABR40" s="46"/>
      <c r="ABS40" s="46"/>
      <c r="ABT40" s="46"/>
      <c r="ABU40" s="46"/>
      <c r="ABV40" s="46"/>
      <c r="ABW40" s="46"/>
      <c r="ABX40" s="46"/>
      <c r="ABY40" s="46"/>
      <c r="ABZ40" s="46"/>
      <c r="ACA40" s="46"/>
      <c r="ACB40" s="46"/>
      <c r="ACC40" s="46"/>
      <c r="ACD40" s="46"/>
      <c r="ACE40" s="46"/>
      <c r="ACF40" s="46"/>
      <c r="ACG40" s="46"/>
      <c r="ACH40" s="46"/>
      <c r="ACI40" s="46"/>
      <c r="ACJ40" s="46"/>
      <c r="ACK40" s="46"/>
      <c r="ACL40" s="46"/>
      <c r="ACM40" s="46"/>
      <c r="ACN40" s="46"/>
      <c r="ACO40" s="46"/>
      <c r="ACP40" s="46"/>
      <c r="ACQ40" s="46"/>
      <c r="ACR40" s="46"/>
      <c r="ACS40" s="46"/>
      <c r="ACT40" s="46"/>
      <c r="ACU40" s="46"/>
      <c r="ACV40" s="46"/>
      <c r="ACW40" s="46"/>
      <c r="ACX40" s="46"/>
      <c r="ACY40" s="46"/>
      <c r="ACZ40" s="46"/>
      <c r="ADA40" s="46"/>
      <c r="ADB40" s="46"/>
      <c r="ADC40" s="46"/>
      <c r="ADD40" s="46"/>
      <c r="ADE40" s="46"/>
      <c r="ADF40" s="46"/>
      <c r="ADG40" s="46"/>
      <c r="ADH40" s="46"/>
      <c r="ADI40" s="46"/>
      <c r="ADJ40" s="46"/>
      <c r="ADK40" s="46"/>
      <c r="ADL40" s="46"/>
      <c r="ADM40" s="46"/>
      <c r="ADN40" s="46"/>
      <c r="ADO40" s="46"/>
      <c r="ADP40" s="46"/>
      <c r="ADQ40" s="46"/>
      <c r="ADR40" s="46"/>
      <c r="ADS40" s="46"/>
      <c r="ADT40" s="46"/>
      <c r="ADU40" s="46"/>
      <c r="ADV40" s="46"/>
      <c r="ADW40" s="46"/>
      <c r="ADX40" s="46"/>
      <c r="ADY40" s="46"/>
      <c r="ADZ40" s="46"/>
      <c r="AEA40" s="46"/>
      <c r="AEB40" s="46"/>
      <c r="AEC40" s="46"/>
      <c r="AED40" s="46"/>
      <c r="AEE40" s="46"/>
      <c r="AEF40" s="46"/>
      <c r="AEG40" s="46"/>
      <c r="AEH40" s="46"/>
      <c r="AEI40" s="46"/>
      <c r="AEJ40" s="46"/>
      <c r="AEK40" s="46"/>
      <c r="AEL40" s="46"/>
      <c r="AEM40" s="46"/>
      <c r="AEN40" s="46"/>
      <c r="AEO40" s="46"/>
      <c r="AEP40" s="46"/>
      <c r="AEQ40" s="46"/>
      <c r="AER40" s="46"/>
      <c r="AES40" s="46"/>
      <c r="AET40" s="46"/>
      <c r="AEU40" s="46"/>
      <c r="AEV40" s="46"/>
      <c r="AEW40" s="46"/>
      <c r="AEX40" s="46"/>
      <c r="AEY40" s="46"/>
      <c r="AEZ40" s="46"/>
      <c r="AFA40" s="46"/>
      <c r="AFB40" s="46"/>
      <c r="AFC40" s="46"/>
      <c r="AFD40" s="46"/>
      <c r="AFE40" s="46"/>
      <c r="AFF40" s="46"/>
      <c r="AFG40" s="46"/>
      <c r="AFH40" s="46"/>
      <c r="AFI40" s="46"/>
      <c r="AFJ40" s="46"/>
      <c r="AFK40" s="46"/>
      <c r="AFL40" s="46"/>
      <c r="AFM40" s="46"/>
      <c r="AFN40" s="46"/>
      <c r="AFO40" s="46"/>
      <c r="AFP40" s="46"/>
      <c r="AFQ40" s="46"/>
      <c r="AFR40" s="46"/>
      <c r="AFS40" s="46"/>
      <c r="AFT40" s="46"/>
      <c r="AFU40" s="46"/>
      <c r="AFV40" s="46"/>
      <c r="AFW40" s="46"/>
      <c r="AFX40" s="46"/>
      <c r="AFY40" s="46"/>
      <c r="AFZ40" s="46"/>
      <c r="AGA40" s="46"/>
      <c r="AGB40" s="46"/>
      <c r="AGC40" s="46"/>
      <c r="AGD40" s="46"/>
      <c r="AGE40" s="46"/>
      <c r="AGF40" s="46"/>
      <c r="AGG40" s="46"/>
      <c r="AGH40" s="46"/>
      <c r="AGI40" s="46"/>
      <c r="AGJ40" s="46"/>
      <c r="AGK40" s="46"/>
      <c r="AGL40" s="46"/>
      <c r="AGM40" s="46"/>
      <c r="AGN40" s="46"/>
      <c r="AGO40" s="46"/>
      <c r="AGP40" s="46"/>
      <c r="AGQ40" s="46"/>
      <c r="AGR40" s="46"/>
      <c r="AGS40" s="46"/>
      <c r="AGT40" s="46"/>
      <c r="AGU40" s="46"/>
      <c r="AGV40" s="46"/>
      <c r="AGW40" s="46"/>
      <c r="AGX40" s="46"/>
      <c r="AGY40" s="46"/>
      <c r="AGZ40" s="46"/>
      <c r="AHA40" s="46"/>
      <c r="AHB40" s="46"/>
      <c r="AHC40" s="46"/>
      <c r="AHD40" s="46"/>
      <c r="AHE40" s="46"/>
      <c r="AHF40" s="46"/>
      <c r="AHG40" s="46"/>
      <c r="AHH40" s="46"/>
      <c r="AHI40" s="46"/>
      <c r="AHJ40" s="46"/>
      <c r="AHK40" s="46"/>
      <c r="AHL40" s="46"/>
      <c r="AHM40" s="46"/>
      <c r="AHN40" s="46"/>
      <c r="AHO40" s="46"/>
      <c r="AHP40" s="46"/>
      <c r="AHQ40" s="46"/>
      <c r="AHR40" s="46"/>
      <c r="AHS40" s="46"/>
      <c r="AHT40" s="46"/>
      <c r="AHU40" s="46"/>
      <c r="AHV40" s="46"/>
      <c r="AHW40" s="46"/>
      <c r="AHX40" s="46"/>
      <c r="AHY40" s="46"/>
      <c r="AHZ40" s="46"/>
      <c r="AIA40" s="46"/>
      <c r="AIB40" s="46"/>
      <c r="AIC40" s="46"/>
      <c r="AID40" s="46"/>
      <c r="AIE40" s="46"/>
      <c r="AIF40" s="46"/>
      <c r="AIG40" s="46"/>
      <c r="AIH40" s="46"/>
      <c r="AII40" s="46"/>
      <c r="AIJ40" s="46"/>
      <c r="AIK40" s="46"/>
      <c r="AIL40" s="46"/>
      <c r="AIM40" s="46"/>
      <c r="AIN40" s="46"/>
      <c r="AIO40" s="46"/>
      <c r="AIP40" s="46"/>
      <c r="AIQ40" s="46"/>
      <c r="AIR40" s="46"/>
      <c r="AIS40" s="46"/>
      <c r="AIT40" s="46"/>
      <c r="AIU40" s="46"/>
      <c r="AIV40" s="46"/>
      <c r="AIW40" s="46"/>
      <c r="AIX40" s="46"/>
      <c r="AIY40" s="46"/>
      <c r="AIZ40" s="46"/>
      <c r="AJA40" s="46"/>
      <c r="AJB40" s="46"/>
      <c r="AJC40" s="46"/>
      <c r="AJD40" s="46"/>
      <c r="AJE40" s="46"/>
      <c r="AJF40" s="46"/>
      <c r="AJG40" s="46"/>
      <c r="AJH40" s="46"/>
      <c r="AJI40" s="46"/>
      <c r="AJJ40" s="46"/>
      <c r="AJK40" s="46"/>
      <c r="AJL40" s="46"/>
      <c r="AJM40" s="46"/>
      <c r="AJN40" s="46"/>
      <c r="AJO40" s="46"/>
      <c r="AJP40" s="46"/>
      <c r="AJQ40" s="46"/>
      <c r="AJR40" s="46"/>
      <c r="AJS40" s="46"/>
      <c r="AJT40" s="46"/>
      <c r="AJU40" s="46"/>
      <c r="AJV40" s="46"/>
      <c r="AJW40" s="46"/>
      <c r="AJX40" s="46"/>
      <c r="AJY40" s="46"/>
      <c r="AJZ40" s="46"/>
      <c r="AKA40" s="46"/>
      <c r="AKB40" s="46"/>
      <c r="AKC40" s="46"/>
      <c r="AKD40" s="46"/>
      <c r="AKE40" s="46"/>
      <c r="AKF40" s="46"/>
      <c r="AKG40" s="46"/>
      <c r="AKH40" s="46"/>
      <c r="AKI40" s="46"/>
      <c r="AKJ40" s="46"/>
      <c r="AKK40" s="46"/>
      <c r="AKL40" s="46"/>
      <c r="AKM40" s="46"/>
      <c r="AKN40" s="46"/>
      <c r="AKO40" s="46"/>
      <c r="AKP40" s="46"/>
      <c r="AKQ40" s="46"/>
      <c r="AKR40" s="46"/>
      <c r="AKS40" s="46"/>
      <c r="AKT40" s="46"/>
      <c r="AKU40" s="46"/>
      <c r="AKV40" s="46"/>
      <c r="AKW40" s="46"/>
      <c r="AKX40" s="46"/>
      <c r="AKY40" s="46"/>
      <c r="AKZ40" s="46"/>
      <c r="ALA40" s="46"/>
      <c r="ALB40" s="46"/>
      <c r="ALC40" s="46"/>
      <c r="ALD40" s="46"/>
      <c r="ALE40" s="46"/>
      <c r="ALF40" s="46"/>
      <c r="ALG40" s="46"/>
      <c r="ALH40" s="46"/>
      <c r="ALI40" s="46"/>
      <c r="ALJ40" s="46"/>
      <c r="ALK40" s="46"/>
      <c r="ALL40" s="46"/>
      <c r="ALM40" s="46"/>
      <c r="ALN40" s="46"/>
      <c r="ALO40" s="46"/>
      <c r="ALP40" s="46"/>
      <c r="ALQ40" s="46"/>
      <c r="ALR40" s="46"/>
      <c r="ALS40" s="46"/>
      <c r="ALT40" s="46"/>
      <c r="ALU40" s="46"/>
      <c r="ALV40" s="46"/>
      <c r="ALW40" s="46"/>
      <c r="ALX40" s="46"/>
      <c r="ALY40" s="46"/>
      <c r="ALZ40" s="46"/>
      <c r="AMA40" s="46"/>
      <c r="AMB40" s="46"/>
      <c r="AMC40" s="46"/>
      <c r="AMD40" s="46"/>
      <c r="AME40" s="46"/>
      <c r="AMF40" s="46"/>
      <c r="AMG40" s="46"/>
      <c r="AMH40" s="46"/>
      <c r="AMI40" s="46"/>
      <c r="AMJ40" s="46"/>
      <c r="AMK40" s="46"/>
    </row>
    <row r="41" spans="1:1025" s="47" customFormat="1" x14ac:dyDescent="0.2">
      <c r="A41" s="46"/>
      <c r="B41" s="46"/>
      <c r="C41" s="55"/>
      <c r="D41" s="46"/>
      <c r="E41" s="46"/>
      <c r="F41" s="46"/>
      <c r="G41" s="57"/>
      <c r="H41" s="48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X41" s="48"/>
      <c r="Z41" s="48"/>
      <c r="AA41" s="48"/>
      <c r="AB41" s="48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  <c r="CE41" s="46"/>
      <c r="CF41" s="46"/>
      <c r="CG41" s="46"/>
      <c r="CH41" s="46"/>
      <c r="CI41" s="46"/>
      <c r="CJ41" s="46"/>
      <c r="CK41" s="46"/>
      <c r="CL41" s="46"/>
      <c r="CM41" s="46"/>
      <c r="CN41" s="46"/>
      <c r="CO41" s="46"/>
      <c r="CP41" s="46"/>
      <c r="CQ41" s="46"/>
      <c r="CR41" s="46"/>
      <c r="CS41" s="46"/>
      <c r="CT41" s="46"/>
      <c r="CU41" s="46"/>
      <c r="CV41" s="46"/>
      <c r="CW41" s="46"/>
      <c r="CX41" s="46"/>
      <c r="CY41" s="46"/>
      <c r="CZ41" s="46"/>
      <c r="DA41" s="46"/>
      <c r="DB41" s="46"/>
      <c r="DC41" s="46"/>
      <c r="DD41" s="46"/>
      <c r="DE41" s="46"/>
      <c r="DF41" s="46"/>
      <c r="DG41" s="46"/>
      <c r="DH41" s="46"/>
      <c r="DI41" s="46"/>
      <c r="DJ41" s="46"/>
      <c r="DK41" s="46"/>
      <c r="DL41" s="46"/>
      <c r="DM41" s="46"/>
      <c r="DN41" s="46"/>
      <c r="DO41" s="46"/>
      <c r="DP41" s="46"/>
      <c r="DQ41" s="46"/>
      <c r="DR41" s="46"/>
      <c r="DS41" s="46"/>
      <c r="DT41" s="46"/>
      <c r="DU41" s="46"/>
      <c r="DV41" s="46"/>
      <c r="DW41" s="46"/>
      <c r="DX41" s="46"/>
      <c r="DY41" s="46"/>
      <c r="DZ41" s="46"/>
      <c r="EA41" s="46"/>
      <c r="EB41" s="46"/>
      <c r="EC41" s="46"/>
      <c r="ED41" s="46"/>
      <c r="EE41" s="46"/>
      <c r="EF41" s="46"/>
      <c r="EG41" s="46"/>
      <c r="EH41" s="46"/>
      <c r="EI41" s="46"/>
      <c r="EJ41" s="46"/>
      <c r="EK41" s="46"/>
      <c r="EL41" s="46"/>
      <c r="EM41" s="46"/>
      <c r="EN41" s="46"/>
      <c r="EO41" s="46"/>
      <c r="EP41" s="46"/>
      <c r="EQ41" s="46"/>
      <c r="ER41" s="46"/>
      <c r="ES41" s="46"/>
      <c r="ET41" s="46"/>
      <c r="EU41" s="46"/>
      <c r="EV41" s="46"/>
      <c r="EW41" s="46"/>
      <c r="EX41" s="46"/>
      <c r="EY41" s="46"/>
      <c r="EZ41" s="46"/>
      <c r="FA41" s="46"/>
      <c r="FB41" s="46"/>
      <c r="FC41" s="46"/>
      <c r="FD41" s="46"/>
      <c r="FE41" s="46"/>
      <c r="FF41" s="46"/>
      <c r="FG41" s="46"/>
      <c r="FH41" s="46"/>
      <c r="FI41" s="46"/>
      <c r="FJ41" s="46"/>
      <c r="FK41" s="46"/>
      <c r="FL41" s="46"/>
      <c r="FM41" s="46"/>
      <c r="FN41" s="46"/>
      <c r="FO41" s="46"/>
      <c r="FP41" s="46"/>
      <c r="FQ41" s="46"/>
      <c r="FR41" s="46"/>
      <c r="FS41" s="46"/>
      <c r="FT41" s="46"/>
      <c r="FU41" s="46"/>
      <c r="FV41" s="46"/>
      <c r="FW41" s="46"/>
      <c r="FX41" s="46"/>
      <c r="FY41" s="46"/>
      <c r="FZ41" s="46"/>
      <c r="GA41" s="46"/>
      <c r="GB41" s="46"/>
      <c r="GC41" s="46"/>
      <c r="GD41" s="46"/>
      <c r="GE41" s="46"/>
      <c r="GF41" s="46"/>
      <c r="GG41" s="46"/>
      <c r="GH41" s="46"/>
      <c r="GI41" s="46"/>
      <c r="GJ41" s="46"/>
      <c r="GK41" s="46"/>
      <c r="GL41" s="46"/>
      <c r="GM41" s="46"/>
      <c r="GN41" s="46"/>
      <c r="GO41" s="46"/>
      <c r="GP41" s="46"/>
      <c r="GQ41" s="46"/>
      <c r="GR41" s="46"/>
      <c r="GS41" s="46"/>
      <c r="GT41" s="46"/>
      <c r="GU41" s="46"/>
      <c r="GV41" s="46"/>
      <c r="GW41" s="46"/>
      <c r="GX41" s="46"/>
      <c r="GY41" s="46"/>
      <c r="GZ41" s="46"/>
      <c r="HA41" s="46"/>
      <c r="HB41" s="46"/>
      <c r="HC41" s="46"/>
      <c r="HD41" s="46"/>
      <c r="HE41" s="46"/>
      <c r="HF41" s="46"/>
      <c r="HG41" s="46"/>
      <c r="HH41" s="46"/>
      <c r="HI41" s="46"/>
      <c r="HJ41" s="46"/>
      <c r="HK41" s="46"/>
      <c r="HL41" s="46"/>
      <c r="HM41" s="46"/>
      <c r="HN41" s="46"/>
      <c r="HO41" s="46"/>
      <c r="HP41" s="46"/>
      <c r="HQ41" s="46"/>
      <c r="HR41" s="46"/>
      <c r="HS41" s="46"/>
      <c r="HT41" s="46"/>
      <c r="HU41" s="46"/>
      <c r="HV41" s="46"/>
      <c r="HW41" s="46"/>
      <c r="HX41" s="46"/>
      <c r="HY41" s="46"/>
      <c r="HZ41" s="46"/>
      <c r="IA41" s="46"/>
      <c r="IB41" s="46"/>
      <c r="IC41" s="46"/>
      <c r="ID41" s="46"/>
      <c r="IE41" s="46"/>
      <c r="IF41" s="46"/>
      <c r="IG41" s="46"/>
      <c r="IH41" s="46"/>
      <c r="II41" s="46"/>
      <c r="IJ41" s="46"/>
      <c r="IK41" s="46"/>
      <c r="IL41" s="46"/>
      <c r="IM41" s="46"/>
      <c r="IN41" s="46"/>
      <c r="IO41" s="46"/>
      <c r="IP41" s="46"/>
      <c r="IQ41" s="46"/>
      <c r="IR41" s="46"/>
      <c r="IS41" s="46"/>
      <c r="IT41" s="46"/>
      <c r="IU41" s="46"/>
      <c r="IV41" s="46"/>
      <c r="IW41" s="46"/>
      <c r="IX41" s="46"/>
      <c r="IY41" s="46"/>
      <c r="IZ41" s="46"/>
      <c r="JA41" s="46"/>
      <c r="JB41" s="46"/>
      <c r="JC41" s="46"/>
      <c r="JD41" s="46"/>
      <c r="JE41" s="46"/>
      <c r="JF41" s="46"/>
      <c r="JG41" s="46"/>
      <c r="JH41" s="46"/>
      <c r="JI41" s="46"/>
      <c r="JJ41" s="46"/>
      <c r="JK41" s="46"/>
      <c r="JL41" s="46"/>
      <c r="JM41" s="46"/>
      <c r="JN41" s="46"/>
      <c r="JO41" s="46"/>
      <c r="JP41" s="46"/>
      <c r="JQ41" s="46"/>
      <c r="JR41" s="46"/>
      <c r="JS41" s="46"/>
      <c r="JT41" s="46"/>
      <c r="JU41" s="46"/>
      <c r="JV41" s="46"/>
      <c r="JW41" s="46"/>
      <c r="JX41" s="46"/>
      <c r="JY41" s="46"/>
      <c r="JZ41" s="46"/>
      <c r="KA41" s="46"/>
      <c r="KB41" s="46"/>
      <c r="KC41" s="46"/>
      <c r="KD41" s="46"/>
      <c r="KE41" s="46"/>
      <c r="KF41" s="46"/>
      <c r="KG41" s="46"/>
      <c r="KH41" s="46"/>
      <c r="KI41" s="46"/>
      <c r="KJ41" s="46"/>
      <c r="KK41" s="46"/>
      <c r="KL41" s="46"/>
      <c r="KM41" s="46"/>
      <c r="KN41" s="46"/>
      <c r="KO41" s="46"/>
      <c r="KP41" s="46"/>
      <c r="KQ41" s="46"/>
      <c r="KR41" s="46"/>
      <c r="KS41" s="46"/>
      <c r="KT41" s="46"/>
      <c r="KU41" s="46"/>
      <c r="KV41" s="46"/>
      <c r="KW41" s="46"/>
      <c r="KX41" s="46"/>
      <c r="KY41" s="46"/>
      <c r="KZ41" s="46"/>
      <c r="LA41" s="46"/>
      <c r="LB41" s="46"/>
      <c r="LC41" s="46"/>
      <c r="LD41" s="46"/>
      <c r="LE41" s="46"/>
      <c r="LF41" s="46"/>
      <c r="LG41" s="46"/>
      <c r="LH41" s="46"/>
      <c r="LI41" s="46"/>
      <c r="LJ41" s="46"/>
      <c r="LK41" s="46"/>
      <c r="LL41" s="46"/>
      <c r="LM41" s="46"/>
      <c r="LN41" s="46"/>
      <c r="LO41" s="46"/>
      <c r="LP41" s="46"/>
      <c r="LQ41" s="46"/>
      <c r="LR41" s="46"/>
      <c r="LS41" s="46"/>
      <c r="LT41" s="46"/>
      <c r="LU41" s="46"/>
      <c r="LV41" s="46"/>
      <c r="LW41" s="46"/>
      <c r="LX41" s="46"/>
      <c r="LY41" s="46"/>
      <c r="LZ41" s="46"/>
      <c r="MA41" s="46"/>
      <c r="MB41" s="46"/>
      <c r="MC41" s="46"/>
      <c r="MD41" s="46"/>
      <c r="ME41" s="46"/>
      <c r="MF41" s="46"/>
      <c r="MG41" s="46"/>
      <c r="MH41" s="46"/>
      <c r="MI41" s="46"/>
      <c r="MJ41" s="46"/>
      <c r="MK41" s="46"/>
      <c r="ML41" s="46"/>
      <c r="MM41" s="46"/>
      <c r="MN41" s="46"/>
      <c r="MO41" s="46"/>
      <c r="MP41" s="46"/>
      <c r="MQ41" s="46"/>
      <c r="MR41" s="46"/>
      <c r="MS41" s="46"/>
      <c r="MT41" s="46"/>
      <c r="MU41" s="46"/>
      <c r="MV41" s="46"/>
      <c r="MW41" s="46"/>
      <c r="MX41" s="46"/>
      <c r="MY41" s="46"/>
      <c r="MZ41" s="46"/>
      <c r="NA41" s="46"/>
      <c r="NB41" s="46"/>
      <c r="NC41" s="46"/>
      <c r="ND41" s="46"/>
      <c r="NE41" s="46"/>
      <c r="NF41" s="46"/>
      <c r="NG41" s="46"/>
      <c r="NH41" s="46"/>
      <c r="NI41" s="46"/>
      <c r="NJ41" s="46"/>
      <c r="NK41" s="46"/>
      <c r="NL41" s="46"/>
      <c r="NM41" s="46"/>
      <c r="NN41" s="46"/>
      <c r="NO41" s="46"/>
      <c r="NP41" s="46"/>
      <c r="NQ41" s="46"/>
      <c r="NR41" s="46"/>
      <c r="NS41" s="46"/>
      <c r="NT41" s="46"/>
      <c r="NU41" s="46"/>
      <c r="NV41" s="46"/>
      <c r="NW41" s="46"/>
      <c r="NX41" s="46"/>
      <c r="NY41" s="46"/>
      <c r="NZ41" s="46"/>
      <c r="OA41" s="46"/>
      <c r="OB41" s="46"/>
      <c r="OC41" s="46"/>
      <c r="OD41" s="46"/>
      <c r="OE41" s="46"/>
      <c r="OF41" s="46"/>
      <c r="OG41" s="46"/>
      <c r="OH41" s="46"/>
      <c r="OI41" s="46"/>
      <c r="OJ41" s="46"/>
      <c r="OK41" s="46"/>
      <c r="OL41" s="46"/>
      <c r="OM41" s="46"/>
      <c r="ON41" s="46"/>
      <c r="OO41" s="46"/>
      <c r="OP41" s="46"/>
      <c r="OQ41" s="46"/>
      <c r="OR41" s="46"/>
      <c r="OS41" s="46"/>
      <c r="OT41" s="46"/>
      <c r="OU41" s="46"/>
      <c r="OV41" s="46"/>
      <c r="OW41" s="46"/>
      <c r="OX41" s="46"/>
      <c r="OY41" s="46"/>
      <c r="OZ41" s="46"/>
      <c r="PA41" s="46"/>
      <c r="PB41" s="46"/>
      <c r="PC41" s="46"/>
      <c r="PD41" s="46"/>
      <c r="PE41" s="46"/>
      <c r="PF41" s="46"/>
      <c r="PG41" s="46"/>
      <c r="PH41" s="46"/>
      <c r="PI41" s="46"/>
      <c r="PJ41" s="46"/>
      <c r="PK41" s="46"/>
      <c r="PL41" s="46"/>
      <c r="PM41" s="46"/>
      <c r="PN41" s="46"/>
      <c r="PO41" s="46"/>
      <c r="PP41" s="46"/>
      <c r="PQ41" s="46"/>
      <c r="PR41" s="46"/>
      <c r="PS41" s="46"/>
      <c r="PT41" s="46"/>
      <c r="PU41" s="46"/>
      <c r="PV41" s="46"/>
      <c r="PW41" s="46"/>
      <c r="PX41" s="46"/>
      <c r="PY41" s="46"/>
      <c r="PZ41" s="46"/>
      <c r="QA41" s="46"/>
      <c r="QB41" s="46"/>
      <c r="QC41" s="46"/>
      <c r="QD41" s="46"/>
      <c r="QE41" s="46"/>
      <c r="QF41" s="46"/>
      <c r="QG41" s="46"/>
      <c r="QH41" s="46"/>
      <c r="QI41" s="46"/>
      <c r="QJ41" s="46"/>
      <c r="QK41" s="46"/>
      <c r="QL41" s="46"/>
      <c r="QM41" s="46"/>
      <c r="QN41" s="46"/>
      <c r="QO41" s="46"/>
      <c r="QP41" s="46"/>
      <c r="QQ41" s="46"/>
      <c r="QR41" s="46"/>
      <c r="QS41" s="46"/>
      <c r="QT41" s="46"/>
      <c r="QU41" s="46"/>
      <c r="QV41" s="46"/>
      <c r="QW41" s="46"/>
      <c r="QX41" s="46"/>
      <c r="QY41" s="46"/>
      <c r="QZ41" s="46"/>
      <c r="RA41" s="46"/>
      <c r="RB41" s="46"/>
      <c r="RC41" s="46"/>
      <c r="RD41" s="46"/>
      <c r="RE41" s="46"/>
      <c r="RF41" s="46"/>
      <c r="RG41" s="46"/>
      <c r="RH41" s="46"/>
      <c r="RI41" s="46"/>
      <c r="RJ41" s="46"/>
      <c r="RK41" s="46"/>
      <c r="RL41" s="46"/>
      <c r="RM41" s="46"/>
      <c r="RN41" s="46"/>
      <c r="RO41" s="46"/>
      <c r="RP41" s="46"/>
      <c r="RQ41" s="46"/>
      <c r="RR41" s="46"/>
      <c r="RS41" s="46"/>
      <c r="RT41" s="46"/>
      <c r="RU41" s="46"/>
      <c r="RV41" s="46"/>
      <c r="RW41" s="46"/>
      <c r="RX41" s="46"/>
      <c r="RY41" s="46"/>
      <c r="RZ41" s="46"/>
      <c r="SA41" s="46"/>
      <c r="SB41" s="46"/>
      <c r="SC41" s="46"/>
      <c r="SD41" s="46"/>
      <c r="SE41" s="46"/>
      <c r="SF41" s="46"/>
      <c r="SG41" s="46"/>
      <c r="SH41" s="46"/>
      <c r="SI41" s="46"/>
      <c r="SJ41" s="46"/>
      <c r="SK41" s="46"/>
      <c r="SL41" s="46"/>
      <c r="SM41" s="46"/>
      <c r="SN41" s="46"/>
      <c r="SO41" s="46"/>
      <c r="SP41" s="46"/>
      <c r="SQ41" s="46"/>
      <c r="SR41" s="46"/>
      <c r="SS41" s="46"/>
      <c r="ST41" s="46"/>
      <c r="SU41" s="46"/>
      <c r="SV41" s="46"/>
      <c r="SW41" s="46"/>
      <c r="SX41" s="46"/>
      <c r="SY41" s="46"/>
      <c r="SZ41" s="46"/>
      <c r="TA41" s="46"/>
      <c r="TB41" s="46"/>
      <c r="TC41" s="46"/>
      <c r="TD41" s="46"/>
      <c r="TE41" s="46"/>
      <c r="TF41" s="46"/>
      <c r="TG41" s="46"/>
      <c r="TH41" s="46"/>
      <c r="TI41" s="46"/>
      <c r="TJ41" s="46"/>
      <c r="TK41" s="46"/>
      <c r="TL41" s="46"/>
      <c r="TM41" s="46"/>
      <c r="TN41" s="46"/>
      <c r="TO41" s="46"/>
      <c r="TP41" s="46"/>
      <c r="TQ41" s="46"/>
      <c r="TR41" s="46"/>
      <c r="TS41" s="46"/>
      <c r="TT41" s="46"/>
      <c r="TU41" s="46"/>
      <c r="TV41" s="46"/>
      <c r="TW41" s="46"/>
      <c r="TX41" s="46"/>
      <c r="TY41" s="46"/>
      <c r="TZ41" s="46"/>
      <c r="UA41" s="46"/>
      <c r="UB41" s="46"/>
      <c r="UC41" s="46"/>
      <c r="UD41" s="46"/>
      <c r="UE41" s="46"/>
      <c r="UF41" s="46"/>
      <c r="UG41" s="46"/>
      <c r="UH41" s="46"/>
      <c r="UI41" s="46"/>
      <c r="UJ41" s="46"/>
      <c r="UK41" s="46"/>
      <c r="UL41" s="46"/>
      <c r="UM41" s="46"/>
      <c r="UN41" s="46"/>
      <c r="UO41" s="46"/>
      <c r="UP41" s="46"/>
      <c r="UQ41" s="46"/>
      <c r="UR41" s="46"/>
      <c r="US41" s="46"/>
      <c r="UT41" s="46"/>
      <c r="UU41" s="46"/>
      <c r="UV41" s="46"/>
      <c r="UW41" s="46"/>
      <c r="UX41" s="46"/>
      <c r="UY41" s="46"/>
      <c r="UZ41" s="46"/>
      <c r="VA41" s="46"/>
      <c r="VB41" s="46"/>
      <c r="VC41" s="46"/>
      <c r="VD41" s="46"/>
      <c r="VE41" s="46"/>
      <c r="VF41" s="46"/>
      <c r="VG41" s="46"/>
      <c r="VH41" s="46"/>
      <c r="VI41" s="46"/>
      <c r="VJ41" s="46"/>
      <c r="VK41" s="46"/>
      <c r="VL41" s="46"/>
      <c r="VM41" s="46"/>
      <c r="VN41" s="46"/>
      <c r="VO41" s="46"/>
      <c r="VP41" s="46"/>
      <c r="VQ41" s="46"/>
      <c r="VR41" s="46"/>
      <c r="VS41" s="46"/>
      <c r="VT41" s="46"/>
      <c r="VU41" s="46"/>
      <c r="VV41" s="46"/>
      <c r="VW41" s="46"/>
      <c r="VX41" s="46"/>
      <c r="VY41" s="46"/>
      <c r="VZ41" s="46"/>
      <c r="WA41" s="46"/>
      <c r="WB41" s="46"/>
      <c r="WC41" s="46"/>
      <c r="WD41" s="46"/>
      <c r="WE41" s="46"/>
      <c r="WF41" s="46"/>
      <c r="WG41" s="46"/>
      <c r="WH41" s="46"/>
      <c r="WI41" s="46"/>
      <c r="WJ41" s="46"/>
      <c r="WK41" s="46"/>
      <c r="WL41" s="46"/>
      <c r="WM41" s="46"/>
      <c r="WN41" s="46"/>
      <c r="WO41" s="46"/>
      <c r="WP41" s="46"/>
      <c r="WQ41" s="46"/>
      <c r="WR41" s="46"/>
      <c r="WS41" s="46"/>
      <c r="WT41" s="46"/>
      <c r="WU41" s="46"/>
      <c r="WV41" s="46"/>
      <c r="WW41" s="46"/>
      <c r="WX41" s="46"/>
      <c r="WY41" s="46"/>
      <c r="WZ41" s="46"/>
      <c r="XA41" s="46"/>
      <c r="XB41" s="46"/>
      <c r="XC41" s="46"/>
      <c r="XD41" s="46"/>
      <c r="XE41" s="46"/>
      <c r="XF41" s="46"/>
      <c r="XG41" s="46"/>
      <c r="XH41" s="46"/>
      <c r="XI41" s="46"/>
      <c r="XJ41" s="46"/>
      <c r="XK41" s="46"/>
      <c r="XL41" s="46"/>
      <c r="XM41" s="46"/>
      <c r="XN41" s="46"/>
      <c r="XO41" s="46"/>
      <c r="XP41" s="46"/>
      <c r="XQ41" s="46"/>
      <c r="XR41" s="46"/>
      <c r="XS41" s="46"/>
      <c r="XT41" s="46"/>
      <c r="XU41" s="46"/>
      <c r="XV41" s="46"/>
      <c r="XW41" s="46"/>
      <c r="XX41" s="46"/>
      <c r="XY41" s="46"/>
      <c r="XZ41" s="46"/>
      <c r="YA41" s="46"/>
      <c r="YB41" s="46"/>
      <c r="YC41" s="46"/>
      <c r="YD41" s="46"/>
      <c r="YE41" s="46"/>
      <c r="YF41" s="46"/>
      <c r="YG41" s="46"/>
      <c r="YH41" s="46"/>
      <c r="YI41" s="46"/>
      <c r="YJ41" s="46"/>
      <c r="YK41" s="46"/>
      <c r="YL41" s="46"/>
      <c r="YM41" s="46"/>
      <c r="YN41" s="46"/>
      <c r="YO41" s="46"/>
      <c r="YP41" s="46"/>
      <c r="YQ41" s="46"/>
      <c r="YR41" s="46"/>
      <c r="YS41" s="46"/>
      <c r="YT41" s="46"/>
      <c r="YU41" s="46"/>
      <c r="YV41" s="46"/>
      <c r="YW41" s="46"/>
      <c r="YX41" s="46"/>
      <c r="YY41" s="46"/>
      <c r="YZ41" s="46"/>
      <c r="ZA41" s="46"/>
      <c r="ZB41" s="46"/>
      <c r="ZC41" s="46"/>
      <c r="ZD41" s="46"/>
      <c r="ZE41" s="46"/>
      <c r="ZF41" s="46"/>
      <c r="ZG41" s="46"/>
      <c r="ZH41" s="46"/>
      <c r="ZI41" s="46"/>
      <c r="ZJ41" s="46"/>
      <c r="ZK41" s="46"/>
      <c r="ZL41" s="46"/>
      <c r="ZM41" s="46"/>
      <c r="ZN41" s="46"/>
      <c r="ZO41" s="46"/>
      <c r="ZP41" s="46"/>
      <c r="ZQ41" s="46"/>
      <c r="ZR41" s="46"/>
      <c r="ZS41" s="46"/>
      <c r="ZT41" s="46"/>
      <c r="ZU41" s="46"/>
      <c r="ZV41" s="46"/>
      <c r="ZW41" s="46"/>
      <c r="ZX41" s="46"/>
      <c r="ZY41" s="46"/>
      <c r="ZZ41" s="46"/>
      <c r="AAA41" s="46"/>
      <c r="AAB41" s="46"/>
      <c r="AAC41" s="46"/>
      <c r="AAD41" s="46"/>
      <c r="AAE41" s="46"/>
      <c r="AAF41" s="46"/>
      <c r="AAG41" s="46"/>
      <c r="AAH41" s="46"/>
      <c r="AAI41" s="46"/>
      <c r="AAJ41" s="46"/>
      <c r="AAK41" s="46"/>
      <c r="AAL41" s="46"/>
      <c r="AAM41" s="46"/>
      <c r="AAN41" s="46"/>
      <c r="AAO41" s="46"/>
      <c r="AAP41" s="46"/>
      <c r="AAQ41" s="46"/>
      <c r="AAR41" s="46"/>
      <c r="AAS41" s="46"/>
      <c r="AAT41" s="46"/>
      <c r="AAU41" s="46"/>
      <c r="AAV41" s="46"/>
      <c r="AAW41" s="46"/>
      <c r="AAX41" s="46"/>
      <c r="AAY41" s="46"/>
      <c r="AAZ41" s="46"/>
      <c r="ABA41" s="46"/>
      <c r="ABB41" s="46"/>
      <c r="ABC41" s="46"/>
      <c r="ABD41" s="46"/>
      <c r="ABE41" s="46"/>
      <c r="ABF41" s="46"/>
      <c r="ABG41" s="46"/>
      <c r="ABH41" s="46"/>
      <c r="ABI41" s="46"/>
      <c r="ABJ41" s="46"/>
      <c r="ABK41" s="46"/>
      <c r="ABL41" s="46"/>
      <c r="ABM41" s="46"/>
      <c r="ABN41" s="46"/>
      <c r="ABO41" s="46"/>
      <c r="ABP41" s="46"/>
      <c r="ABQ41" s="46"/>
      <c r="ABR41" s="46"/>
      <c r="ABS41" s="46"/>
      <c r="ABT41" s="46"/>
      <c r="ABU41" s="46"/>
      <c r="ABV41" s="46"/>
      <c r="ABW41" s="46"/>
      <c r="ABX41" s="46"/>
      <c r="ABY41" s="46"/>
      <c r="ABZ41" s="46"/>
      <c r="ACA41" s="46"/>
      <c r="ACB41" s="46"/>
      <c r="ACC41" s="46"/>
      <c r="ACD41" s="46"/>
      <c r="ACE41" s="46"/>
      <c r="ACF41" s="46"/>
      <c r="ACG41" s="46"/>
      <c r="ACH41" s="46"/>
      <c r="ACI41" s="46"/>
      <c r="ACJ41" s="46"/>
      <c r="ACK41" s="46"/>
      <c r="ACL41" s="46"/>
      <c r="ACM41" s="46"/>
      <c r="ACN41" s="46"/>
      <c r="ACO41" s="46"/>
      <c r="ACP41" s="46"/>
      <c r="ACQ41" s="46"/>
      <c r="ACR41" s="46"/>
      <c r="ACS41" s="46"/>
      <c r="ACT41" s="46"/>
      <c r="ACU41" s="46"/>
      <c r="ACV41" s="46"/>
      <c r="ACW41" s="46"/>
      <c r="ACX41" s="46"/>
      <c r="ACY41" s="46"/>
      <c r="ACZ41" s="46"/>
      <c r="ADA41" s="46"/>
      <c r="ADB41" s="46"/>
      <c r="ADC41" s="46"/>
      <c r="ADD41" s="46"/>
      <c r="ADE41" s="46"/>
      <c r="ADF41" s="46"/>
      <c r="ADG41" s="46"/>
      <c r="ADH41" s="46"/>
      <c r="ADI41" s="46"/>
      <c r="ADJ41" s="46"/>
      <c r="ADK41" s="46"/>
      <c r="ADL41" s="46"/>
      <c r="ADM41" s="46"/>
      <c r="ADN41" s="46"/>
      <c r="ADO41" s="46"/>
      <c r="ADP41" s="46"/>
      <c r="ADQ41" s="46"/>
      <c r="ADR41" s="46"/>
      <c r="ADS41" s="46"/>
      <c r="ADT41" s="46"/>
      <c r="ADU41" s="46"/>
      <c r="ADV41" s="46"/>
      <c r="ADW41" s="46"/>
      <c r="ADX41" s="46"/>
      <c r="ADY41" s="46"/>
      <c r="ADZ41" s="46"/>
      <c r="AEA41" s="46"/>
      <c r="AEB41" s="46"/>
      <c r="AEC41" s="46"/>
      <c r="AED41" s="46"/>
      <c r="AEE41" s="46"/>
      <c r="AEF41" s="46"/>
      <c r="AEG41" s="46"/>
      <c r="AEH41" s="46"/>
      <c r="AEI41" s="46"/>
      <c r="AEJ41" s="46"/>
      <c r="AEK41" s="46"/>
      <c r="AEL41" s="46"/>
      <c r="AEM41" s="46"/>
      <c r="AEN41" s="46"/>
      <c r="AEO41" s="46"/>
      <c r="AEP41" s="46"/>
      <c r="AEQ41" s="46"/>
      <c r="AER41" s="46"/>
      <c r="AES41" s="46"/>
      <c r="AET41" s="46"/>
      <c r="AEU41" s="46"/>
      <c r="AEV41" s="46"/>
      <c r="AEW41" s="46"/>
      <c r="AEX41" s="46"/>
      <c r="AEY41" s="46"/>
      <c r="AEZ41" s="46"/>
      <c r="AFA41" s="46"/>
      <c r="AFB41" s="46"/>
      <c r="AFC41" s="46"/>
      <c r="AFD41" s="46"/>
      <c r="AFE41" s="46"/>
      <c r="AFF41" s="46"/>
      <c r="AFG41" s="46"/>
      <c r="AFH41" s="46"/>
      <c r="AFI41" s="46"/>
      <c r="AFJ41" s="46"/>
      <c r="AFK41" s="46"/>
      <c r="AFL41" s="46"/>
      <c r="AFM41" s="46"/>
      <c r="AFN41" s="46"/>
      <c r="AFO41" s="46"/>
      <c r="AFP41" s="46"/>
      <c r="AFQ41" s="46"/>
      <c r="AFR41" s="46"/>
      <c r="AFS41" s="46"/>
      <c r="AFT41" s="46"/>
      <c r="AFU41" s="46"/>
      <c r="AFV41" s="46"/>
      <c r="AFW41" s="46"/>
      <c r="AFX41" s="46"/>
      <c r="AFY41" s="46"/>
      <c r="AFZ41" s="46"/>
      <c r="AGA41" s="46"/>
      <c r="AGB41" s="46"/>
      <c r="AGC41" s="46"/>
      <c r="AGD41" s="46"/>
      <c r="AGE41" s="46"/>
      <c r="AGF41" s="46"/>
      <c r="AGG41" s="46"/>
      <c r="AGH41" s="46"/>
      <c r="AGI41" s="46"/>
      <c r="AGJ41" s="46"/>
      <c r="AGK41" s="46"/>
      <c r="AGL41" s="46"/>
      <c r="AGM41" s="46"/>
      <c r="AGN41" s="46"/>
      <c r="AGO41" s="46"/>
      <c r="AGP41" s="46"/>
      <c r="AGQ41" s="46"/>
      <c r="AGR41" s="46"/>
      <c r="AGS41" s="46"/>
      <c r="AGT41" s="46"/>
      <c r="AGU41" s="46"/>
      <c r="AGV41" s="46"/>
      <c r="AGW41" s="46"/>
      <c r="AGX41" s="46"/>
      <c r="AGY41" s="46"/>
      <c r="AGZ41" s="46"/>
      <c r="AHA41" s="46"/>
      <c r="AHB41" s="46"/>
      <c r="AHC41" s="46"/>
      <c r="AHD41" s="46"/>
      <c r="AHE41" s="46"/>
      <c r="AHF41" s="46"/>
      <c r="AHG41" s="46"/>
      <c r="AHH41" s="46"/>
      <c r="AHI41" s="46"/>
      <c r="AHJ41" s="46"/>
      <c r="AHK41" s="46"/>
      <c r="AHL41" s="46"/>
      <c r="AHM41" s="46"/>
      <c r="AHN41" s="46"/>
      <c r="AHO41" s="46"/>
      <c r="AHP41" s="46"/>
      <c r="AHQ41" s="46"/>
      <c r="AHR41" s="46"/>
      <c r="AHS41" s="46"/>
      <c r="AHT41" s="46"/>
      <c r="AHU41" s="46"/>
      <c r="AHV41" s="46"/>
      <c r="AHW41" s="46"/>
      <c r="AHX41" s="46"/>
      <c r="AHY41" s="46"/>
      <c r="AHZ41" s="46"/>
      <c r="AIA41" s="46"/>
      <c r="AIB41" s="46"/>
      <c r="AIC41" s="46"/>
      <c r="AID41" s="46"/>
      <c r="AIE41" s="46"/>
      <c r="AIF41" s="46"/>
      <c r="AIG41" s="46"/>
      <c r="AIH41" s="46"/>
      <c r="AII41" s="46"/>
      <c r="AIJ41" s="46"/>
      <c r="AIK41" s="46"/>
      <c r="AIL41" s="46"/>
      <c r="AIM41" s="46"/>
      <c r="AIN41" s="46"/>
      <c r="AIO41" s="46"/>
      <c r="AIP41" s="46"/>
      <c r="AIQ41" s="46"/>
      <c r="AIR41" s="46"/>
      <c r="AIS41" s="46"/>
      <c r="AIT41" s="46"/>
      <c r="AIU41" s="46"/>
      <c r="AIV41" s="46"/>
      <c r="AIW41" s="46"/>
      <c r="AIX41" s="46"/>
      <c r="AIY41" s="46"/>
      <c r="AIZ41" s="46"/>
      <c r="AJA41" s="46"/>
      <c r="AJB41" s="46"/>
      <c r="AJC41" s="46"/>
      <c r="AJD41" s="46"/>
      <c r="AJE41" s="46"/>
      <c r="AJF41" s="46"/>
      <c r="AJG41" s="46"/>
      <c r="AJH41" s="46"/>
      <c r="AJI41" s="46"/>
      <c r="AJJ41" s="46"/>
      <c r="AJK41" s="46"/>
      <c r="AJL41" s="46"/>
      <c r="AJM41" s="46"/>
      <c r="AJN41" s="46"/>
      <c r="AJO41" s="46"/>
      <c r="AJP41" s="46"/>
      <c r="AJQ41" s="46"/>
      <c r="AJR41" s="46"/>
      <c r="AJS41" s="46"/>
      <c r="AJT41" s="46"/>
      <c r="AJU41" s="46"/>
      <c r="AJV41" s="46"/>
      <c r="AJW41" s="46"/>
      <c r="AJX41" s="46"/>
      <c r="AJY41" s="46"/>
      <c r="AJZ41" s="46"/>
      <c r="AKA41" s="46"/>
      <c r="AKB41" s="46"/>
      <c r="AKC41" s="46"/>
      <c r="AKD41" s="46"/>
      <c r="AKE41" s="46"/>
      <c r="AKF41" s="46"/>
      <c r="AKG41" s="46"/>
      <c r="AKH41" s="46"/>
      <c r="AKI41" s="46"/>
      <c r="AKJ41" s="46"/>
      <c r="AKK41" s="46"/>
      <c r="AKL41" s="46"/>
      <c r="AKM41" s="46"/>
      <c r="AKN41" s="46"/>
      <c r="AKO41" s="46"/>
      <c r="AKP41" s="46"/>
      <c r="AKQ41" s="46"/>
      <c r="AKR41" s="46"/>
      <c r="AKS41" s="46"/>
      <c r="AKT41" s="46"/>
      <c r="AKU41" s="46"/>
      <c r="AKV41" s="46"/>
      <c r="AKW41" s="46"/>
      <c r="AKX41" s="46"/>
      <c r="AKY41" s="46"/>
      <c r="AKZ41" s="46"/>
      <c r="ALA41" s="46"/>
      <c r="ALB41" s="46"/>
      <c r="ALC41" s="46"/>
      <c r="ALD41" s="46"/>
      <c r="ALE41" s="46"/>
      <c r="ALF41" s="46"/>
      <c r="ALG41" s="46"/>
      <c r="ALH41" s="46"/>
      <c r="ALI41" s="46"/>
      <c r="ALJ41" s="46"/>
      <c r="ALK41" s="46"/>
      <c r="ALL41" s="46"/>
      <c r="ALM41" s="46"/>
      <c r="ALN41" s="46"/>
      <c r="ALO41" s="46"/>
      <c r="ALP41" s="46"/>
      <c r="ALQ41" s="46"/>
      <c r="ALR41" s="46"/>
      <c r="ALS41" s="46"/>
      <c r="ALT41" s="46"/>
      <c r="ALU41" s="46"/>
      <c r="ALV41" s="46"/>
      <c r="ALW41" s="46"/>
      <c r="ALX41" s="46"/>
      <c r="ALY41" s="46"/>
      <c r="ALZ41" s="46"/>
      <c r="AMA41" s="46"/>
      <c r="AMB41" s="46"/>
      <c r="AMC41" s="46"/>
      <c r="AMD41" s="46"/>
      <c r="AME41" s="46"/>
      <c r="AMF41" s="46"/>
      <c r="AMG41" s="46"/>
      <c r="AMH41" s="46"/>
      <c r="AMI41" s="46"/>
      <c r="AMJ41" s="46"/>
      <c r="AMK41" s="46"/>
    </row>
    <row r="42" spans="1:1025" s="47" customFormat="1" x14ac:dyDescent="0.2">
      <c r="A42" s="46"/>
      <c r="B42" s="46"/>
      <c r="C42" s="55"/>
      <c r="D42" s="46"/>
      <c r="E42" s="46"/>
      <c r="F42" s="46"/>
      <c r="G42" s="57"/>
      <c r="H42" s="48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X42" s="48"/>
      <c r="Z42" s="48"/>
      <c r="AA42" s="48"/>
      <c r="AB42" s="48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6"/>
      <c r="CC42" s="46"/>
      <c r="CD42" s="46"/>
      <c r="CE42" s="46"/>
      <c r="CF42" s="46"/>
      <c r="CG42" s="46"/>
      <c r="CH42" s="46"/>
      <c r="CI42" s="46"/>
      <c r="CJ42" s="46"/>
      <c r="CK42" s="46"/>
      <c r="CL42" s="46"/>
      <c r="CM42" s="46"/>
      <c r="CN42" s="46"/>
      <c r="CO42" s="46"/>
      <c r="CP42" s="46"/>
      <c r="CQ42" s="46"/>
      <c r="CR42" s="46"/>
      <c r="CS42" s="46"/>
      <c r="CT42" s="46"/>
      <c r="CU42" s="46"/>
      <c r="CV42" s="46"/>
      <c r="CW42" s="46"/>
      <c r="CX42" s="46"/>
      <c r="CY42" s="46"/>
      <c r="CZ42" s="46"/>
      <c r="DA42" s="46"/>
      <c r="DB42" s="46"/>
      <c r="DC42" s="46"/>
      <c r="DD42" s="46"/>
      <c r="DE42" s="46"/>
      <c r="DF42" s="46"/>
      <c r="DG42" s="46"/>
      <c r="DH42" s="46"/>
      <c r="DI42" s="46"/>
      <c r="DJ42" s="46"/>
      <c r="DK42" s="46"/>
      <c r="DL42" s="46"/>
      <c r="DM42" s="46"/>
      <c r="DN42" s="46"/>
      <c r="DO42" s="46"/>
      <c r="DP42" s="46"/>
      <c r="DQ42" s="46"/>
      <c r="DR42" s="46"/>
      <c r="DS42" s="46"/>
      <c r="DT42" s="46"/>
      <c r="DU42" s="46"/>
      <c r="DV42" s="46"/>
      <c r="DW42" s="46"/>
      <c r="DX42" s="46"/>
      <c r="DY42" s="46"/>
      <c r="DZ42" s="46"/>
      <c r="EA42" s="46"/>
      <c r="EB42" s="46"/>
      <c r="EC42" s="46"/>
      <c r="ED42" s="46"/>
      <c r="EE42" s="46"/>
      <c r="EF42" s="46"/>
      <c r="EG42" s="46"/>
      <c r="EH42" s="46"/>
      <c r="EI42" s="46"/>
      <c r="EJ42" s="46"/>
      <c r="EK42" s="46"/>
      <c r="EL42" s="46"/>
      <c r="EM42" s="46"/>
      <c r="EN42" s="46"/>
      <c r="EO42" s="46"/>
      <c r="EP42" s="46"/>
      <c r="EQ42" s="46"/>
      <c r="ER42" s="46"/>
      <c r="ES42" s="46"/>
      <c r="ET42" s="46"/>
      <c r="EU42" s="46"/>
      <c r="EV42" s="46"/>
      <c r="EW42" s="46"/>
      <c r="EX42" s="46"/>
      <c r="EY42" s="46"/>
      <c r="EZ42" s="46"/>
      <c r="FA42" s="46"/>
      <c r="FB42" s="46"/>
      <c r="FC42" s="46"/>
      <c r="FD42" s="46"/>
      <c r="FE42" s="46"/>
      <c r="FF42" s="46"/>
      <c r="FG42" s="46"/>
      <c r="FH42" s="46"/>
      <c r="FI42" s="46"/>
      <c r="FJ42" s="46"/>
      <c r="FK42" s="46"/>
      <c r="FL42" s="46"/>
      <c r="FM42" s="46"/>
      <c r="FN42" s="46"/>
      <c r="FO42" s="46"/>
      <c r="FP42" s="46"/>
      <c r="FQ42" s="46"/>
      <c r="FR42" s="46"/>
      <c r="FS42" s="46"/>
      <c r="FT42" s="46"/>
      <c r="FU42" s="46"/>
      <c r="FV42" s="46"/>
      <c r="FW42" s="46"/>
      <c r="FX42" s="46"/>
      <c r="FY42" s="46"/>
      <c r="FZ42" s="46"/>
      <c r="GA42" s="46"/>
      <c r="GB42" s="46"/>
      <c r="GC42" s="46"/>
      <c r="GD42" s="46"/>
      <c r="GE42" s="46"/>
      <c r="GF42" s="46"/>
      <c r="GG42" s="46"/>
      <c r="GH42" s="46"/>
      <c r="GI42" s="46"/>
      <c r="GJ42" s="46"/>
      <c r="GK42" s="46"/>
      <c r="GL42" s="46"/>
      <c r="GM42" s="46"/>
      <c r="GN42" s="46"/>
      <c r="GO42" s="46"/>
      <c r="GP42" s="46"/>
      <c r="GQ42" s="46"/>
      <c r="GR42" s="46"/>
      <c r="GS42" s="46"/>
      <c r="GT42" s="46"/>
      <c r="GU42" s="46"/>
      <c r="GV42" s="46"/>
      <c r="GW42" s="46"/>
      <c r="GX42" s="46"/>
      <c r="GY42" s="46"/>
      <c r="GZ42" s="46"/>
      <c r="HA42" s="46"/>
      <c r="HB42" s="46"/>
      <c r="HC42" s="46"/>
      <c r="HD42" s="46"/>
      <c r="HE42" s="46"/>
      <c r="HF42" s="46"/>
      <c r="HG42" s="46"/>
      <c r="HH42" s="46"/>
      <c r="HI42" s="46"/>
      <c r="HJ42" s="46"/>
      <c r="HK42" s="46"/>
      <c r="HL42" s="46"/>
      <c r="HM42" s="46"/>
      <c r="HN42" s="46"/>
      <c r="HO42" s="46"/>
      <c r="HP42" s="46"/>
      <c r="HQ42" s="46"/>
      <c r="HR42" s="46"/>
      <c r="HS42" s="46"/>
      <c r="HT42" s="46"/>
      <c r="HU42" s="46"/>
      <c r="HV42" s="46"/>
      <c r="HW42" s="46"/>
      <c r="HX42" s="46"/>
      <c r="HY42" s="46"/>
      <c r="HZ42" s="46"/>
      <c r="IA42" s="46"/>
      <c r="IB42" s="46"/>
      <c r="IC42" s="46"/>
      <c r="ID42" s="46"/>
      <c r="IE42" s="46"/>
      <c r="IF42" s="46"/>
      <c r="IG42" s="46"/>
      <c r="IH42" s="46"/>
      <c r="II42" s="46"/>
      <c r="IJ42" s="46"/>
      <c r="IK42" s="46"/>
      <c r="IL42" s="46"/>
      <c r="IM42" s="46"/>
      <c r="IN42" s="46"/>
      <c r="IO42" s="46"/>
      <c r="IP42" s="46"/>
      <c r="IQ42" s="46"/>
      <c r="IR42" s="46"/>
      <c r="IS42" s="46"/>
      <c r="IT42" s="46"/>
      <c r="IU42" s="46"/>
      <c r="IV42" s="46"/>
      <c r="IW42" s="46"/>
      <c r="IX42" s="46"/>
      <c r="IY42" s="46"/>
      <c r="IZ42" s="46"/>
      <c r="JA42" s="46"/>
      <c r="JB42" s="46"/>
      <c r="JC42" s="46"/>
      <c r="JD42" s="46"/>
      <c r="JE42" s="46"/>
      <c r="JF42" s="46"/>
      <c r="JG42" s="46"/>
      <c r="JH42" s="46"/>
      <c r="JI42" s="46"/>
      <c r="JJ42" s="46"/>
      <c r="JK42" s="46"/>
      <c r="JL42" s="46"/>
      <c r="JM42" s="46"/>
      <c r="JN42" s="46"/>
      <c r="JO42" s="46"/>
      <c r="JP42" s="46"/>
      <c r="JQ42" s="46"/>
      <c r="JR42" s="46"/>
      <c r="JS42" s="46"/>
      <c r="JT42" s="46"/>
      <c r="JU42" s="46"/>
      <c r="JV42" s="46"/>
      <c r="JW42" s="46"/>
      <c r="JX42" s="46"/>
      <c r="JY42" s="46"/>
      <c r="JZ42" s="46"/>
      <c r="KA42" s="46"/>
      <c r="KB42" s="46"/>
      <c r="KC42" s="46"/>
      <c r="KD42" s="46"/>
      <c r="KE42" s="46"/>
      <c r="KF42" s="46"/>
      <c r="KG42" s="46"/>
      <c r="KH42" s="46"/>
      <c r="KI42" s="46"/>
      <c r="KJ42" s="46"/>
      <c r="KK42" s="46"/>
      <c r="KL42" s="46"/>
      <c r="KM42" s="46"/>
      <c r="KN42" s="46"/>
      <c r="KO42" s="46"/>
      <c r="KP42" s="46"/>
      <c r="KQ42" s="46"/>
      <c r="KR42" s="46"/>
      <c r="KS42" s="46"/>
      <c r="KT42" s="46"/>
      <c r="KU42" s="46"/>
      <c r="KV42" s="46"/>
      <c r="KW42" s="46"/>
      <c r="KX42" s="46"/>
      <c r="KY42" s="46"/>
      <c r="KZ42" s="46"/>
      <c r="LA42" s="46"/>
      <c r="LB42" s="46"/>
      <c r="LC42" s="46"/>
      <c r="LD42" s="46"/>
      <c r="LE42" s="46"/>
      <c r="LF42" s="46"/>
      <c r="LG42" s="46"/>
      <c r="LH42" s="46"/>
      <c r="LI42" s="46"/>
      <c r="LJ42" s="46"/>
      <c r="LK42" s="46"/>
      <c r="LL42" s="46"/>
      <c r="LM42" s="46"/>
      <c r="LN42" s="46"/>
      <c r="LO42" s="46"/>
      <c r="LP42" s="46"/>
      <c r="LQ42" s="46"/>
      <c r="LR42" s="46"/>
      <c r="LS42" s="46"/>
      <c r="LT42" s="46"/>
      <c r="LU42" s="46"/>
      <c r="LV42" s="46"/>
      <c r="LW42" s="46"/>
      <c r="LX42" s="46"/>
      <c r="LY42" s="46"/>
      <c r="LZ42" s="46"/>
      <c r="MA42" s="46"/>
      <c r="MB42" s="46"/>
      <c r="MC42" s="46"/>
      <c r="MD42" s="46"/>
      <c r="ME42" s="46"/>
      <c r="MF42" s="46"/>
      <c r="MG42" s="46"/>
      <c r="MH42" s="46"/>
      <c r="MI42" s="46"/>
      <c r="MJ42" s="46"/>
      <c r="MK42" s="46"/>
      <c r="ML42" s="46"/>
      <c r="MM42" s="46"/>
      <c r="MN42" s="46"/>
      <c r="MO42" s="46"/>
      <c r="MP42" s="46"/>
      <c r="MQ42" s="46"/>
      <c r="MR42" s="46"/>
      <c r="MS42" s="46"/>
      <c r="MT42" s="46"/>
      <c r="MU42" s="46"/>
      <c r="MV42" s="46"/>
      <c r="MW42" s="46"/>
      <c r="MX42" s="46"/>
      <c r="MY42" s="46"/>
      <c r="MZ42" s="46"/>
      <c r="NA42" s="46"/>
      <c r="NB42" s="46"/>
      <c r="NC42" s="46"/>
      <c r="ND42" s="46"/>
      <c r="NE42" s="46"/>
      <c r="NF42" s="46"/>
      <c r="NG42" s="46"/>
      <c r="NH42" s="46"/>
      <c r="NI42" s="46"/>
      <c r="NJ42" s="46"/>
      <c r="NK42" s="46"/>
      <c r="NL42" s="46"/>
      <c r="NM42" s="46"/>
      <c r="NN42" s="46"/>
      <c r="NO42" s="46"/>
      <c r="NP42" s="46"/>
      <c r="NQ42" s="46"/>
      <c r="NR42" s="46"/>
      <c r="NS42" s="46"/>
      <c r="NT42" s="46"/>
      <c r="NU42" s="46"/>
      <c r="NV42" s="46"/>
      <c r="NW42" s="46"/>
      <c r="NX42" s="46"/>
      <c r="NY42" s="46"/>
      <c r="NZ42" s="46"/>
      <c r="OA42" s="46"/>
      <c r="OB42" s="46"/>
      <c r="OC42" s="46"/>
      <c r="OD42" s="46"/>
      <c r="OE42" s="46"/>
      <c r="OF42" s="46"/>
      <c r="OG42" s="46"/>
      <c r="OH42" s="46"/>
      <c r="OI42" s="46"/>
      <c r="OJ42" s="46"/>
      <c r="OK42" s="46"/>
      <c r="OL42" s="46"/>
      <c r="OM42" s="46"/>
      <c r="ON42" s="46"/>
      <c r="OO42" s="46"/>
      <c r="OP42" s="46"/>
      <c r="OQ42" s="46"/>
      <c r="OR42" s="46"/>
      <c r="OS42" s="46"/>
      <c r="OT42" s="46"/>
      <c r="OU42" s="46"/>
      <c r="OV42" s="46"/>
      <c r="OW42" s="46"/>
      <c r="OX42" s="46"/>
      <c r="OY42" s="46"/>
      <c r="OZ42" s="46"/>
      <c r="PA42" s="46"/>
      <c r="PB42" s="46"/>
      <c r="PC42" s="46"/>
      <c r="PD42" s="46"/>
      <c r="PE42" s="46"/>
      <c r="PF42" s="46"/>
      <c r="PG42" s="46"/>
      <c r="PH42" s="46"/>
      <c r="PI42" s="46"/>
      <c r="PJ42" s="46"/>
      <c r="PK42" s="46"/>
      <c r="PL42" s="46"/>
      <c r="PM42" s="46"/>
      <c r="PN42" s="46"/>
      <c r="PO42" s="46"/>
      <c r="PP42" s="46"/>
      <c r="PQ42" s="46"/>
      <c r="PR42" s="46"/>
      <c r="PS42" s="46"/>
      <c r="PT42" s="46"/>
      <c r="PU42" s="46"/>
      <c r="PV42" s="46"/>
      <c r="PW42" s="46"/>
      <c r="PX42" s="46"/>
      <c r="PY42" s="46"/>
      <c r="PZ42" s="46"/>
      <c r="QA42" s="46"/>
      <c r="QB42" s="46"/>
      <c r="QC42" s="46"/>
      <c r="QD42" s="46"/>
      <c r="QE42" s="46"/>
      <c r="QF42" s="46"/>
      <c r="QG42" s="46"/>
      <c r="QH42" s="46"/>
      <c r="QI42" s="46"/>
      <c r="QJ42" s="46"/>
      <c r="QK42" s="46"/>
      <c r="QL42" s="46"/>
      <c r="QM42" s="46"/>
      <c r="QN42" s="46"/>
      <c r="QO42" s="46"/>
      <c r="QP42" s="46"/>
      <c r="QQ42" s="46"/>
      <c r="QR42" s="46"/>
      <c r="QS42" s="46"/>
      <c r="QT42" s="46"/>
      <c r="QU42" s="46"/>
      <c r="QV42" s="46"/>
      <c r="QW42" s="46"/>
      <c r="QX42" s="46"/>
      <c r="QY42" s="46"/>
      <c r="QZ42" s="46"/>
      <c r="RA42" s="46"/>
      <c r="RB42" s="46"/>
      <c r="RC42" s="46"/>
      <c r="RD42" s="46"/>
      <c r="RE42" s="46"/>
      <c r="RF42" s="46"/>
      <c r="RG42" s="46"/>
      <c r="RH42" s="46"/>
      <c r="RI42" s="46"/>
      <c r="RJ42" s="46"/>
      <c r="RK42" s="46"/>
      <c r="RL42" s="46"/>
      <c r="RM42" s="46"/>
      <c r="RN42" s="46"/>
      <c r="RO42" s="46"/>
      <c r="RP42" s="46"/>
      <c r="RQ42" s="46"/>
      <c r="RR42" s="46"/>
      <c r="RS42" s="46"/>
      <c r="RT42" s="46"/>
      <c r="RU42" s="46"/>
      <c r="RV42" s="46"/>
      <c r="RW42" s="46"/>
      <c r="RX42" s="46"/>
      <c r="RY42" s="46"/>
      <c r="RZ42" s="46"/>
      <c r="SA42" s="46"/>
      <c r="SB42" s="46"/>
      <c r="SC42" s="46"/>
      <c r="SD42" s="46"/>
      <c r="SE42" s="46"/>
      <c r="SF42" s="46"/>
      <c r="SG42" s="46"/>
      <c r="SH42" s="46"/>
      <c r="SI42" s="46"/>
      <c r="SJ42" s="46"/>
      <c r="SK42" s="46"/>
      <c r="SL42" s="46"/>
      <c r="SM42" s="46"/>
      <c r="SN42" s="46"/>
      <c r="SO42" s="46"/>
      <c r="SP42" s="46"/>
      <c r="SQ42" s="46"/>
      <c r="SR42" s="46"/>
      <c r="SS42" s="46"/>
      <c r="ST42" s="46"/>
      <c r="SU42" s="46"/>
      <c r="SV42" s="46"/>
      <c r="SW42" s="46"/>
      <c r="SX42" s="46"/>
      <c r="SY42" s="46"/>
      <c r="SZ42" s="46"/>
      <c r="TA42" s="46"/>
      <c r="TB42" s="46"/>
      <c r="TC42" s="46"/>
      <c r="TD42" s="46"/>
      <c r="TE42" s="46"/>
      <c r="TF42" s="46"/>
      <c r="TG42" s="46"/>
      <c r="TH42" s="46"/>
      <c r="TI42" s="46"/>
      <c r="TJ42" s="46"/>
      <c r="TK42" s="46"/>
      <c r="TL42" s="46"/>
      <c r="TM42" s="46"/>
      <c r="TN42" s="46"/>
      <c r="TO42" s="46"/>
      <c r="TP42" s="46"/>
      <c r="TQ42" s="46"/>
      <c r="TR42" s="46"/>
      <c r="TS42" s="46"/>
      <c r="TT42" s="46"/>
      <c r="TU42" s="46"/>
      <c r="TV42" s="46"/>
      <c r="TW42" s="46"/>
      <c r="TX42" s="46"/>
      <c r="TY42" s="46"/>
      <c r="TZ42" s="46"/>
      <c r="UA42" s="46"/>
      <c r="UB42" s="46"/>
      <c r="UC42" s="46"/>
      <c r="UD42" s="46"/>
      <c r="UE42" s="46"/>
      <c r="UF42" s="46"/>
      <c r="UG42" s="46"/>
      <c r="UH42" s="46"/>
      <c r="UI42" s="46"/>
      <c r="UJ42" s="46"/>
      <c r="UK42" s="46"/>
      <c r="UL42" s="46"/>
      <c r="UM42" s="46"/>
      <c r="UN42" s="46"/>
      <c r="UO42" s="46"/>
      <c r="UP42" s="46"/>
      <c r="UQ42" s="46"/>
      <c r="UR42" s="46"/>
      <c r="US42" s="46"/>
      <c r="UT42" s="46"/>
      <c r="UU42" s="46"/>
      <c r="UV42" s="46"/>
      <c r="UW42" s="46"/>
      <c r="UX42" s="46"/>
      <c r="UY42" s="46"/>
      <c r="UZ42" s="46"/>
      <c r="VA42" s="46"/>
      <c r="VB42" s="46"/>
      <c r="VC42" s="46"/>
      <c r="VD42" s="46"/>
      <c r="VE42" s="46"/>
      <c r="VF42" s="46"/>
      <c r="VG42" s="46"/>
      <c r="VH42" s="46"/>
      <c r="VI42" s="46"/>
      <c r="VJ42" s="46"/>
      <c r="VK42" s="46"/>
      <c r="VL42" s="46"/>
      <c r="VM42" s="46"/>
      <c r="VN42" s="46"/>
      <c r="VO42" s="46"/>
      <c r="VP42" s="46"/>
      <c r="VQ42" s="46"/>
      <c r="VR42" s="46"/>
      <c r="VS42" s="46"/>
      <c r="VT42" s="46"/>
      <c r="VU42" s="46"/>
      <c r="VV42" s="46"/>
      <c r="VW42" s="46"/>
      <c r="VX42" s="46"/>
      <c r="VY42" s="46"/>
      <c r="VZ42" s="46"/>
      <c r="WA42" s="46"/>
      <c r="WB42" s="46"/>
      <c r="WC42" s="46"/>
      <c r="WD42" s="46"/>
      <c r="WE42" s="46"/>
      <c r="WF42" s="46"/>
      <c r="WG42" s="46"/>
      <c r="WH42" s="46"/>
      <c r="WI42" s="46"/>
      <c r="WJ42" s="46"/>
      <c r="WK42" s="46"/>
      <c r="WL42" s="46"/>
      <c r="WM42" s="46"/>
      <c r="WN42" s="46"/>
      <c r="WO42" s="46"/>
      <c r="WP42" s="46"/>
      <c r="WQ42" s="46"/>
      <c r="WR42" s="46"/>
      <c r="WS42" s="46"/>
      <c r="WT42" s="46"/>
      <c r="WU42" s="46"/>
      <c r="WV42" s="46"/>
      <c r="WW42" s="46"/>
      <c r="WX42" s="46"/>
      <c r="WY42" s="46"/>
      <c r="WZ42" s="46"/>
      <c r="XA42" s="46"/>
      <c r="XB42" s="46"/>
      <c r="XC42" s="46"/>
      <c r="XD42" s="46"/>
      <c r="XE42" s="46"/>
      <c r="XF42" s="46"/>
      <c r="XG42" s="46"/>
      <c r="XH42" s="46"/>
      <c r="XI42" s="46"/>
      <c r="XJ42" s="46"/>
      <c r="XK42" s="46"/>
      <c r="XL42" s="46"/>
      <c r="XM42" s="46"/>
      <c r="XN42" s="46"/>
      <c r="XO42" s="46"/>
      <c r="XP42" s="46"/>
      <c r="XQ42" s="46"/>
      <c r="XR42" s="46"/>
      <c r="XS42" s="46"/>
      <c r="XT42" s="46"/>
      <c r="XU42" s="46"/>
      <c r="XV42" s="46"/>
      <c r="XW42" s="46"/>
      <c r="XX42" s="46"/>
      <c r="XY42" s="46"/>
      <c r="XZ42" s="46"/>
      <c r="YA42" s="46"/>
      <c r="YB42" s="46"/>
      <c r="YC42" s="46"/>
      <c r="YD42" s="46"/>
      <c r="YE42" s="46"/>
      <c r="YF42" s="46"/>
      <c r="YG42" s="46"/>
      <c r="YH42" s="46"/>
      <c r="YI42" s="46"/>
      <c r="YJ42" s="46"/>
      <c r="YK42" s="46"/>
      <c r="YL42" s="46"/>
      <c r="YM42" s="46"/>
      <c r="YN42" s="46"/>
      <c r="YO42" s="46"/>
      <c r="YP42" s="46"/>
      <c r="YQ42" s="46"/>
      <c r="YR42" s="46"/>
      <c r="YS42" s="46"/>
      <c r="YT42" s="46"/>
      <c r="YU42" s="46"/>
      <c r="YV42" s="46"/>
      <c r="YW42" s="46"/>
      <c r="YX42" s="46"/>
      <c r="YY42" s="46"/>
      <c r="YZ42" s="46"/>
      <c r="ZA42" s="46"/>
      <c r="ZB42" s="46"/>
      <c r="ZC42" s="46"/>
      <c r="ZD42" s="46"/>
      <c r="ZE42" s="46"/>
      <c r="ZF42" s="46"/>
      <c r="ZG42" s="46"/>
      <c r="ZH42" s="46"/>
      <c r="ZI42" s="46"/>
      <c r="ZJ42" s="46"/>
      <c r="ZK42" s="46"/>
      <c r="ZL42" s="46"/>
      <c r="ZM42" s="46"/>
      <c r="ZN42" s="46"/>
      <c r="ZO42" s="46"/>
      <c r="ZP42" s="46"/>
      <c r="ZQ42" s="46"/>
      <c r="ZR42" s="46"/>
      <c r="ZS42" s="46"/>
      <c r="ZT42" s="46"/>
      <c r="ZU42" s="46"/>
      <c r="ZV42" s="46"/>
      <c r="ZW42" s="46"/>
      <c r="ZX42" s="46"/>
      <c r="ZY42" s="46"/>
      <c r="ZZ42" s="46"/>
      <c r="AAA42" s="46"/>
      <c r="AAB42" s="46"/>
      <c r="AAC42" s="46"/>
      <c r="AAD42" s="46"/>
      <c r="AAE42" s="46"/>
      <c r="AAF42" s="46"/>
      <c r="AAG42" s="46"/>
      <c r="AAH42" s="46"/>
      <c r="AAI42" s="46"/>
      <c r="AAJ42" s="46"/>
      <c r="AAK42" s="46"/>
      <c r="AAL42" s="46"/>
      <c r="AAM42" s="46"/>
      <c r="AAN42" s="46"/>
      <c r="AAO42" s="46"/>
      <c r="AAP42" s="46"/>
      <c r="AAQ42" s="46"/>
      <c r="AAR42" s="46"/>
      <c r="AAS42" s="46"/>
      <c r="AAT42" s="46"/>
      <c r="AAU42" s="46"/>
      <c r="AAV42" s="46"/>
      <c r="AAW42" s="46"/>
      <c r="AAX42" s="46"/>
      <c r="AAY42" s="46"/>
      <c r="AAZ42" s="46"/>
      <c r="ABA42" s="46"/>
      <c r="ABB42" s="46"/>
      <c r="ABC42" s="46"/>
      <c r="ABD42" s="46"/>
      <c r="ABE42" s="46"/>
      <c r="ABF42" s="46"/>
      <c r="ABG42" s="46"/>
      <c r="ABH42" s="46"/>
      <c r="ABI42" s="46"/>
      <c r="ABJ42" s="46"/>
      <c r="ABK42" s="46"/>
      <c r="ABL42" s="46"/>
      <c r="ABM42" s="46"/>
      <c r="ABN42" s="46"/>
      <c r="ABO42" s="46"/>
      <c r="ABP42" s="46"/>
      <c r="ABQ42" s="46"/>
      <c r="ABR42" s="46"/>
      <c r="ABS42" s="46"/>
      <c r="ABT42" s="46"/>
      <c r="ABU42" s="46"/>
      <c r="ABV42" s="46"/>
      <c r="ABW42" s="46"/>
      <c r="ABX42" s="46"/>
      <c r="ABY42" s="46"/>
      <c r="ABZ42" s="46"/>
      <c r="ACA42" s="46"/>
      <c r="ACB42" s="46"/>
      <c r="ACC42" s="46"/>
      <c r="ACD42" s="46"/>
      <c r="ACE42" s="46"/>
      <c r="ACF42" s="46"/>
      <c r="ACG42" s="46"/>
      <c r="ACH42" s="46"/>
      <c r="ACI42" s="46"/>
      <c r="ACJ42" s="46"/>
      <c r="ACK42" s="46"/>
      <c r="ACL42" s="46"/>
      <c r="ACM42" s="46"/>
      <c r="ACN42" s="46"/>
      <c r="ACO42" s="46"/>
      <c r="ACP42" s="46"/>
      <c r="ACQ42" s="46"/>
      <c r="ACR42" s="46"/>
      <c r="ACS42" s="46"/>
      <c r="ACT42" s="46"/>
      <c r="ACU42" s="46"/>
      <c r="ACV42" s="46"/>
      <c r="ACW42" s="46"/>
      <c r="ACX42" s="46"/>
      <c r="ACY42" s="46"/>
      <c r="ACZ42" s="46"/>
      <c r="ADA42" s="46"/>
      <c r="ADB42" s="46"/>
      <c r="ADC42" s="46"/>
      <c r="ADD42" s="46"/>
      <c r="ADE42" s="46"/>
      <c r="ADF42" s="46"/>
      <c r="ADG42" s="46"/>
      <c r="ADH42" s="46"/>
      <c r="ADI42" s="46"/>
      <c r="ADJ42" s="46"/>
      <c r="ADK42" s="46"/>
      <c r="ADL42" s="46"/>
      <c r="ADM42" s="46"/>
      <c r="ADN42" s="46"/>
      <c r="ADO42" s="46"/>
      <c r="ADP42" s="46"/>
      <c r="ADQ42" s="46"/>
      <c r="ADR42" s="46"/>
      <c r="ADS42" s="46"/>
      <c r="ADT42" s="46"/>
      <c r="ADU42" s="46"/>
      <c r="ADV42" s="46"/>
      <c r="ADW42" s="46"/>
      <c r="ADX42" s="46"/>
      <c r="ADY42" s="46"/>
      <c r="ADZ42" s="46"/>
      <c r="AEA42" s="46"/>
      <c r="AEB42" s="46"/>
      <c r="AEC42" s="46"/>
      <c r="AED42" s="46"/>
      <c r="AEE42" s="46"/>
      <c r="AEF42" s="46"/>
      <c r="AEG42" s="46"/>
      <c r="AEH42" s="46"/>
      <c r="AEI42" s="46"/>
      <c r="AEJ42" s="46"/>
      <c r="AEK42" s="46"/>
      <c r="AEL42" s="46"/>
      <c r="AEM42" s="46"/>
      <c r="AEN42" s="46"/>
      <c r="AEO42" s="46"/>
      <c r="AEP42" s="46"/>
      <c r="AEQ42" s="46"/>
      <c r="AER42" s="46"/>
      <c r="AES42" s="46"/>
      <c r="AET42" s="46"/>
      <c r="AEU42" s="46"/>
      <c r="AEV42" s="46"/>
      <c r="AEW42" s="46"/>
      <c r="AEX42" s="46"/>
      <c r="AEY42" s="46"/>
      <c r="AEZ42" s="46"/>
      <c r="AFA42" s="46"/>
      <c r="AFB42" s="46"/>
      <c r="AFC42" s="46"/>
      <c r="AFD42" s="46"/>
      <c r="AFE42" s="46"/>
      <c r="AFF42" s="46"/>
      <c r="AFG42" s="46"/>
      <c r="AFH42" s="46"/>
      <c r="AFI42" s="46"/>
      <c r="AFJ42" s="46"/>
      <c r="AFK42" s="46"/>
      <c r="AFL42" s="46"/>
      <c r="AFM42" s="46"/>
      <c r="AFN42" s="46"/>
      <c r="AFO42" s="46"/>
      <c r="AFP42" s="46"/>
      <c r="AFQ42" s="46"/>
      <c r="AFR42" s="46"/>
      <c r="AFS42" s="46"/>
      <c r="AFT42" s="46"/>
      <c r="AFU42" s="46"/>
      <c r="AFV42" s="46"/>
      <c r="AFW42" s="46"/>
      <c r="AFX42" s="46"/>
      <c r="AFY42" s="46"/>
      <c r="AFZ42" s="46"/>
      <c r="AGA42" s="46"/>
      <c r="AGB42" s="46"/>
      <c r="AGC42" s="46"/>
      <c r="AGD42" s="46"/>
      <c r="AGE42" s="46"/>
      <c r="AGF42" s="46"/>
      <c r="AGG42" s="46"/>
      <c r="AGH42" s="46"/>
      <c r="AGI42" s="46"/>
      <c r="AGJ42" s="46"/>
      <c r="AGK42" s="46"/>
      <c r="AGL42" s="46"/>
      <c r="AGM42" s="46"/>
      <c r="AGN42" s="46"/>
      <c r="AGO42" s="46"/>
      <c r="AGP42" s="46"/>
      <c r="AGQ42" s="46"/>
      <c r="AGR42" s="46"/>
      <c r="AGS42" s="46"/>
      <c r="AGT42" s="46"/>
      <c r="AGU42" s="46"/>
      <c r="AGV42" s="46"/>
      <c r="AGW42" s="46"/>
      <c r="AGX42" s="46"/>
      <c r="AGY42" s="46"/>
      <c r="AGZ42" s="46"/>
      <c r="AHA42" s="46"/>
      <c r="AHB42" s="46"/>
      <c r="AHC42" s="46"/>
      <c r="AHD42" s="46"/>
      <c r="AHE42" s="46"/>
      <c r="AHF42" s="46"/>
      <c r="AHG42" s="46"/>
      <c r="AHH42" s="46"/>
      <c r="AHI42" s="46"/>
      <c r="AHJ42" s="46"/>
      <c r="AHK42" s="46"/>
      <c r="AHL42" s="46"/>
      <c r="AHM42" s="46"/>
      <c r="AHN42" s="46"/>
      <c r="AHO42" s="46"/>
      <c r="AHP42" s="46"/>
      <c r="AHQ42" s="46"/>
      <c r="AHR42" s="46"/>
      <c r="AHS42" s="46"/>
      <c r="AHT42" s="46"/>
      <c r="AHU42" s="46"/>
      <c r="AHV42" s="46"/>
      <c r="AHW42" s="46"/>
      <c r="AHX42" s="46"/>
      <c r="AHY42" s="46"/>
      <c r="AHZ42" s="46"/>
      <c r="AIA42" s="46"/>
      <c r="AIB42" s="46"/>
      <c r="AIC42" s="46"/>
      <c r="AID42" s="46"/>
      <c r="AIE42" s="46"/>
      <c r="AIF42" s="46"/>
      <c r="AIG42" s="46"/>
      <c r="AIH42" s="46"/>
      <c r="AII42" s="46"/>
      <c r="AIJ42" s="46"/>
      <c r="AIK42" s="46"/>
      <c r="AIL42" s="46"/>
      <c r="AIM42" s="46"/>
      <c r="AIN42" s="46"/>
      <c r="AIO42" s="46"/>
      <c r="AIP42" s="46"/>
      <c r="AIQ42" s="46"/>
      <c r="AIR42" s="46"/>
      <c r="AIS42" s="46"/>
      <c r="AIT42" s="46"/>
      <c r="AIU42" s="46"/>
      <c r="AIV42" s="46"/>
      <c r="AIW42" s="46"/>
      <c r="AIX42" s="46"/>
      <c r="AIY42" s="46"/>
      <c r="AIZ42" s="46"/>
      <c r="AJA42" s="46"/>
      <c r="AJB42" s="46"/>
      <c r="AJC42" s="46"/>
      <c r="AJD42" s="46"/>
      <c r="AJE42" s="46"/>
      <c r="AJF42" s="46"/>
      <c r="AJG42" s="46"/>
      <c r="AJH42" s="46"/>
      <c r="AJI42" s="46"/>
      <c r="AJJ42" s="46"/>
      <c r="AJK42" s="46"/>
      <c r="AJL42" s="46"/>
      <c r="AJM42" s="46"/>
      <c r="AJN42" s="46"/>
      <c r="AJO42" s="46"/>
      <c r="AJP42" s="46"/>
      <c r="AJQ42" s="46"/>
      <c r="AJR42" s="46"/>
      <c r="AJS42" s="46"/>
      <c r="AJT42" s="46"/>
      <c r="AJU42" s="46"/>
      <c r="AJV42" s="46"/>
      <c r="AJW42" s="46"/>
      <c r="AJX42" s="46"/>
      <c r="AJY42" s="46"/>
      <c r="AJZ42" s="46"/>
      <c r="AKA42" s="46"/>
      <c r="AKB42" s="46"/>
      <c r="AKC42" s="46"/>
      <c r="AKD42" s="46"/>
      <c r="AKE42" s="46"/>
      <c r="AKF42" s="46"/>
      <c r="AKG42" s="46"/>
      <c r="AKH42" s="46"/>
      <c r="AKI42" s="46"/>
      <c r="AKJ42" s="46"/>
      <c r="AKK42" s="46"/>
      <c r="AKL42" s="46"/>
      <c r="AKM42" s="46"/>
      <c r="AKN42" s="46"/>
      <c r="AKO42" s="46"/>
      <c r="AKP42" s="46"/>
      <c r="AKQ42" s="46"/>
      <c r="AKR42" s="46"/>
      <c r="AKS42" s="46"/>
      <c r="AKT42" s="46"/>
      <c r="AKU42" s="46"/>
      <c r="AKV42" s="46"/>
      <c r="AKW42" s="46"/>
      <c r="AKX42" s="46"/>
      <c r="AKY42" s="46"/>
      <c r="AKZ42" s="46"/>
      <c r="ALA42" s="46"/>
      <c r="ALB42" s="46"/>
      <c r="ALC42" s="46"/>
      <c r="ALD42" s="46"/>
      <c r="ALE42" s="46"/>
      <c r="ALF42" s="46"/>
      <c r="ALG42" s="46"/>
      <c r="ALH42" s="46"/>
      <c r="ALI42" s="46"/>
      <c r="ALJ42" s="46"/>
      <c r="ALK42" s="46"/>
      <c r="ALL42" s="46"/>
      <c r="ALM42" s="46"/>
      <c r="ALN42" s="46"/>
      <c r="ALO42" s="46"/>
      <c r="ALP42" s="46"/>
      <c r="ALQ42" s="46"/>
      <c r="ALR42" s="46"/>
      <c r="ALS42" s="46"/>
      <c r="ALT42" s="46"/>
      <c r="ALU42" s="46"/>
      <c r="ALV42" s="46"/>
      <c r="ALW42" s="46"/>
      <c r="ALX42" s="46"/>
      <c r="ALY42" s="46"/>
      <c r="ALZ42" s="46"/>
      <c r="AMA42" s="46"/>
      <c r="AMB42" s="46"/>
      <c r="AMC42" s="46"/>
      <c r="AMD42" s="46"/>
      <c r="AME42" s="46"/>
      <c r="AMF42" s="46"/>
      <c r="AMG42" s="46"/>
      <c r="AMH42" s="46"/>
      <c r="AMI42" s="46"/>
      <c r="AMJ42" s="46"/>
      <c r="AMK42" s="46"/>
    </row>
    <row r="43" spans="1:1025" s="30" customFormat="1" x14ac:dyDescent="0.2">
      <c r="A43" s="11"/>
      <c r="B43" s="11"/>
      <c r="C43" s="11"/>
      <c r="F43" s="10"/>
      <c r="G43" s="11"/>
      <c r="H43" s="10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X43" s="5"/>
      <c r="Y43" s="29"/>
      <c r="Z43" s="5"/>
      <c r="AA43" s="5"/>
      <c r="AB43" s="5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  <c r="IV43" s="11"/>
      <c r="IW43" s="11"/>
      <c r="IX43" s="11"/>
      <c r="IY43" s="11"/>
      <c r="IZ43" s="11"/>
      <c r="JA43" s="11"/>
      <c r="JB43" s="11"/>
      <c r="JC43" s="11"/>
      <c r="JD43" s="11"/>
      <c r="JE43" s="11"/>
      <c r="JF43" s="11"/>
      <c r="JG43" s="11"/>
      <c r="JH43" s="11"/>
      <c r="JI43" s="11"/>
      <c r="JJ43" s="11"/>
      <c r="JK43" s="11"/>
      <c r="JL43" s="11"/>
      <c r="JM43" s="11"/>
      <c r="JN43" s="11"/>
      <c r="JO43" s="11"/>
      <c r="JP43" s="11"/>
      <c r="JQ43" s="11"/>
      <c r="JR43" s="11"/>
      <c r="JS43" s="11"/>
      <c r="JT43" s="11"/>
      <c r="JU43" s="11"/>
      <c r="JV43" s="11"/>
      <c r="JW43" s="11"/>
      <c r="JX43" s="11"/>
      <c r="JY43" s="11"/>
      <c r="JZ43" s="11"/>
      <c r="KA43" s="11"/>
      <c r="KB43" s="11"/>
      <c r="KC43" s="11"/>
      <c r="KD43" s="11"/>
      <c r="KE43" s="11"/>
      <c r="KF43" s="11"/>
      <c r="KG43" s="11"/>
      <c r="KH43" s="11"/>
      <c r="KI43" s="11"/>
      <c r="KJ43" s="11"/>
      <c r="KK43" s="11"/>
      <c r="KL43" s="11"/>
      <c r="KM43" s="11"/>
      <c r="KN43" s="11"/>
      <c r="KO43" s="11"/>
      <c r="KP43" s="11"/>
      <c r="KQ43" s="11"/>
      <c r="KR43" s="11"/>
      <c r="KS43" s="11"/>
      <c r="KT43" s="11"/>
      <c r="KU43" s="11"/>
      <c r="KV43" s="11"/>
      <c r="KW43" s="11"/>
      <c r="KX43" s="11"/>
      <c r="KY43" s="11"/>
      <c r="KZ43" s="11"/>
      <c r="LA43" s="11"/>
      <c r="LB43" s="11"/>
      <c r="LC43" s="11"/>
      <c r="LD43" s="11"/>
      <c r="LE43" s="11"/>
      <c r="LF43" s="11"/>
      <c r="LG43" s="11"/>
      <c r="LH43" s="11"/>
      <c r="LI43" s="11"/>
      <c r="LJ43" s="11"/>
      <c r="LK43" s="11"/>
      <c r="LL43" s="11"/>
      <c r="LM43" s="11"/>
      <c r="LN43" s="11"/>
      <c r="LO43" s="11"/>
      <c r="LP43" s="11"/>
      <c r="LQ43" s="11"/>
      <c r="LR43" s="11"/>
      <c r="LS43" s="11"/>
      <c r="LT43" s="11"/>
      <c r="LU43" s="11"/>
      <c r="LV43" s="11"/>
      <c r="LW43" s="11"/>
      <c r="LX43" s="11"/>
      <c r="LY43" s="11"/>
      <c r="LZ43" s="11"/>
      <c r="MA43" s="11"/>
      <c r="MB43" s="11"/>
      <c r="MC43" s="11"/>
      <c r="MD43" s="11"/>
      <c r="ME43" s="11"/>
      <c r="MF43" s="11"/>
      <c r="MG43" s="11"/>
      <c r="MH43" s="11"/>
      <c r="MI43" s="11"/>
      <c r="MJ43" s="11"/>
      <c r="MK43" s="11"/>
      <c r="ML43" s="11"/>
      <c r="MM43" s="11"/>
      <c r="MN43" s="11"/>
      <c r="MO43" s="11"/>
      <c r="MP43" s="11"/>
      <c r="MQ43" s="11"/>
      <c r="MR43" s="11"/>
      <c r="MS43" s="11"/>
      <c r="MT43" s="11"/>
      <c r="MU43" s="11"/>
      <c r="MV43" s="11"/>
      <c r="MW43" s="11"/>
      <c r="MX43" s="11"/>
      <c r="MY43" s="11"/>
      <c r="MZ43" s="11"/>
      <c r="NA43" s="11"/>
      <c r="NB43" s="11"/>
      <c r="NC43" s="11"/>
      <c r="ND43" s="11"/>
      <c r="NE43" s="11"/>
      <c r="NF43" s="11"/>
      <c r="NG43" s="11"/>
      <c r="NH43" s="11"/>
      <c r="NI43" s="11"/>
      <c r="NJ43" s="11"/>
      <c r="NK43" s="11"/>
      <c r="NL43" s="11"/>
      <c r="NM43" s="11"/>
      <c r="NN43" s="11"/>
      <c r="NO43" s="11"/>
      <c r="NP43" s="11"/>
      <c r="NQ43" s="11"/>
      <c r="NR43" s="11"/>
      <c r="NS43" s="11"/>
      <c r="NT43" s="11"/>
      <c r="NU43" s="11"/>
      <c r="NV43" s="11"/>
      <c r="NW43" s="11"/>
      <c r="NX43" s="11"/>
      <c r="NY43" s="11"/>
      <c r="NZ43" s="11"/>
      <c r="OA43" s="11"/>
      <c r="OB43" s="11"/>
      <c r="OC43" s="11"/>
      <c r="OD43" s="11"/>
      <c r="OE43" s="11"/>
      <c r="OF43" s="11"/>
      <c r="OG43" s="11"/>
      <c r="OH43" s="11"/>
      <c r="OI43" s="11"/>
      <c r="OJ43" s="11"/>
      <c r="OK43" s="11"/>
      <c r="OL43" s="11"/>
      <c r="OM43" s="11"/>
      <c r="ON43" s="11"/>
      <c r="OO43" s="11"/>
      <c r="OP43" s="11"/>
      <c r="OQ43" s="11"/>
      <c r="OR43" s="11"/>
      <c r="OS43" s="11"/>
      <c r="OT43" s="11"/>
      <c r="OU43" s="11"/>
      <c r="OV43" s="11"/>
      <c r="OW43" s="11"/>
      <c r="OX43" s="11"/>
      <c r="OY43" s="11"/>
      <c r="OZ43" s="11"/>
      <c r="PA43" s="11"/>
      <c r="PB43" s="11"/>
      <c r="PC43" s="11"/>
      <c r="PD43" s="11"/>
      <c r="PE43" s="11"/>
      <c r="PF43" s="11"/>
      <c r="PG43" s="11"/>
      <c r="PH43" s="11"/>
      <c r="PI43" s="11"/>
      <c r="PJ43" s="11"/>
      <c r="PK43" s="11"/>
      <c r="PL43" s="11"/>
      <c r="PM43" s="11"/>
      <c r="PN43" s="11"/>
      <c r="PO43" s="11"/>
      <c r="PP43" s="11"/>
      <c r="PQ43" s="11"/>
      <c r="PR43" s="11"/>
      <c r="PS43" s="11"/>
      <c r="PT43" s="11"/>
      <c r="PU43" s="11"/>
      <c r="PV43" s="11"/>
      <c r="PW43" s="11"/>
      <c r="PX43" s="11"/>
      <c r="PY43" s="11"/>
      <c r="PZ43" s="11"/>
      <c r="QA43" s="11"/>
      <c r="QB43" s="11"/>
      <c r="QC43" s="11"/>
      <c r="QD43" s="11"/>
      <c r="QE43" s="11"/>
      <c r="QF43" s="11"/>
      <c r="QG43" s="11"/>
      <c r="QH43" s="11"/>
      <c r="QI43" s="11"/>
      <c r="QJ43" s="11"/>
      <c r="QK43" s="11"/>
      <c r="QL43" s="11"/>
      <c r="QM43" s="11"/>
      <c r="QN43" s="11"/>
      <c r="QO43" s="11"/>
      <c r="QP43" s="11"/>
      <c r="QQ43" s="11"/>
      <c r="QR43" s="11"/>
      <c r="QS43" s="11"/>
      <c r="QT43" s="11"/>
      <c r="QU43" s="11"/>
      <c r="QV43" s="11"/>
      <c r="QW43" s="11"/>
      <c r="QX43" s="11"/>
      <c r="QY43" s="11"/>
      <c r="QZ43" s="11"/>
      <c r="RA43" s="11"/>
      <c r="RB43" s="11"/>
      <c r="RC43" s="11"/>
      <c r="RD43" s="11"/>
      <c r="RE43" s="11"/>
      <c r="RF43" s="11"/>
      <c r="RG43" s="11"/>
      <c r="RH43" s="11"/>
      <c r="RI43" s="11"/>
      <c r="RJ43" s="11"/>
      <c r="RK43" s="11"/>
      <c r="RL43" s="11"/>
      <c r="RM43" s="11"/>
      <c r="RN43" s="11"/>
      <c r="RO43" s="11"/>
      <c r="RP43" s="11"/>
      <c r="RQ43" s="11"/>
      <c r="RR43" s="11"/>
      <c r="RS43" s="11"/>
      <c r="RT43" s="11"/>
      <c r="RU43" s="11"/>
      <c r="RV43" s="11"/>
      <c r="RW43" s="11"/>
      <c r="RX43" s="11"/>
      <c r="RY43" s="11"/>
      <c r="RZ43" s="11"/>
      <c r="SA43" s="11"/>
      <c r="SB43" s="11"/>
      <c r="SC43" s="11"/>
      <c r="SD43" s="11"/>
      <c r="SE43" s="11"/>
      <c r="SF43" s="11"/>
      <c r="SG43" s="11"/>
      <c r="SH43" s="11"/>
      <c r="SI43" s="11"/>
      <c r="SJ43" s="11"/>
      <c r="SK43" s="11"/>
      <c r="SL43" s="11"/>
      <c r="SM43" s="11"/>
      <c r="SN43" s="11"/>
      <c r="SO43" s="11"/>
      <c r="SP43" s="11"/>
      <c r="SQ43" s="11"/>
      <c r="SR43" s="11"/>
      <c r="SS43" s="11"/>
      <c r="ST43" s="11"/>
      <c r="SU43" s="11"/>
      <c r="SV43" s="11"/>
      <c r="SW43" s="11"/>
      <c r="SX43" s="11"/>
      <c r="SY43" s="11"/>
      <c r="SZ43" s="11"/>
      <c r="TA43" s="11"/>
      <c r="TB43" s="11"/>
      <c r="TC43" s="11"/>
      <c r="TD43" s="11"/>
      <c r="TE43" s="11"/>
      <c r="TF43" s="11"/>
      <c r="TG43" s="11"/>
      <c r="TH43" s="11"/>
      <c r="TI43" s="11"/>
      <c r="TJ43" s="11"/>
      <c r="TK43" s="11"/>
      <c r="TL43" s="11"/>
      <c r="TM43" s="11"/>
      <c r="TN43" s="11"/>
      <c r="TO43" s="11"/>
      <c r="TP43" s="11"/>
      <c r="TQ43" s="11"/>
      <c r="TR43" s="11"/>
      <c r="TS43" s="11"/>
      <c r="TT43" s="11"/>
      <c r="TU43" s="11"/>
      <c r="TV43" s="11"/>
      <c r="TW43" s="11"/>
      <c r="TX43" s="11"/>
      <c r="TY43" s="11"/>
      <c r="TZ43" s="11"/>
      <c r="UA43" s="11"/>
      <c r="UB43" s="11"/>
      <c r="UC43" s="11"/>
      <c r="UD43" s="11"/>
      <c r="UE43" s="11"/>
      <c r="UF43" s="11"/>
      <c r="UG43" s="11"/>
      <c r="UH43" s="11"/>
      <c r="UI43" s="11"/>
      <c r="UJ43" s="11"/>
      <c r="UK43" s="11"/>
      <c r="UL43" s="11"/>
      <c r="UM43" s="11"/>
      <c r="UN43" s="11"/>
      <c r="UO43" s="11"/>
      <c r="UP43" s="11"/>
      <c r="UQ43" s="11"/>
      <c r="UR43" s="11"/>
      <c r="US43" s="11"/>
      <c r="UT43" s="11"/>
      <c r="UU43" s="11"/>
      <c r="UV43" s="11"/>
      <c r="UW43" s="11"/>
      <c r="UX43" s="11"/>
      <c r="UY43" s="11"/>
      <c r="UZ43" s="11"/>
      <c r="VA43" s="11"/>
      <c r="VB43" s="11"/>
      <c r="VC43" s="11"/>
      <c r="VD43" s="11"/>
      <c r="VE43" s="11"/>
      <c r="VF43" s="11"/>
      <c r="VG43" s="11"/>
      <c r="VH43" s="11"/>
      <c r="VI43" s="11"/>
      <c r="VJ43" s="11"/>
      <c r="VK43" s="11"/>
      <c r="VL43" s="11"/>
      <c r="VM43" s="11"/>
      <c r="VN43" s="11"/>
      <c r="VO43" s="11"/>
      <c r="VP43" s="11"/>
      <c r="VQ43" s="11"/>
      <c r="VR43" s="11"/>
      <c r="VS43" s="11"/>
      <c r="VT43" s="11"/>
      <c r="VU43" s="11"/>
      <c r="VV43" s="11"/>
      <c r="VW43" s="11"/>
      <c r="VX43" s="11"/>
      <c r="VY43" s="11"/>
      <c r="VZ43" s="11"/>
      <c r="WA43" s="11"/>
      <c r="WB43" s="11"/>
      <c r="WC43" s="11"/>
      <c r="WD43" s="11"/>
      <c r="WE43" s="11"/>
      <c r="WF43" s="11"/>
      <c r="WG43" s="11"/>
      <c r="WH43" s="11"/>
      <c r="WI43" s="11"/>
      <c r="WJ43" s="11"/>
      <c r="WK43" s="11"/>
      <c r="WL43" s="11"/>
      <c r="WM43" s="11"/>
      <c r="WN43" s="11"/>
      <c r="WO43" s="11"/>
      <c r="WP43" s="11"/>
      <c r="WQ43" s="11"/>
      <c r="WR43" s="11"/>
      <c r="WS43" s="11"/>
      <c r="WT43" s="11"/>
      <c r="WU43" s="11"/>
      <c r="WV43" s="11"/>
      <c r="WW43" s="11"/>
      <c r="WX43" s="11"/>
      <c r="WY43" s="11"/>
      <c r="WZ43" s="11"/>
      <c r="XA43" s="11"/>
      <c r="XB43" s="11"/>
      <c r="XC43" s="11"/>
      <c r="XD43" s="11"/>
      <c r="XE43" s="11"/>
      <c r="XF43" s="11"/>
      <c r="XG43" s="11"/>
      <c r="XH43" s="11"/>
      <c r="XI43" s="11"/>
      <c r="XJ43" s="11"/>
      <c r="XK43" s="11"/>
      <c r="XL43" s="11"/>
      <c r="XM43" s="11"/>
      <c r="XN43" s="11"/>
      <c r="XO43" s="11"/>
      <c r="XP43" s="11"/>
      <c r="XQ43" s="11"/>
      <c r="XR43" s="11"/>
      <c r="XS43" s="11"/>
      <c r="XT43" s="11"/>
      <c r="XU43" s="11"/>
      <c r="XV43" s="11"/>
      <c r="XW43" s="11"/>
      <c r="XX43" s="11"/>
      <c r="XY43" s="11"/>
      <c r="XZ43" s="11"/>
      <c r="YA43" s="11"/>
      <c r="YB43" s="11"/>
      <c r="YC43" s="11"/>
      <c r="YD43" s="11"/>
      <c r="YE43" s="11"/>
      <c r="YF43" s="11"/>
      <c r="YG43" s="11"/>
      <c r="YH43" s="11"/>
      <c r="YI43" s="11"/>
      <c r="YJ43" s="11"/>
      <c r="YK43" s="11"/>
      <c r="YL43" s="11"/>
      <c r="YM43" s="11"/>
      <c r="YN43" s="11"/>
      <c r="YO43" s="11"/>
      <c r="YP43" s="11"/>
      <c r="YQ43" s="11"/>
      <c r="YR43" s="11"/>
      <c r="YS43" s="11"/>
      <c r="YT43" s="11"/>
      <c r="YU43" s="11"/>
      <c r="YV43" s="11"/>
      <c r="YW43" s="11"/>
      <c r="YX43" s="11"/>
      <c r="YY43" s="11"/>
      <c r="YZ43" s="11"/>
      <c r="ZA43" s="11"/>
      <c r="ZB43" s="11"/>
      <c r="ZC43" s="11"/>
      <c r="ZD43" s="11"/>
      <c r="ZE43" s="11"/>
      <c r="ZF43" s="11"/>
      <c r="ZG43" s="11"/>
      <c r="ZH43" s="11"/>
      <c r="ZI43" s="11"/>
      <c r="ZJ43" s="11"/>
      <c r="ZK43" s="11"/>
      <c r="ZL43" s="11"/>
      <c r="ZM43" s="11"/>
      <c r="ZN43" s="11"/>
      <c r="ZO43" s="11"/>
      <c r="ZP43" s="11"/>
      <c r="ZQ43" s="11"/>
      <c r="ZR43" s="11"/>
      <c r="ZS43" s="11"/>
      <c r="ZT43" s="11"/>
      <c r="ZU43" s="11"/>
      <c r="ZV43" s="11"/>
      <c r="ZW43" s="11"/>
      <c r="ZX43" s="11"/>
      <c r="ZY43" s="11"/>
      <c r="ZZ43" s="11"/>
      <c r="AAA43" s="11"/>
      <c r="AAB43" s="11"/>
      <c r="AAC43" s="11"/>
      <c r="AAD43" s="11"/>
      <c r="AAE43" s="11"/>
      <c r="AAF43" s="11"/>
      <c r="AAG43" s="11"/>
      <c r="AAH43" s="11"/>
      <c r="AAI43" s="11"/>
      <c r="AAJ43" s="11"/>
      <c r="AAK43" s="11"/>
      <c r="AAL43" s="11"/>
      <c r="AAM43" s="11"/>
      <c r="AAN43" s="11"/>
      <c r="AAO43" s="11"/>
      <c r="AAP43" s="11"/>
      <c r="AAQ43" s="11"/>
      <c r="AAR43" s="11"/>
      <c r="AAS43" s="11"/>
      <c r="AAT43" s="11"/>
      <c r="AAU43" s="11"/>
      <c r="AAV43" s="11"/>
      <c r="AAW43" s="11"/>
      <c r="AAX43" s="11"/>
      <c r="AAY43" s="11"/>
      <c r="AAZ43" s="11"/>
      <c r="ABA43" s="11"/>
      <c r="ABB43" s="11"/>
      <c r="ABC43" s="11"/>
      <c r="ABD43" s="11"/>
      <c r="ABE43" s="11"/>
      <c r="ABF43" s="11"/>
      <c r="ABG43" s="11"/>
      <c r="ABH43" s="11"/>
      <c r="ABI43" s="11"/>
      <c r="ABJ43" s="11"/>
      <c r="ABK43" s="11"/>
      <c r="ABL43" s="11"/>
      <c r="ABM43" s="11"/>
      <c r="ABN43" s="11"/>
      <c r="ABO43" s="11"/>
      <c r="ABP43" s="11"/>
      <c r="ABQ43" s="11"/>
      <c r="ABR43" s="11"/>
      <c r="ABS43" s="11"/>
      <c r="ABT43" s="11"/>
      <c r="ABU43" s="11"/>
      <c r="ABV43" s="11"/>
      <c r="ABW43" s="11"/>
      <c r="ABX43" s="11"/>
      <c r="ABY43" s="11"/>
      <c r="ABZ43" s="11"/>
      <c r="ACA43" s="11"/>
      <c r="ACB43" s="11"/>
      <c r="ACC43" s="11"/>
      <c r="ACD43" s="11"/>
      <c r="ACE43" s="11"/>
      <c r="ACF43" s="11"/>
      <c r="ACG43" s="11"/>
      <c r="ACH43" s="11"/>
      <c r="ACI43" s="11"/>
      <c r="ACJ43" s="11"/>
      <c r="ACK43" s="11"/>
      <c r="ACL43" s="11"/>
      <c r="ACM43" s="11"/>
      <c r="ACN43" s="11"/>
      <c r="ACO43" s="11"/>
      <c r="ACP43" s="11"/>
      <c r="ACQ43" s="11"/>
      <c r="ACR43" s="11"/>
      <c r="ACS43" s="11"/>
      <c r="ACT43" s="11"/>
      <c r="ACU43" s="11"/>
      <c r="ACV43" s="11"/>
      <c r="ACW43" s="11"/>
      <c r="ACX43" s="11"/>
      <c r="ACY43" s="11"/>
      <c r="ACZ43" s="11"/>
      <c r="ADA43" s="11"/>
      <c r="ADB43" s="11"/>
      <c r="ADC43" s="11"/>
      <c r="ADD43" s="11"/>
      <c r="ADE43" s="11"/>
      <c r="ADF43" s="11"/>
      <c r="ADG43" s="11"/>
      <c r="ADH43" s="11"/>
      <c r="ADI43" s="11"/>
      <c r="ADJ43" s="11"/>
      <c r="ADK43" s="11"/>
      <c r="ADL43" s="11"/>
      <c r="ADM43" s="11"/>
      <c r="ADN43" s="11"/>
      <c r="ADO43" s="11"/>
      <c r="ADP43" s="11"/>
      <c r="ADQ43" s="11"/>
      <c r="ADR43" s="11"/>
      <c r="ADS43" s="11"/>
      <c r="ADT43" s="11"/>
      <c r="ADU43" s="11"/>
      <c r="ADV43" s="11"/>
      <c r="ADW43" s="11"/>
      <c r="ADX43" s="11"/>
      <c r="ADY43" s="11"/>
      <c r="ADZ43" s="11"/>
      <c r="AEA43" s="11"/>
      <c r="AEB43" s="11"/>
      <c r="AEC43" s="11"/>
      <c r="AED43" s="11"/>
      <c r="AEE43" s="11"/>
      <c r="AEF43" s="11"/>
      <c r="AEG43" s="11"/>
      <c r="AEH43" s="11"/>
      <c r="AEI43" s="11"/>
      <c r="AEJ43" s="11"/>
      <c r="AEK43" s="11"/>
      <c r="AEL43" s="11"/>
      <c r="AEM43" s="11"/>
      <c r="AEN43" s="11"/>
      <c r="AEO43" s="11"/>
      <c r="AEP43" s="11"/>
      <c r="AEQ43" s="11"/>
      <c r="AER43" s="11"/>
      <c r="AES43" s="11"/>
      <c r="AET43" s="11"/>
      <c r="AEU43" s="11"/>
      <c r="AEV43" s="11"/>
      <c r="AEW43" s="11"/>
      <c r="AEX43" s="11"/>
      <c r="AEY43" s="11"/>
      <c r="AEZ43" s="11"/>
      <c r="AFA43" s="11"/>
      <c r="AFB43" s="11"/>
      <c r="AFC43" s="11"/>
      <c r="AFD43" s="11"/>
      <c r="AFE43" s="11"/>
      <c r="AFF43" s="11"/>
      <c r="AFG43" s="11"/>
      <c r="AFH43" s="11"/>
      <c r="AFI43" s="11"/>
      <c r="AFJ43" s="11"/>
      <c r="AFK43" s="11"/>
      <c r="AFL43" s="11"/>
      <c r="AFM43" s="11"/>
      <c r="AFN43" s="11"/>
      <c r="AFO43" s="11"/>
      <c r="AFP43" s="11"/>
      <c r="AFQ43" s="11"/>
      <c r="AFR43" s="11"/>
      <c r="AFS43" s="11"/>
      <c r="AFT43" s="11"/>
      <c r="AFU43" s="11"/>
      <c r="AFV43" s="11"/>
      <c r="AFW43" s="11"/>
      <c r="AFX43" s="11"/>
      <c r="AFY43" s="11"/>
      <c r="AFZ43" s="11"/>
      <c r="AGA43" s="11"/>
      <c r="AGB43" s="11"/>
      <c r="AGC43" s="11"/>
      <c r="AGD43" s="11"/>
      <c r="AGE43" s="11"/>
      <c r="AGF43" s="11"/>
      <c r="AGG43" s="11"/>
      <c r="AGH43" s="11"/>
      <c r="AGI43" s="11"/>
      <c r="AGJ43" s="11"/>
      <c r="AGK43" s="11"/>
      <c r="AGL43" s="11"/>
      <c r="AGM43" s="11"/>
      <c r="AGN43" s="11"/>
      <c r="AGO43" s="11"/>
      <c r="AGP43" s="11"/>
      <c r="AGQ43" s="11"/>
      <c r="AGR43" s="11"/>
      <c r="AGS43" s="11"/>
      <c r="AGT43" s="11"/>
      <c r="AGU43" s="11"/>
      <c r="AGV43" s="11"/>
      <c r="AGW43" s="11"/>
      <c r="AGX43" s="11"/>
      <c r="AGY43" s="11"/>
      <c r="AGZ43" s="11"/>
      <c r="AHA43" s="11"/>
      <c r="AHB43" s="11"/>
      <c r="AHC43" s="11"/>
      <c r="AHD43" s="11"/>
      <c r="AHE43" s="11"/>
      <c r="AHF43" s="11"/>
      <c r="AHG43" s="11"/>
      <c r="AHH43" s="11"/>
      <c r="AHI43" s="11"/>
      <c r="AHJ43" s="11"/>
      <c r="AHK43" s="11"/>
      <c r="AHL43" s="11"/>
      <c r="AHM43" s="11"/>
      <c r="AHN43" s="11"/>
      <c r="AHO43" s="11"/>
      <c r="AHP43" s="11"/>
      <c r="AHQ43" s="11"/>
      <c r="AHR43" s="11"/>
      <c r="AHS43" s="11"/>
      <c r="AHT43" s="11"/>
      <c r="AHU43" s="11"/>
      <c r="AHV43" s="11"/>
      <c r="AHW43" s="11"/>
      <c r="AHX43" s="11"/>
      <c r="AHY43" s="11"/>
      <c r="AHZ43" s="11"/>
      <c r="AIA43" s="11"/>
      <c r="AIB43" s="11"/>
      <c r="AIC43" s="11"/>
      <c r="AID43" s="11"/>
      <c r="AIE43" s="11"/>
      <c r="AIF43" s="11"/>
      <c r="AIG43" s="11"/>
      <c r="AIH43" s="11"/>
      <c r="AII43" s="11"/>
      <c r="AIJ43" s="11"/>
      <c r="AIK43" s="11"/>
      <c r="AIL43" s="11"/>
      <c r="AIM43" s="11"/>
      <c r="AIN43" s="11"/>
      <c r="AIO43" s="11"/>
      <c r="AIP43" s="11"/>
      <c r="AIQ43" s="11"/>
      <c r="AIR43" s="11"/>
      <c r="AIS43" s="11"/>
      <c r="AIT43" s="11"/>
      <c r="AIU43" s="11"/>
      <c r="AIV43" s="11"/>
      <c r="AIW43" s="11"/>
      <c r="AIX43" s="11"/>
      <c r="AIY43" s="11"/>
      <c r="AIZ43" s="11"/>
      <c r="AJA43" s="11"/>
      <c r="AJB43" s="11"/>
      <c r="AJC43" s="11"/>
      <c r="AJD43" s="11"/>
      <c r="AJE43" s="11"/>
      <c r="AJF43" s="11"/>
      <c r="AJG43" s="11"/>
      <c r="AJH43" s="11"/>
      <c r="AJI43" s="11"/>
      <c r="AJJ43" s="11"/>
      <c r="AJK43" s="11"/>
      <c r="AJL43" s="11"/>
      <c r="AJM43" s="11"/>
      <c r="AJN43" s="11"/>
      <c r="AJO43" s="11"/>
      <c r="AJP43" s="11"/>
      <c r="AJQ43" s="11"/>
      <c r="AJR43" s="11"/>
      <c r="AJS43" s="11"/>
      <c r="AJT43" s="11"/>
      <c r="AJU43" s="11"/>
      <c r="AJV43" s="11"/>
      <c r="AJW43" s="11"/>
      <c r="AJX43" s="11"/>
      <c r="AJY43" s="11"/>
      <c r="AJZ43" s="11"/>
      <c r="AKA43" s="11"/>
      <c r="AKB43" s="11"/>
      <c r="AKC43" s="11"/>
      <c r="AKD43" s="11"/>
      <c r="AKE43" s="11"/>
      <c r="AKF43" s="11"/>
      <c r="AKG43" s="11"/>
      <c r="AKH43" s="11"/>
      <c r="AKI43" s="11"/>
      <c r="AKJ43" s="11"/>
      <c r="AKK43" s="11"/>
      <c r="AKL43" s="11"/>
      <c r="AKM43" s="11"/>
      <c r="AKN43" s="11"/>
      <c r="AKO43" s="11"/>
      <c r="AKP43" s="11"/>
      <c r="AKQ43" s="11"/>
      <c r="AKR43" s="11"/>
      <c r="AKS43" s="11"/>
      <c r="AKT43" s="11"/>
      <c r="AKU43" s="11"/>
      <c r="AKV43" s="11"/>
      <c r="AKW43" s="11"/>
      <c r="AKX43" s="11"/>
      <c r="AKY43" s="11"/>
      <c r="AKZ43" s="11"/>
      <c r="ALA43" s="11"/>
      <c r="ALB43" s="11"/>
      <c r="ALC43" s="11"/>
      <c r="ALD43" s="11"/>
      <c r="ALE43" s="11"/>
      <c r="ALF43" s="11"/>
      <c r="ALG43" s="11"/>
      <c r="ALH43" s="11"/>
      <c r="ALI43" s="11"/>
      <c r="ALJ43" s="11"/>
      <c r="ALK43" s="11"/>
      <c r="ALL43" s="11"/>
      <c r="ALM43" s="11"/>
      <c r="ALN43" s="11"/>
      <c r="ALO43" s="11"/>
      <c r="ALP43" s="11"/>
      <c r="ALQ43" s="11"/>
      <c r="ALR43" s="11"/>
      <c r="ALS43" s="11"/>
      <c r="ALT43" s="11"/>
      <c r="ALU43" s="11"/>
      <c r="ALV43" s="11"/>
      <c r="ALW43" s="11"/>
      <c r="ALX43" s="11"/>
      <c r="ALY43" s="11"/>
      <c r="ALZ43" s="11"/>
      <c r="AMA43" s="11"/>
      <c r="AMB43" s="11"/>
      <c r="AMC43" s="11"/>
      <c r="AMD43" s="11"/>
      <c r="AME43" s="11"/>
      <c r="AMF43" s="11"/>
      <c r="AMG43" s="11"/>
      <c r="AMH43" s="11"/>
      <c r="AMI43" s="11"/>
      <c r="AMJ43" s="11"/>
      <c r="AMK43" s="11"/>
    </row>
    <row r="44" spans="1:1025" s="30" customFormat="1" x14ac:dyDescent="0.2">
      <c r="A44" s="11"/>
      <c r="B44" s="11"/>
      <c r="C44" s="11"/>
      <c r="F44" s="11"/>
      <c r="G44" s="11"/>
      <c r="H44" s="10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X44" s="5"/>
      <c r="Y44" s="29"/>
      <c r="Z44" s="5"/>
      <c r="AA44" s="5"/>
      <c r="AB44" s="5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  <c r="IV44" s="11"/>
      <c r="IW44" s="11"/>
      <c r="IX44" s="11"/>
      <c r="IY44" s="11"/>
      <c r="IZ44" s="11"/>
      <c r="JA44" s="11"/>
      <c r="JB44" s="11"/>
      <c r="JC44" s="11"/>
      <c r="JD44" s="11"/>
      <c r="JE44" s="11"/>
      <c r="JF44" s="11"/>
      <c r="JG44" s="11"/>
      <c r="JH44" s="11"/>
      <c r="JI44" s="11"/>
      <c r="JJ44" s="11"/>
      <c r="JK44" s="11"/>
      <c r="JL44" s="11"/>
      <c r="JM44" s="11"/>
      <c r="JN44" s="11"/>
      <c r="JO44" s="11"/>
      <c r="JP44" s="11"/>
      <c r="JQ44" s="11"/>
      <c r="JR44" s="11"/>
      <c r="JS44" s="11"/>
      <c r="JT44" s="11"/>
      <c r="JU44" s="11"/>
      <c r="JV44" s="11"/>
      <c r="JW44" s="11"/>
      <c r="JX44" s="11"/>
      <c r="JY44" s="11"/>
      <c r="JZ44" s="11"/>
      <c r="KA44" s="11"/>
      <c r="KB44" s="11"/>
      <c r="KC44" s="11"/>
      <c r="KD44" s="11"/>
      <c r="KE44" s="11"/>
      <c r="KF44" s="11"/>
      <c r="KG44" s="11"/>
      <c r="KH44" s="11"/>
      <c r="KI44" s="11"/>
      <c r="KJ44" s="11"/>
      <c r="KK44" s="11"/>
      <c r="KL44" s="11"/>
      <c r="KM44" s="11"/>
      <c r="KN44" s="11"/>
      <c r="KO44" s="11"/>
      <c r="KP44" s="11"/>
      <c r="KQ44" s="11"/>
      <c r="KR44" s="11"/>
      <c r="KS44" s="11"/>
      <c r="KT44" s="11"/>
      <c r="KU44" s="11"/>
      <c r="KV44" s="11"/>
      <c r="KW44" s="11"/>
      <c r="KX44" s="11"/>
      <c r="KY44" s="11"/>
      <c r="KZ44" s="11"/>
      <c r="LA44" s="11"/>
      <c r="LB44" s="11"/>
      <c r="LC44" s="11"/>
      <c r="LD44" s="11"/>
      <c r="LE44" s="11"/>
      <c r="LF44" s="11"/>
      <c r="LG44" s="11"/>
      <c r="LH44" s="11"/>
      <c r="LI44" s="11"/>
      <c r="LJ44" s="11"/>
      <c r="LK44" s="11"/>
      <c r="LL44" s="11"/>
      <c r="LM44" s="11"/>
      <c r="LN44" s="11"/>
      <c r="LO44" s="11"/>
      <c r="LP44" s="11"/>
      <c r="LQ44" s="11"/>
      <c r="LR44" s="11"/>
      <c r="LS44" s="11"/>
      <c r="LT44" s="11"/>
      <c r="LU44" s="11"/>
      <c r="LV44" s="11"/>
      <c r="LW44" s="11"/>
      <c r="LX44" s="11"/>
      <c r="LY44" s="11"/>
      <c r="LZ44" s="11"/>
      <c r="MA44" s="11"/>
      <c r="MB44" s="11"/>
      <c r="MC44" s="11"/>
      <c r="MD44" s="11"/>
      <c r="ME44" s="11"/>
      <c r="MF44" s="11"/>
      <c r="MG44" s="11"/>
      <c r="MH44" s="11"/>
      <c r="MI44" s="11"/>
      <c r="MJ44" s="11"/>
      <c r="MK44" s="11"/>
      <c r="ML44" s="11"/>
      <c r="MM44" s="11"/>
      <c r="MN44" s="11"/>
      <c r="MO44" s="11"/>
      <c r="MP44" s="11"/>
      <c r="MQ44" s="11"/>
      <c r="MR44" s="11"/>
      <c r="MS44" s="11"/>
      <c r="MT44" s="11"/>
      <c r="MU44" s="11"/>
      <c r="MV44" s="11"/>
      <c r="MW44" s="11"/>
      <c r="MX44" s="11"/>
      <c r="MY44" s="11"/>
      <c r="MZ44" s="11"/>
      <c r="NA44" s="11"/>
      <c r="NB44" s="11"/>
      <c r="NC44" s="11"/>
      <c r="ND44" s="11"/>
      <c r="NE44" s="11"/>
      <c r="NF44" s="11"/>
      <c r="NG44" s="11"/>
      <c r="NH44" s="11"/>
      <c r="NI44" s="11"/>
      <c r="NJ44" s="11"/>
      <c r="NK44" s="11"/>
      <c r="NL44" s="11"/>
      <c r="NM44" s="11"/>
      <c r="NN44" s="11"/>
      <c r="NO44" s="11"/>
      <c r="NP44" s="11"/>
      <c r="NQ44" s="11"/>
      <c r="NR44" s="11"/>
      <c r="NS44" s="11"/>
      <c r="NT44" s="11"/>
      <c r="NU44" s="11"/>
      <c r="NV44" s="11"/>
      <c r="NW44" s="11"/>
      <c r="NX44" s="11"/>
      <c r="NY44" s="11"/>
      <c r="NZ44" s="11"/>
      <c r="OA44" s="11"/>
      <c r="OB44" s="11"/>
      <c r="OC44" s="11"/>
      <c r="OD44" s="11"/>
      <c r="OE44" s="11"/>
      <c r="OF44" s="11"/>
      <c r="OG44" s="11"/>
      <c r="OH44" s="11"/>
      <c r="OI44" s="11"/>
      <c r="OJ44" s="11"/>
      <c r="OK44" s="11"/>
      <c r="OL44" s="11"/>
      <c r="OM44" s="11"/>
      <c r="ON44" s="11"/>
      <c r="OO44" s="11"/>
      <c r="OP44" s="11"/>
      <c r="OQ44" s="11"/>
      <c r="OR44" s="11"/>
      <c r="OS44" s="11"/>
      <c r="OT44" s="11"/>
      <c r="OU44" s="11"/>
      <c r="OV44" s="11"/>
      <c r="OW44" s="11"/>
      <c r="OX44" s="11"/>
      <c r="OY44" s="11"/>
      <c r="OZ44" s="11"/>
      <c r="PA44" s="11"/>
      <c r="PB44" s="11"/>
      <c r="PC44" s="11"/>
      <c r="PD44" s="11"/>
      <c r="PE44" s="11"/>
      <c r="PF44" s="11"/>
      <c r="PG44" s="11"/>
      <c r="PH44" s="11"/>
      <c r="PI44" s="11"/>
      <c r="PJ44" s="11"/>
      <c r="PK44" s="11"/>
      <c r="PL44" s="11"/>
      <c r="PM44" s="11"/>
      <c r="PN44" s="11"/>
      <c r="PO44" s="11"/>
      <c r="PP44" s="11"/>
      <c r="PQ44" s="11"/>
      <c r="PR44" s="11"/>
      <c r="PS44" s="11"/>
      <c r="PT44" s="11"/>
      <c r="PU44" s="11"/>
      <c r="PV44" s="11"/>
      <c r="PW44" s="11"/>
      <c r="PX44" s="11"/>
      <c r="PY44" s="11"/>
      <c r="PZ44" s="11"/>
      <c r="QA44" s="11"/>
      <c r="QB44" s="11"/>
      <c r="QC44" s="11"/>
      <c r="QD44" s="11"/>
      <c r="QE44" s="11"/>
      <c r="QF44" s="11"/>
      <c r="QG44" s="11"/>
      <c r="QH44" s="11"/>
      <c r="QI44" s="11"/>
      <c r="QJ44" s="11"/>
      <c r="QK44" s="11"/>
      <c r="QL44" s="11"/>
      <c r="QM44" s="11"/>
      <c r="QN44" s="11"/>
      <c r="QO44" s="11"/>
      <c r="QP44" s="11"/>
      <c r="QQ44" s="11"/>
      <c r="QR44" s="11"/>
      <c r="QS44" s="11"/>
      <c r="QT44" s="11"/>
      <c r="QU44" s="11"/>
      <c r="QV44" s="11"/>
      <c r="QW44" s="11"/>
      <c r="QX44" s="11"/>
      <c r="QY44" s="11"/>
      <c r="QZ44" s="11"/>
      <c r="RA44" s="11"/>
      <c r="RB44" s="11"/>
      <c r="RC44" s="11"/>
      <c r="RD44" s="11"/>
      <c r="RE44" s="11"/>
      <c r="RF44" s="11"/>
      <c r="RG44" s="11"/>
      <c r="RH44" s="11"/>
      <c r="RI44" s="11"/>
      <c r="RJ44" s="11"/>
      <c r="RK44" s="11"/>
      <c r="RL44" s="11"/>
      <c r="RM44" s="11"/>
      <c r="RN44" s="11"/>
      <c r="RO44" s="11"/>
      <c r="RP44" s="11"/>
      <c r="RQ44" s="11"/>
      <c r="RR44" s="11"/>
      <c r="RS44" s="11"/>
      <c r="RT44" s="11"/>
      <c r="RU44" s="11"/>
      <c r="RV44" s="11"/>
      <c r="RW44" s="11"/>
      <c r="RX44" s="11"/>
      <c r="RY44" s="11"/>
      <c r="RZ44" s="11"/>
      <c r="SA44" s="11"/>
      <c r="SB44" s="11"/>
      <c r="SC44" s="11"/>
      <c r="SD44" s="11"/>
      <c r="SE44" s="11"/>
      <c r="SF44" s="11"/>
      <c r="SG44" s="11"/>
      <c r="SH44" s="11"/>
      <c r="SI44" s="11"/>
      <c r="SJ44" s="11"/>
      <c r="SK44" s="11"/>
      <c r="SL44" s="11"/>
      <c r="SM44" s="11"/>
      <c r="SN44" s="11"/>
      <c r="SO44" s="11"/>
      <c r="SP44" s="11"/>
      <c r="SQ44" s="11"/>
      <c r="SR44" s="11"/>
      <c r="SS44" s="11"/>
      <c r="ST44" s="11"/>
      <c r="SU44" s="11"/>
      <c r="SV44" s="11"/>
      <c r="SW44" s="11"/>
      <c r="SX44" s="11"/>
      <c r="SY44" s="11"/>
      <c r="SZ44" s="11"/>
      <c r="TA44" s="11"/>
      <c r="TB44" s="11"/>
      <c r="TC44" s="11"/>
      <c r="TD44" s="11"/>
      <c r="TE44" s="11"/>
      <c r="TF44" s="11"/>
      <c r="TG44" s="11"/>
      <c r="TH44" s="11"/>
      <c r="TI44" s="11"/>
      <c r="TJ44" s="11"/>
      <c r="TK44" s="11"/>
      <c r="TL44" s="11"/>
      <c r="TM44" s="11"/>
      <c r="TN44" s="11"/>
      <c r="TO44" s="11"/>
      <c r="TP44" s="11"/>
      <c r="TQ44" s="11"/>
      <c r="TR44" s="11"/>
      <c r="TS44" s="11"/>
      <c r="TT44" s="11"/>
      <c r="TU44" s="11"/>
      <c r="TV44" s="11"/>
      <c r="TW44" s="11"/>
      <c r="TX44" s="11"/>
      <c r="TY44" s="11"/>
      <c r="TZ44" s="11"/>
      <c r="UA44" s="11"/>
      <c r="UB44" s="11"/>
      <c r="UC44" s="11"/>
      <c r="UD44" s="11"/>
      <c r="UE44" s="11"/>
      <c r="UF44" s="11"/>
      <c r="UG44" s="11"/>
      <c r="UH44" s="11"/>
      <c r="UI44" s="11"/>
      <c r="UJ44" s="11"/>
      <c r="UK44" s="11"/>
      <c r="UL44" s="11"/>
      <c r="UM44" s="11"/>
      <c r="UN44" s="11"/>
      <c r="UO44" s="11"/>
      <c r="UP44" s="11"/>
      <c r="UQ44" s="11"/>
      <c r="UR44" s="11"/>
      <c r="US44" s="11"/>
      <c r="UT44" s="11"/>
      <c r="UU44" s="11"/>
      <c r="UV44" s="11"/>
      <c r="UW44" s="11"/>
      <c r="UX44" s="11"/>
      <c r="UY44" s="11"/>
      <c r="UZ44" s="11"/>
      <c r="VA44" s="11"/>
      <c r="VB44" s="11"/>
      <c r="VC44" s="11"/>
      <c r="VD44" s="11"/>
      <c r="VE44" s="11"/>
      <c r="VF44" s="11"/>
      <c r="VG44" s="11"/>
      <c r="VH44" s="11"/>
      <c r="VI44" s="11"/>
      <c r="VJ44" s="11"/>
      <c r="VK44" s="11"/>
      <c r="VL44" s="11"/>
      <c r="VM44" s="11"/>
      <c r="VN44" s="11"/>
      <c r="VO44" s="11"/>
      <c r="VP44" s="11"/>
      <c r="VQ44" s="11"/>
      <c r="VR44" s="11"/>
      <c r="VS44" s="11"/>
      <c r="VT44" s="11"/>
      <c r="VU44" s="11"/>
      <c r="VV44" s="11"/>
      <c r="VW44" s="11"/>
      <c r="VX44" s="11"/>
      <c r="VY44" s="11"/>
      <c r="VZ44" s="11"/>
      <c r="WA44" s="11"/>
      <c r="WB44" s="11"/>
      <c r="WC44" s="11"/>
      <c r="WD44" s="11"/>
      <c r="WE44" s="11"/>
      <c r="WF44" s="11"/>
      <c r="WG44" s="11"/>
      <c r="WH44" s="11"/>
      <c r="WI44" s="11"/>
      <c r="WJ44" s="11"/>
      <c r="WK44" s="11"/>
      <c r="WL44" s="11"/>
      <c r="WM44" s="11"/>
      <c r="WN44" s="11"/>
      <c r="WO44" s="11"/>
      <c r="WP44" s="11"/>
      <c r="WQ44" s="11"/>
      <c r="WR44" s="11"/>
      <c r="WS44" s="11"/>
      <c r="WT44" s="11"/>
      <c r="WU44" s="11"/>
      <c r="WV44" s="11"/>
      <c r="WW44" s="11"/>
      <c r="WX44" s="11"/>
      <c r="WY44" s="11"/>
      <c r="WZ44" s="11"/>
      <c r="XA44" s="11"/>
      <c r="XB44" s="11"/>
      <c r="XC44" s="11"/>
      <c r="XD44" s="11"/>
      <c r="XE44" s="11"/>
      <c r="XF44" s="11"/>
      <c r="XG44" s="11"/>
      <c r="XH44" s="11"/>
      <c r="XI44" s="11"/>
      <c r="XJ44" s="11"/>
      <c r="XK44" s="11"/>
      <c r="XL44" s="11"/>
      <c r="XM44" s="11"/>
      <c r="XN44" s="11"/>
      <c r="XO44" s="11"/>
      <c r="XP44" s="11"/>
      <c r="XQ44" s="11"/>
      <c r="XR44" s="11"/>
      <c r="XS44" s="11"/>
      <c r="XT44" s="11"/>
      <c r="XU44" s="11"/>
      <c r="XV44" s="11"/>
      <c r="XW44" s="11"/>
      <c r="XX44" s="11"/>
      <c r="XY44" s="11"/>
      <c r="XZ44" s="11"/>
      <c r="YA44" s="11"/>
      <c r="YB44" s="11"/>
      <c r="YC44" s="11"/>
      <c r="YD44" s="11"/>
      <c r="YE44" s="11"/>
      <c r="YF44" s="11"/>
      <c r="YG44" s="11"/>
      <c r="YH44" s="11"/>
      <c r="YI44" s="11"/>
      <c r="YJ44" s="11"/>
      <c r="YK44" s="11"/>
      <c r="YL44" s="11"/>
      <c r="YM44" s="11"/>
      <c r="YN44" s="11"/>
      <c r="YO44" s="11"/>
      <c r="YP44" s="11"/>
      <c r="YQ44" s="11"/>
      <c r="YR44" s="11"/>
      <c r="YS44" s="11"/>
      <c r="YT44" s="11"/>
      <c r="YU44" s="11"/>
      <c r="YV44" s="11"/>
      <c r="YW44" s="11"/>
      <c r="YX44" s="11"/>
      <c r="YY44" s="11"/>
      <c r="YZ44" s="11"/>
      <c r="ZA44" s="11"/>
      <c r="ZB44" s="11"/>
      <c r="ZC44" s="11"/>
      <c r="ZD44" s="11"/>
      <c r="ZE44" s="11"/>
      <c r="ZF44" s="11"/>
      <c r="ZG44" s="11"/>
      <c r="ZH44" s="11"/>
      <c r="ZI44" s="11"/>
      <c r="ZJ44" s="11"/>
      <c r="ZK44" s="11"/>
      <c r="ZL44" s="11"/>
      <c r="ZM44" s="11"/>
      <c r="ZN44" s="11"/>
      <c r="ZO44" s="11"/>
      <c r="ZP44" s="11"/>
      <c r="ZQ44" s="11"/>
      <c r="ZR44" s="11"/>
      <c r="ZS44" s="11"/>
      <c r="ZT44" s="11"/>
      <c r="ZU44" s="11"/>
      <c r="ZV44" s="11"/>
      <c r="ZW44" s="11"/>
      <c r="ZX44" s="11"/>
      <c r="ZY44" s="11"/>
      <c r="ZZ44" s="11"/>
      <c r="AAA44" s="11"/>
      <c r="AAB44" s="11"/>
      <c r="AAC44" s="11"/>
      <c r="AAD44" s="11"/>
      <c r="AAE44" s="11"/>
      <c r="AAF44" s="11"/>
      <c r="AAG44" s="11"/>
      <c r="AAH44" s="11"/>
      <c r="AAI44" s="11"/>
      <c r="AAJ44" s="11"/>
      <c r="AAK44" s="11"/>
      <c r="AAL44" s="11"/>
      <c r="AAM44" s="11"/>
      <c r="AAN44" s="11"/>
      <c r="AAO44" s="11"/>
      <c r="AAP44" s="11"/>
      <c r="AAQ44" s="11"/>
      <c r="AAR44" s="11"/>
      <c r="AAS44" s="11"/>
      <c r="AAT44" s="11"/>
      <c r="AAU44" s="11"/>
      <c r="AAV44" s="11"/>
      <c r="AAW44" s="11"/>
      <c r="AAX44" s="11"/>
      <c r="AAY44" s="11"/>
      <c r="AAZ44" s="11"/>
      <c r="ABA44" s="11"/>
      <c r="ABB44" s="11"/>
      <c r="ABC44" s="11"/>
      <c r="ABD44" s="11"/>
      <c r="ABE44" s="11"/>
      <c r="ABF44" s="11"/>
      <c r="ABG44" s="11"/>
      <c r="ABH44" s="11"/>
      <c r="ABI44" s="11"/>
      <c r="ABJ44" s="11"/>
      <c r="ABK44" s="11"/>
      <c r="ABL44" s="11"/>
      <c r="ABM44" s="11"/>
      <c r="ABN44" s="11"/>
      <c r="ABO44" s="11"/>
      <c r="ABP44" s="11"/>
      <c r="ABQ44" s="11"/>
      <c r="ABR44" s="11"/>
      <c r="ABS44" s="11"/>
      <c r="ABT44" s="11"/>
      <c r="ABU44" s="11"/>
      <c r="ABV44" s="11"/>
      <c r="ABW44" s="11"/>
      <c r="ABX44" s="11"/>
      <c r="ABY44" s="11"/>
      <c r="ABZ44" s="11"/>
      <c r="ACA44" s="11"/>
      <c r="ACB44" s="11"/>
      <c r="ACC44" s="11"/>
      <c r="ACD44" s="11"/>
      <c r="ACE44" s="11"/>
      <c r="ACF44" s="11"/>
      <c r="ACG44" s="11"/>
      <c r="ACH44" s="11"/>
      <c r="ACI44" s="11"/>
      <c r="ACJ44" s="11"/>
      <c r="ACK44" s="11"/>
      <c r="ACL44" s="11"/>
      <c r="ACM44" s="11"/>
      <c r="ACN44" s="11"/>
      <c r="ACO44" s="11"/>
      <c r="ACP44" s="11"/>
      <c r="ACQ44" s="11"/>
      <c r="ACR44" s="11"/>
      <c r="ACS44" s="11"/>
      <c r="ACT44" s="11"/>
      <c r="ACU44" s="11"/>
      <c r="ACV44" s="11"/>
      <c r="ACW44" s="11"/>
      <c r="ACX44" s="11"/>
      <c r="ACY44" s="11"/>
      <c r="ACZ44" s="11"/>
      <c r="ADA44" s="11"/>
      <c r="ADB44" s="11"/>
      <c r="ADC44" s="11"/>
      <c r="ADD44" s="11"/>
      <c r="ADE44" s="11"/>
      <c r="ADF44" s="11"/>
      <c r="ADG44" s="11"/>
      <c r="ADH44" s="11"/>
      <c r="ADI44" s="11"/>
      <c r="ADJ44" s="11"/>
      <c r="ADK44" s="11"/>
      <c r="ADL44" s="11"/>
      <c r="ADM44" s="11"/>
      <c r="ADN44" s="11"/>
      <c r="ADO44" s="11"/>
      <c r="ADP44" s="11"/>
      <c r="ADQ44" s="11"/>
      <c r="ADR44" s="11"/>
      <c r="ADS44" s="11"/>
      <c r="ADT44" s="11"/>
      <c r="ADU44" s="11"/>
      <c r="ADV44" s="11"/>
      <c r="ADW44" s="11"/>
      <c r="ADX44" s="11"/>
      <c r="ADY44" s="11"/>
      <c r="ADZ44" s="11"/>
      <c r="AEA44" s="11"/>
      <c r="AEB44" s="11"/>
      <c r="AEC44" s="11"/>
      <c r="AED44" s="11"/>
      <c r="AEE44" s="11"/>
      <c r="AEF44" s="11"/>
      <c r="AEG44" s="11"/>
      <c r="AEH44" s="11"/>
      <c r="AEI44" s="11"/>
      <c r="AEJ44" s="11"/>
      <c r="AEK44" s="11"/>
      <c r="AEL44" s="11"/>
      <c r="AEM44" s="11"/>
      <c r="AEN44" s="11"/>
      <c r="AEO44" s="11"/>
      <c r="AEP44" s="11"/>
      <c r="AEQ44" s="11"/>
      <c r="AER44" s="11"/>
      <c r="AES44" s="11"/>
      <c r="AET44" s="11"/>
      <c r="AEU44" s="11"/>
      <c r="AEV44" s="11"/>
      <c r="AEW44" s="11"/>
      <c r="AEX44" s="11"/>
      <c r="AEY44" s="11"/>
      <c r="AEZ44" s="11"/>
      <c r="AFA44" s="11"/>
      <c r="AFB44" s="11"/>
      <c r="AFC44" s="11"/>
      <c r="AFD44" s="11"/>
      <c r="AFE44" s="11"/>
      <c r="AFF44" s="11"/>
      <c r="AFG44" s="11"/>
      <c r="AFH44" s="11"/>
      <c r="AFI44" s="11"/>
      <c r="AFJ44" s="11"/>
      <c r="AFK44" s="11"/>
      <c r="AFL44" s="11"/>
      <c r="AFM44" s="11"/>
      <c r="AFN44" s="11"/>
      <c r="AFO44" s="11"/>
      <c r="AFP44" s="11"/>
      <c r="AFQ44" s="11"/>
      <c r="AFR44" s="11"/>
      <c r="AFS44" s="11"/>
      <c r="AFT44" s="11"/>
      <c r="AFU44" s="11"/>
      <c r="AFV44" s="11"/>
      <c r="AFW44" s="11"/>
      <c r="AFX44" s="11"/>
      <c r="AFY44" s="11"/>
      <c r="AFZ44" s="11"/>
      <c r="AGA44" s="11"/>
      <c r="AGB44" s="11"/>
      <c r="AGC44" s="11"/>
      <c r="AGD44" s="11"/>
      <c r="AGE44" s="11"/>
      <c r="AGF44" s="11"/>
      <c r="AGG44" s="11"/>
      <c r="AGH44" s="11"/>
      <c r="AGI44" s="11"/>
      <c r="AGJ44" s="11"/>
      <c r="AGK44" s="11"/>
      <c r="AGL44" s="11"/>
      <c r="AGM44" s="11"/>
      <c r="AGN44" s="11"/>
      <c r="AGO44" s="11"/>
      <c r="AGP44" s="11"/>
      <c r="AGQ44" s="11"/>
      <c r="AGR44" s="11"/>
      <c r="AGS44" s="11"/>
      <c r="AGT44" s="11"/>
      <c r="AGU44" s="11"/>
      <c r="AGV44" s="11"/>
      <c r="AGW44" s="11"/>
      <c r="AGX44" s="11"/>
      <c r="AGY44" s="11"/>
      <c r="AGZ44" s="11"/>
      <c r="AHA44" s="11"/>
      <c r="AHB44" s="11"/>
      <c r="AHC44" s="11"/>
      <c r="AHD44" s="11"/>
      <c r="AHE44" s="11"/>
      <c r="AHF44" s="11"/>
      <c r="AHG44" s="11"/>
      <c r="AHH44" s="11"/>
      <c r="AHI44" s="11"/>
      <c r="AHJ44" s="11"/>
      <c r="AHK44" s="11"/>
      <c r="AHL44" s="11"/>
      <c r="AHM44" s="11"/>
      <c r="AHN44" s="11"/>
      <c r="AHO44" s="11"/>
      <c r="AHP44" s="11"/>
      <c r="AHQ44" s="11"/>
      <c r="AHR44" s="11"/>
      <c r="AHS44" s="11"/>
      <c r="AHT44" s="11"/>
      <c r="AHU44" s="11"/>
      <c r="AHV44" s="11"/>
      <c r="AHW44" s="11"/>
      <c r="AHX44" s="11"/>
      <c r="AHY44" s="11"/>
      <c r="AHZ44" s="11"/>
      <c r="AIA44" s="11"/>
      <c r="AIB44" s="11"/>
      <c r="AIC44" s="11"/>
      <c r="AID44" s="11"/>
      <c r="AIE44" s="11"/>
      <c r="AIF44" s="11"/>
      <c r="AIG44" s="11"/>
      <c r="AIH44" s="11"/>
      <c r="AII44" s="11"/>
      <c r="AIJ44" s="11"/>
      <c r="AIK44" s="11"/>
      <c r="AIL44" s="11"/>
      <c r="AIM44" s="11"/>
      <c r="AIN44" s="11"/>
      <c r="AIO44" s="11"/>
      <c r="AIP44" s="11"/>
      <c r="AIQ44" s="11"/>
      <c r="AIR44" s="11"/>
      <c r="AIS44" s="11"/>
      <c r="AIT44" s="11"/>
      <c r="AIU44" s="11"/>
      <c r="AIV44" s="11"/>
      <c r="AIW44" s="11"/>
      <c r="AIX44" s="11"/>
      <c r="AIY44" s="11"/>
      <c r="AIZ44" s="11"/>
      <c r="AJA44" s="11"/>
      <c r="AJB44" s="11"/>
      <c r="AJC44" s="11"/>
      <c r="AJD44" s="11"/>
      <c r="AJE44" s="11"/>
      <c r="AJF44" s="11"/>
      <c r="AJG44" s="11"/>
      <c r="AJH44" s="11"/>
      <c r="AJI44" s="11"/>
      <c r="AJJ44" s="11"/>
      <c r="AJK44" s="11"/>
      <c r="AJL44" s="11"/>
      <c r="AJM44" s="11"/>
      <c r="AJN44" s="11"/>
      <c r="AJO44" s="11"/>
      <c r="AJP44" s="11"/>
      <c r="AJQ44" s="11"/>
      <c r="AJR44" s="11"/>
      <c r="AJS44" s="11"/>
      <c r="AJT44" s="11"/>
      <c r="AJU44" s="11"/>
      <c r="AJV44" s="11"/>
      <c r="AJW44" s="11"/>
      <c r="AJX44" s="11"/>
      <c r="AJY44" s="11"/>
      <c r="AJZ44" s="11"/>
      <c r="AKA44" s="11"/>
      <c r="AKB44" s="11"/>
      <c r="AKC44" s="11"/>
      <c r="AKD44" s="11"/>
      <c r="AKE44" s="11"/>
      <c r="AKF44" s="11"/>
      <c r="AKG44" s="11"/>
      <c r="AKH44" s="11"/>
      <c r="AKI44" s="11"/>
      <c r="AKJ44" s="11"/>
      <c r="AKK44" s="11"/>
      <c r="AKL44" s="11"/>
      <c r="AKM44" s="11"/>
      <c r="AKN44" s="11"/>
      <c r="AKO44" s="11"/>
      <c r="AKP44" s="11"/>
      <c r="AKQ44" s="11"/>
      <c r="AKR44" s="11"/>
      <c r="AKS44" s="11"/>
      <c r="AKT44" s="11"/>
      <c r="AKU44" s="11"/>
      <c r="AKV44" s="11"/>
      <c r="AKW44" s="11"/>
      <c r="AKX44" s="11"/>
      <c r="AKY44" s="11"/>
      <c r="AKZ44" s="11"/>
      <c r="ALA44" s="11"/>
      <c r="ALB44" s="11"/>
      <c r="ALC44" s="11"/>
      <c r="ALD44" s="11"/>
      <c r="ALE44" s="11"/>
      <c r="ALF44" s="11"/>
      <c r="ALG44" s="11"/>
      <c r="ALH44" s="11"/>
      <c r="ALI44" s="11"/>
      <c r="ALJ44" s="11"/>
      <c r="ALK44" s="11"/>
      <c r="ALL44" s="11"/>
      <c r="ALM44" s="11"/>
      <c r="ALN44" s="11"/>
      <c r="ALO44" s="11"/>
      <c r="ALP44" s="11"/>
      <c r="ALQ44" s="11"/>
      <c r="ALR44" s="11"/>
      <c r="ALS44" s="11"/>
      <c r="ALT44" s="11"/>
      <c r="ALU44" s="11"/>
      <c r="ALV44" s="11"/>
      <c r="ALW44" s="11"/>
      <c r="ALX44" s="11"/>
      <c r="ALY44" s="11"/>
      <c r="ALZ44" s="11"/>
      <c r="AMA44" s="11"/>
      <c r="AMB44" s="11"/>
      <c r="AMC44" s="11"/>
      <c r="AMD44" s="11"/>
      <c r="AME44" s="11"/>
      <c r="AMF44" s="11"/>
      <c r="AMG44" s="11"/>
      <c r="AMH44" s="11"/>
      <c r="AMI44" s="11"/>
      <c r="AMJ44" s="11"/>
      <c r="AMK44" s="11"/>
    </row>
    <row r="45" spans="1:1025" s="30" customFormat="1" x14ac:dyDescent="0.2">
      <c r="A45" s="11"/>
      <c r="B45" s="11"/>
      <c r="C45" s="11"/>
      <c r="F45" s="11"/>
      <c r="G45" s="11"/>
      <c r="H45" s="10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X45" s="5"/>
      <c r="Y45" s="29"/>
      <c r="Z45" s="5"/>
      <c r="AA45" s="5"/>
      <c r="AB45" s="5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HZ45" s="11"/>
      <c r="IA45" s="11"/>
      <c r="IB45" s="11"/>
      <c r="IC45" s="11"/>
      <c r="ID45" s="11"/>
      <c r="IE45" s="11"/>
      <c r="IF45" s="11"/>
      <c r="IG45" s="11"/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  <c r="IV45" s="11"/>
      <c r="IW45" s="11"/>
      <c r="IX45" s="11"/>
      <c r="IY45" s="11"/>
      <c r="IZ45" s="11"/>
      <c r="JA45" s="11"/>
      <c r="JB45" s="11"/>
      <c r="JC45" s="11"/>
      <c r="JD45" s="11"/>
      <c r="JE45" s="11"/>
      <c r="JF45" s="11"/>
      <c r="JG45" s="11"/>
      <c r="JH45" s="11"/>
      <c r="JI45" s="11"/>
      <c r="JJ45" s="11"/>
      <c r="JK45" s="11"/>
      <c r="JL45" s="11"/>
      <c r="JM45" s="11"/>
      <c r="JN45" s="11"/>
      <c r="JO45" s="11"/>
      <c r="JP45" s="11"/>
      <c r="JQ45" s="11"/>
      <c r="JR45" s="11"/>
      <c r="JS45" s="11"/>
      <c r="JT45" s="11"/>
      <c r="JU45" s="11"/>
      <c r="JV45" s="11"/>
      <c r="JW45" s="11"/>
      <c r="JX45" s="11"/>
      <c r="JY45" s="11"/>
      <c r="JZ45" s="11"/>
      <c r="KA45" s="11"/>
      <c r="KB45" s="11"/>
      <c r="KC45" s="11"/>
      <c r="KD45" s="11"/>
      <c r="KE45" s="11"/>
      <c r="KF45" s="11"/>
      <c r="KG45" s="11"/>
      <c r="KH45" s="11"/>
      <c r="KI45" s="11"/>
      <c r="KJ45" s="11"/>
      <c r="KK45" s="11"/>
      <c r="KL45" s="11"/>
      <c r="KM45" s="11"/>
      <c r="KN45" s="11"/>
      <c r="KO45" s="11"/>
      <c r="KP45" s="11"/>
      <c r="KQ45" s="11"/>
      <c r="KR45" s="11"/>
      <c r="KS45" s="11"/>
      <c r="KT45" s="11"/>
      <c r="KU45" s="11"/>
      <c r="KV45" s="11"/>
      <c r="KW45" s="11"/>
      <c r="KX45" s="11"/>
      <c r="KY45" s="11"/>
      <c r="KZ45" s="11"/>
      <c r="LA45" s="11"/>
      <c r="LB45" s="11"/>
      <c r="LC45" s="11"/>
      <c r="LD45" s="11"/>
      <c r="LE45" s="11"/>
      <c r="LF45" s="11"/>
      <c r="LG45" s="11"/>
      <c r="LH45" s="11"/>
      <c r="LI45" s="11"/>
      <c r="LJ45" s="11"/>
      <c r="LK45" s="11"/>
      <c r="LL45" s="11"/>
      <c r="LM45" s="11"/>
      <c r="LN45" s="11"/>
      <c r="LO45" s="11"/>
      <c r="LP45" s="11"/>
      <c r="LQ45" s="11"/>
      <c r="LR45" s="11"/>
      <c r="LS45" s="11"/>
      <c r="LT45" s="11"/>
      <c r="LU45" s="11"/>
      <c r="LV45" s="11"/>
      <c r="LW45" s="11"/>
      <c r="LX45" s="11"/>
      <c r="LY45" s="11"/>
      <c r="LZ45" s="11"/>
      <c r="MA45" s="11"/>
      <c r="MB45" s="11"/>
      <c r="MC45" s="11"/>
      <c r="MD45" s="11"/>
      <c r="ME45" s="11"/>
      <c r="MF45" s="11"/>
      <c r="MG45" s="11"/>
      <c r="MH45" s="11"/>
      <c r="MI45" s="11"/>
      <c r="MJ45" s="11"/>
      <c r="MK45" s="11"/>
      <c r="ML45" s="11"/>
      <c r="MM45" s="11"/>
      <c r="MN45" s="11"/>
      <c r="MO45" s="11"/>
      <c r="MP45" s="11"/>
      <c r="MQ45" s="11"/>
      <c r="MR45" s="11"/>
      <c r="MS45" s="11"/>
      <c r="MT45" s="11"/>
      <c r="MU45" s="11"/>
      <c r="MV45" s="11"/>
      <c r="MW45" s="11"/>
      <c r="MX45" s="11"/>
      <c r="MY45" s="11"/>
      <c r="MZ45" s="11"/>
      <c r="NA45" s="11"/>
      <c r="NB45" s="11"/>
      <c r="NC45" s="11"/>
      <c r="ND45" s="11"/>
      <c r="NE45" s="11"/>
      <c r="NF45" s="11"/>
      <c r="NG45" s="11"/>
      <c r="NH45" s="11"/>
      <c r="NI45" s="11"/>
      <c r="NJ45" s="11"/>
      <c r="NK45" s="11"/>
      <c r="NL45" s="11"/>
      <c r="NM45" s="11"/>
      <c r="NN45" s="11"/>
      <c r="NO45" s="11"/>
      <c r="NP45" s="11"/>
      <c r="NQ45" s="11"/>
      <c r="NR45" s="11"/>
      <c r="NS45" s="11"/>
      <c r="NT45" s="11"/>
      <c r="NU45" s="11"/>
      <c r="NV45" s="11"/>
      <c r="NW45" s="11"/>
      <c r="NX45" s="11"/>
      <c r="NY45" s="11"/>
      <c r="NZ45" s="11"/>
      <c r="OA45" s="11"/>
      <c r="OB45" s="11"/>
      <c r="OC45" s="11"/>
      <c r="OD45" s="11"/>
      <c r="OE45" s="11"/>
      <c r="OF45" s="11"/>
      <c r="OG45" s="11"/>
      <c r="OH45" s="11"/>
      <c r="OI45" s="11"/>
      <c r="OJ45" s="11"/>
      <c r="OK45" s="11"/>
      <c r="OL45" s="11"/>
      <c r="OM45" s="11"/>
      <c r="ON45" s="11"/>
      <c r="OO45" s="11"/>
      <c r="OP45" s="11"/>
      <c r="OQ45" s="11"/>
      <c r="OR45" s="11"/>
      <c r="OS45" s="11"/>
      <c r="OT45" s="11"/>
      <c r="OU45" s="11"/>
      <c r="OV45" s="11"/>
      <c r="OW45" s="11"/>
      <c r="OX45" s="11"/>
      <c r="OY45" s="11"/>
      <c r="OZ45" s="11"/>
      <c r="PA45" s="11"/>
      <c r="PB45" s="11"/>
      <c r="PC45" s="11"/>
      <c r="PD45" s="11"/>
      <c r="PE45" s="11"/>
      <c r="PF45" s="11"/>
      <c r="PG45" s="11"/>
      <c r="PH45" s="11"/>
      <c r="PI45" s="11"/>
      <c r="PJ45" s="11"/>
      <c r="PK45" s="11"/>
      <c r="PL45" s="11"/>
      <c r="PM45" s="11"/>
      <c r="PN45" s="11"/>
      <c r="PO45" s="11"/>
      <c r="PP45" s="11"/>
      <c r="PQ45" s="11"/>
      <c r="PR45" s="11"/>
      <c r="PS45" s="11"/>
      <c r="PT45" s="11"/>
      <c r="PU45" s="11"/>
      <c r="PV45" s="11"/>
      <c r="PW45" s="11"/>
      <c r="PX45" s="11"/>
      <c r="PY45" s="11"/>
      <c r="PZ45" s="11"/>
      <c r="QA45" s="11"/>
      <c r="QB45" s="11"/>
      <c r="QC45" s="11"/>
      <c r="QD45" s="11"/>
      <c r="QE45" s="11"/>
      <c r="QF45" s="11"/>
      <c r="QG45" s="11"/>
      <c r="QH45" s="11"/>
      <c r="QI45" s="11"/>
      <c r="QJ45" s="11"/>
      <c r="QK45" s="11"/>
      <c r="QL45" s="11"/>
      <c r="QM45" s="11"/>
      <c r="QN45" s="11"/>
      <c r="QO45" s="11"/>
      <c r="QP45" s="11"/>
      <c r="QQ45" s="11"/>
      <c r="QR45" s="11"/>
      <c r="QS45" s="11"/>
      <c r="QT45" s="11"/>
      <c r="QU45" s="11"/>
      <c r="QV45" s="11"/>
      <c r="QW45" s="11"/>
      <c r="QX45" s="11"/>
      <c r="QY45" s="11"/>
      <c r="QZ45" s="11"/>
      <c r="RA45" s="11"/>
      <c r="RB45" s="11"/>
      <c r="RC45" s="11"/>
      <c r="RD45" s="11"/>
      <c r="RE45" s="11"/>
      <c r="RF45" s="11"/>
      <c r="RG45" s="11"/>
      <c r="RH45" s="11"/>
      <c r="RI45" s="11"/>
      <c r="RJ45" s="11"/>
      <c r="RK45" s="11"/>
      <c r="RL45" s="11"/>
      <c r="RM45" s="11"/>
      <c r="RN45" s="11"/>
      <c r="RO45" s="11"/>
      <c r="RP45" s="11"/>
      <c r="RQ45" s="11"/>
      <c r="RR45" s="11"/>
      <c r="RS45" s="11"/>
      <c r="RT45" s="11"/>
      <c r="RU45" s="11"/>
      <c r="RV45" s="11"/>
      <c r="RW45" s="11"/>
      <c r="RX45" s="11"/>
      <c r="RY45" s="11"/>
      <c r="RZ45" s="11"/>
      <c r="SA45" s="11"/>
      <c r="SB45" s="11"/>
      <c r="SC45" s="11"/>
      <c r="SD45" s="11"/>
      <c r="SE45" s="11"/>
      <c r="SF45" s="11"/>
      <c r="SG45" s="11"/>
      <c r="SH45" s="11"/>
      <c r="SI45" s="11"/>
      <c r="SJ45" s="11"/>
      <c r="SK45" s="11"/>
      <c r="SL45" s="11"/>
      <c r="SM45" s="11"/>
      <c r="SN45" s="11"/>
      <c r="SO45" s="11"/>
      <c r="SP45" s="11"/>
      <c r="SQ45" s="11"/>
      <c r="SR45" s="11"/>
      <c r="SS45" s="11"/>
      <c r="ST45" s="11"/>
      <c r="SU45" s="11"/>
      <c r="SV45" s="11"/>
      <c r="SW45" s="11"/>
      <c r="SX45" s="11"/>
      <c r="SY45" s="11"/>
      <c r="SZ45" s="11"/>
      <c r="TA45" s="11"/>
      <c r="TB45" s="11"/>
      <c r="TC45" s="11"/>
      <c r="TD45" s="11"/>
      <c r="TE45" s="11"/>
      <c r="TF45" s="11"/>
      <c r="TG45" s="11"/>
      <c r="TH45" s="11"/>
      <c r="TI45" s="11"/>
      <c r="TJ45" s="11"/>
      <c r="TK45" s="11"/>
      <c r="TL45" s="11"/>
      <c r="TM45" s="11"/>
      <c r="TN45" s="11"/>
      <c r="TO45" s="11"/>
      <c r="TP45" s="11"/>
      <c r="TQ45" s="11"/>
      <c r="TR45" s="11"/>
      <c r="TS45" s="11"/>
      <c r="TT45" s="11"/>
      <c r="TU45" s="11"/>
      <c r="TV45" s="11"/>
      <c r="TW45" s="11"/>
      <c r="TX45" s="11"/>
      <c r="TY45" s="11"/>
      <c r="TZ45" s="11"/>
      <c r="UA45" s="11"/>
      <c r="UB45" s="11"/>
      <c r="UC45" s="11"/>
      <c r="UD45" s="11"/>
      <c r="UE45" s="11"/>
      <c r="UF45" s="11"/>
      <c r="UG45" s="11"/>
      <c r="UH45" s="11"/>
      <c r="UI45" s="11"/>
      <c r="UJ45" s="11"/>
      <c r="UK45" s="11"/>
      <c r="UL45" s="11"/>
      <c r="UM45" s="11"/>
      <c r="UN45" s="11"/>
      <c r="UO45" s="11"/>
      <c r="UP45" s="11"/>
      <c r="UQ45" s="11"/>
      <c r="UR45" s="11"/>
      <c r="US45" s="11"/>
      <c r="UT45" s="11"/>
      <c r="UU45" s="11"/>
      <c r="UV45" s="11"/>
      <c r="UW45" s="11"/>
      <c r="UX45" s="11"/>
      <c r="UY45" s="11"/>
      <c r="UZ45" s="11"/>
      <c r="VA45" s="11"/>
      <c r="VB45" s="11"/>
      <c r="VC45" s="11"/>
      <c r="VD45" s="11"/>
      <c r="VE45" s="11"/>
      <c r="VF45" s="11"/>
      <c r="VG45" s="11"/>
      <c r="VH45" s="11"/>
      <c r="VI45" s="11"/>
      <c r="VJ45" s="11"/>
      <c r="VK45" s="11"/>
      <c r="VL45" s="11"/>
      <c r="VM45" s="11"/>
      <c r="VN45" s="11"/>
      <c r="VO45" s="11"/>
      <c r="VP45" s="11"/>
      <c r="VQ45" s="11"/>
      <c r="VR45" s="11"/>
      <c r="VS45" s="11"/>
      <c r="VT45" s="11"/>
      <c r="VU45" s="11"/>
      <c r="VV45" s="11"/>
      <c r="VW45" s="11"/>
      <c r="VX45" s="11"/>
      <c r="VY45" s="11"/>
      <c r="VZ45" s="11"/>
      <c r="WA45" s="11"/>
      <c r="WB45" s="11"/>
      <c r="WC45" s="11"/>
      <c r="WD45" s="11"/>
      <c r="WE45" s="11"/>
      <c r="WF45" s="11"/>
      <c r="WG45" s="11"/>
      <c r="WH45" s="11"/>
      <c r="WI45" s="11"/>
      <c r="WJ45" s="11"/>
      <c r="WK45" s="11"/>
      <c r="WL45" s="11"/>
      <c r="WM45" s="11"/>
      <c r="WN45" s="11"/>
      <c r="WO45" s="11"/>
      <c r="WP45" s="11"/>
      <c r="WQ45" s="11"/>
      <c r="WR45" s="11"/>
      <c r="WS45" s="11"/>
      <c r="WT45" s="11"/>
      <c r="WU45" s="11"/>
      <c r="WV45" s="11"/>
      <c r="WW45" s="11"/>
      <c r="WX45" s="11"/>
      <c r="WY45" s="11"/>
      <c r="WZ45" s="11"/>
      <c r="XA45" s="11"/>
      <c r="XB45" s="11"/>
      <c r="XC45" s="11"/>
      <c r="XD45" s="11"/>
      <c r="XE45" s="11"/>
      <c r="XF45" s="11"/>
      <c r="XG45" s="11"/>
      <c r="XH45" s="11"/>
      <c r="XI45" s="11"/>
      <c r="XJ45" s="11"/>
      <c r="XK45" s="11"/>
      <c r="XL45" s="11"/>
      <c r="XM45" s="11"/>
      <c r="XN45" s="11"/>
      <c r="XO45" s="11"/>
      <c r="XP45" s="11"/>
      <c r="XQ45" s="11"/>
      <c r="XR45" s="11"/>
      <c r="XS45" s="11"/>
      <c r="XT45" s="11"/>
      <c r="XU45" s="11"/>
      <c r="XV45" s="11"/>
      <c r="XW45" s="11"/>
      <c r="XX45" s="11"/>
      <c r="XY45" s="11"/>
      <c r="XZ45" s="11"/>
      <c r="YA45" s="11"/>
      <c r="YB45" s="11"/>
      <c r="YC45" s="11"/>
      <c r="YD45" s="11"/>
      <c r="YE45" s="11"/>
      <c r="YF45" s="11"/>
      <c r="YG45" s="11"/>
      <c r="YH45" s="11"/>
      <c r="YI45" s="11"/>
      <c r="YJ45" s="11"/>
      <c r="YK45" s="11"/>
      <c r="YL45" s="11"/>
      <c r="YM45" s="11"/>
      <c r="YN45" s="11"/>
      <c r="YO45" s="11"/>
      <c r="YP45" s="11"/>
      <c r="YQ45" s="11"/>
      <c r="YR45" s="11"/>
      <c r="YS45" s="11"/>
      <c r="YT45" s="11"/>
      <c r="YU45" s="11"/>
      <c r="YV45" s="11"/>
      <c r="YW45" s="11"/>
      <c r="YX45" s="11"/>
      <c r="YY45" s="11"/>
      <c r="YZ45" s="11"/>
      <c r="ZA45" s="11"/>
      <c r="ZB45" s="11"/>
      <c r="ZC45" s="11"/>
      <c r="ZD45" s="11"/>
      <c r="ZE45" s="11"/>
      <c r="ZF45" s="11"/>
      <c r="ZG45" s="11"/>
      <c r="ZH45" s="11"/>
      <c r="ZI45" s="11"/>
      <c r="ZJ45" s="11"/>
      <c r="ZK45" s="11"/>
      <c r="ZL45" s="11"/>
      <c r="ZM45" s="11"/>
      <c r="ZN45" s="11"/>
      <c r="ZO45" s="11"/>
      <c r="ZP45" s="11"/>
      <c r="ZQ45" s="11"/>
      <c r="ZR45" s="11"/>
      <c r="ZS45" s="11"/>
      <c r="ZT45" s="11"/>
      <c r="ZU45" s="11"/>
      <c r="ZV45" s="11"/>
      <c r="ZW45" s="11"/>
      <c r="ZX45" s="11"/>
      <c r="ZY45" s="11"/>
      <c r="ZZ45" s="11"/>
      <c r="AAA45" s="11"/>
      <c r="AAB45" s="11"/>
      <c r="AAC45" s="11"/>
      <c r="AAD45" s="11"/>
      <c r="AAE45" s="11"/>
      <c r="AAF45" s="11"/>
      <c r="AAG45" s="11"/>
      <c r="AAH45" s="11"/>
      <c r="AAI45" s="11"/>
      <c r="AAJ45" s="11"/>
      <c r="AAK45" s="11"/>
      <c r="AAL45" s="11"/>
      <c r="AAM45" s="11"/>
      <c r="AAN45" s="11"/>
      <c r="AAO45" s="11"/>
      <c r="AAP45" s="11"/>
      <c r="AAQ45" s="11"/>
      <c r="AAR45" s="11"/>
      <c r="AAS45" s="11"/>
      <c r="AAT45" s="11"/>
      <c r="AAU45" s="11"/>
      <c r="AAV45" s="11"/>
      <c r="AAW45" s="11"/>
      <c r="AAX45" s="11"/>
      <c r="AAY45" s="11"/>
      <c r="AAZ45" s="11"/>
      <c r="ABA45" s="11"/>
      <c r="ABB45" s="11"/>
      <c r="ABC45" s="11"/>
      <c r="ABD45" s="11"/>
      <c r="ABE45" s="11"/>
      <c r="ABF45" s="11"/>
      <c r="ABG45" s="11"/>
      <c r="ABH45" s="11"/>
      <c r="ABI45" s="11"/>
      <c r="ABJ45" s="11"/>
      <c r="ABK45" s="11"/>
      <c r="ABL45" s="11"/>
      <c r="ABM45" s="11"/>
      <c r="ABN45" s="11"/>
      <c r="ABO45" s="11"/>
      <c r="ABP45" s="11"/>
      <c r="ABQ45" s="11"/>
      <c r="ABR45" s="11"/>
      <c r="ABS45" s="11"/>
      <c r="ABT45" s="11"/>
      <c r="ABU45" s="11"/>
      <c r="ABV45" s="11"/>
      <c r="ABW45" s="11"/>
      <c r="ABX45" s="11"/>
      <c r="ABY45" s="11"/>
      <c r="ABZ45" s="11"/>
      <c r="ACA45" s="11"/>
      <c r="ACB45" s="11"/>
      <c r="ACC45" s="11"/>
      <c r="ACD45" s="11"/>
      <c r="ACE45" s="11"/>
      <c r="ACF45" s="11"/>
      <c r="ACG45" s="11"/>
      <c r="ACH45" s="11"/>
      <c r="ACI45" s="11"/>
      <c r="ACJ45" s="11"/>
      <c r="ACK45" s="11"/>
      <c r="ACL45" s="11"/>
      <c r="ACM45" s="11"/>
      <c r="ACN45" s="11"/>
      <c r="ACO45" s="11"/>
      <c r="ACP45" s="11"/>
      <c r="ACQ45" s="11"/>
      <c r="ACR45" s="11"/>
      <c r="ACS45" s="11"/>
      <c r="ACT45" s="11"/>
      <c r="ACU45" s="11"/>
      <c r="ACV45" s="11"/>
      <c r="ACW45" s="11"/>
      <c r="ACX45" s="11"/>
      <c r="ACY45" s="11"/>
      <c r="ACZ45" s="11"/>
      <c r="ADA45" s="11"/>
      <c r="ADB45" s="11"/>
      <c r="ADC45" s="11"/>
      <c r="ADD45" s="11"/>
      <c r="ADE45" s="11"/>
      <c r="ADF45" s="11"/>
      <c r="ADG45" s="11"/>
      <c r="ADH45" s="11"/>
      <c r="ADI45" s="11"/>
      <c r="ADJ45" s="11"/>
      <c r="ADK45" s="11"/>
      <c r="ADL45" s="11"/>
      <c r="ADM45" s="11"/>
      <c r="ADN45" s="11"/>
      <c r="ADO45" s="11"/>
      <c r="ADP45" s="11"/>
      <c r="ADQ45" s="11"/>
      <c r="ADR45" s="11"/>
      <c r="ADS45" s="11"/>
      <c r="ADT45" s="11"/>
      <c r="ADU45" s="11"/>
      <c r="ADV45" s="11"/>
      <c r="ADW45" s="11"/>
      <c r="ADX45" s="11"/>
      <c r="ADY45" s="11"/>
      <c r="ADZ45" s="11"/>
      <c r="AEA45" s="11"/>
      <c r="AEB45" s="11"/>
      <c r="AEC45" s="11"/>
      <c r="AED45" s="11"/>
      <c r="AEE45" s="11"/>
      <c r="AEF45" s="11"/>
      <c r="AEG45" s="11"/>
      <c r="AEH45" s="11"/>
      <c r="AEI45" s="11"/>
      <c r="AEJ45" s="11"/>
      <c r="AEK45" s="11"/>
      <c r="AEL45" s="11"/>
      <c r="AEM45" s="11"/>
      <c r="AEN45" s="11"/>
      <c r="AEO45" s="11"/>
      <c r="AEP45" s="11"/>
      <c r="AEQ45" s="11"/>
      <c r="AER45" s="11"/>
      <c r="AES45" s="11"/>
      <c r="AET45" s="11"/>
      <c r="AEU45" s="11"/>
      <c r="AEV45" s="11"/>
      <c r="AEW45" s="11"/>
      <c r="AEX45" s="11"/>
      <c r="AEY45" s="11"/>
      <c r="AEZ45" s="11"/>
      <c r="AFA45" s="11"/>
      <c r="AFB45" s="11"/>
      <c r="AFC45" s="11"/>
      <c r="AFD45" s="11"/>
      <c r="AFE45" s="11"/>
      <c r="AFF45" s="11"/>
      <c r="AFG45" s="11"/>
      <c r="AFH45" s="11"/>
      <c r="AFI45" s="11"/>
      <c r="AFJ45" s="11"/>
      <c r="AFK45" s="11"/>
      <c r="AFL45" s="11"/>
      <c r="AFM45" s="11"/>
      <c r="AFN45" s="11"/>
      <c r="AFO45" s="11"/>
      <c r="AFP45" s="11"/>
      <c r="AFQ45" s="11"/>
      <c r="AFR45" s="11"/>
      <c r="AFS45" s="11"/>
      <c r="AFT45" s="11"/>
      <c r="AFU45" s="11"/>
      <c r="AFV45" s="11"/>
      <c r="AFW45" s="11"/>
      <c r="AFX45" s="11"/>
      <c r="AFY45" s="11"/>
      <c r="AFZ45" s="11"/>
      <c r="AGA45" s="11"/>
      <c r="AGB45" s="11"/>
      <c r="AGC45" s="11"/>
      <c r="AGD45" s="11"/>
      <c r="AGE45" s="11"/>
      <c r="AGF45" s="11"/>
      <c r="AGG45" s="11"/>
      <c r="AGH45" s="11"/>
      <c r="AGI45" s="11"/>
      <c r="AGJ45" s="11"/>
      <c r="AGK45" s="11"/>
      <c r="AGL45" s="11"/>
      <c r="AGM45" s="11"/>
      <c r="AGN45" s="11"/>
      <c r="AGO45" s="11"/>
      <c r="AGP45" s="11"/>
      <c r="AGQ45" s="11"/>
      <c r="AGR45" s="11"/>
      <c r="AGS45" s="11"/>
      <c r="AGT45" s="11"/>
      <c r="AGU45" s="11"/>
      <c r="AGV45" s="11"/>
      <c r="AGW45" s="11"/>
      <c r="AGX45" s="11"/>
      <c r="AGY45" s="11"/>
      <c r="AGZ45" s="11"/>
      <c r="AHA45" s="11"/>
      <c r="AHB45" s="11"/>
      <c r="AHC45" s="11"/>
      <c r="AHD45" s="11"/>
      <c r="AHE45" s="11"/>
      <c r="AHF45" s="11"/>
      <c r="AHG45" s="11"/>
      <c r="AHH45" s="11"/>
      <c r="AHI45" s="11"/>
      <c r="AHJ45" s="11"/>
      <c r="AHK45" s="11"/>
      <c r="AHL45" s="11"/>
      <c r="AHM45" s="11"/>
      <c r="AHN45" s="11"/>
      <c r="AHO45" s="11"/>
      <c r="AHP45" s="11"/>
      <c r="AHQ45" s="11"/>
      <c r="AHR45" s="11"/>
      <c r="AHS45" s="11"/>
      <c r="AHT45" s="11"/>
      <c r="AHU45" s="11"/>
      <c r="AHV45" s="11"/>
      <c r="AHW45" s="11"/>
      <c r="AHX45" s="11"/>
      <c r="AHY45" s="11"/>
      <c r="AHZ45" s="11"/>
      <c r="AIA45" s="11"/>
      <c r="AIB45" s="11"/>
      <c r="AIC45" s="11"/>
      <c r="AID45" s="11"/>
      <c r="AIE45" s="11"/>
      <c r="AIF45" s="11"/>
      <c r="AIG45" s="11"/>
      <c r="AIH45" s="11"/>
      <c r="AII45" s="11"/>
      <c r="AIJ45" s="11"/>
      <c r="AIK45" s="11"/>
      <c r="AIL45" s="11"/>
      <c r="AIM45" s="11"/>
      <c r="AIN45" s="11"/>
      <c r="AIO45" s="11"/>
      <c r="AIP45" s="11"/>
      <c r="AIQ45" s="11"/>
      <c r="AIR45" s="11"/>
      <c r="AIS45" s="11"/>
      <c r="AIT45" s="11"/>
      <c r="AIU45" s="11"/>
      <c r="AIV45" s="11"/>
      <c r="AIW45" s="11"/>
      <c r="AIX45" s="11"/>
      <c r="AIY45" s="11"/>
      <c r="AIZ45" s="11"/>
      <c r="AJA45" s="11"/>
      <c r="AJB45" s="11"/>
      <c r="AJC45" s="11"/>
      <c r="AJD45" s="11"/>
      <c r="AJE45" s="11"/>
      <c r="AJF45" s="11"/>
      <c r="AJG45" s="11"/>
      <c r="AJH45" s="11"/>
      <c r="AJI45" s="11"/>
      <c r="AJJ45" s="11"/>
      <c r="AJK45" s="11"/>
      <c r="AJL45" s="11"/>
      <c r="AJM45" s="11"/>
      <c r="AJN45" s="11"/>
      <c r="AJO45" s="11"/>
      <c r="AJP45" s="11"/>
      <c r="AJQ45" s="11"/>
      <c r="AJR45" s="11"/>
      <c r="AJS45" s="11"/>
      <c r="AJT45" s="11"/>
      <c r="AJU45" s="11"/>
      <c r="AJV45" s="11"/>
      <c r="AJW45" s="11"/>
      <c r="AJX45" s="11"/>
      <c r="AJY45" s="11"/>
      <c r="AJZ45" s="11"/>
      <c r="AKA45" s="11"/>
      <c r="AKB45" s="11"/>
      <c r="AKC45" s="11"/>
      <c r="AKD45" s="11"/>
      <c r="AKE45" s="11"/>
      <c r="AKF45" s="11"/>
      <c r="AKG45" s="11"/>
      <c r="AKH45" s="11"/>
      <c r="AKI45" s="11"/>
      <c r="AKJ45" s="11"/>
      <c r="AKK45" s="11"/>
      <c r="AKL45" s="11"/>
      <c r="AKM45" s="11"/>
      <c r="AKN45" s="11"/>
      <c r="AKO45" s="11"/>
      <c r="AKP45" s="11"/>
      <c r="AKQ45" s="11"/>
      <c r="AKR45" s="11"/>
      <c r="AKS45" s="11"/>
      <c r="AKT45" s="11"/>
      <c r="AKU45" s="11"/>
      <c r="AKV45" s="11"/>
      <c r="AKW45" s="11"/>
      <c r="AKX45" s="11"/>
      <c r="AKY45" s="11"/>
      <c r="AKZ45" s="11"/>
      <c r="ALA45" s="11"/>
      <c r="ALB45" s="11"/>
      <c r="ALC45" s="11"/>
      <c r="ALD45" s="11"/>
      <c r="ALE45" s="11"/>
      <c r="ALF45" s="11"/>
      <c r="ALG45" s="11"/>
      <c r="ALH45" s="11"/>
      <c r="ALI45" s="11"/>
      <c r="ALJ45" s="11"/>
      <c r="ALK45" s="11"/>
      <c r="ALL45" s="11"/>
      <c r="ALM45" s="11"/>
      <c r="ALN45" s="11"/>
      <c r="ALO45" s="11"/>
      <c r="ALP45" s="11"/>
      <c r="ALQ45" s="11"/>
      <c r="ALR45" s="11"/>
      <c r="ALS45" s="11"/>
      <c r="ALT45" s="11"/>
      <c r="ALU45" s="11"/>
      <c r="ALV45" s="11"/>
      <c r="ALW45" s="11"/>
      <c r="ALX45" s="11"/>
      <c r="ALY45" s="11"/>
      <c r="ALZ45" s="11"/>
      <c r="AMA45" s="11"/>
      <c r="AMB45" s="11"/>
      <c r="AMC45" s="11"/>
      <c r="AMD45" s="11"/>
      <c r="AME45" s="11"/>
      <c r="AMF45" s="11"/>
      <c r="AMG45" s="11"/>
      <c r="AMH45" s="11"/>
      <c r="AMI45" s="11"/>
      <c r="AMJ45" s="11"/>
      <c r="AMK45" s="11"/>
    </row>
    <row r="46" spans="1:1025" s="30" customFormat="1" x14ac:dyDescent="0.2">
      <c r="A46" s="11"/>
      <c r="B46" s="11"/>
      <c r="C46" s="11"/>
      <c r="F46" s="11"/>
      <c r="G46" s="11"/>
      <c r="H46" s="10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X46" s="5"/>
      <c r="Y46" s="29"/>
      <c r="Z46" s="5"/>
      <c r="AA46" s="5"/>
      <c r="AB46" s="5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  <c r="IC46" s="11"/>
      <c r="ID46" s="11"/>
      <c r="IE46" s="11"/>
      <c r="IF46" s="11"/>
      <c r="IG46" s="11"/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  <c r="IW46" s="11"/>
      <c r="IX46" s="11"/>
      <c r="IY46" s="11"/>
      <c r="IZ46" s="11"/>
      <c r="JA46" s="11"/>
      <c r="JB46" s="11"/>
      <c r="JC46" s="11"/>
      <c r="JD46" s="11"/>
      <c r="JE46" s="11"/>
      <c r="JF46" s="11"/>
      <c r="JG46" s="11"/>
      <c r="JH46" s="11"/>
      <c r="JI46" s="11"/>
      <c r="JJ46" s="11"/>
      <c r="JK46" s="11"/>
      <c r="JL46" s="11"/>
      <c r="JM46" s="11"/>
      <c r="JN46" s="11"/>
      <c r="JO46" s="11"/>
      <c r="JP46" s="11"/>
      <c r="JQ46" s="11"/>
      <c r="JR46" s="11"/>
      <c r="JS46" s="11"/>
      <c r="JT46" s="11"/>
      <c r="JU46" s="11"/>
      <c r="JV46" s="11"/>
      <c r="JW46" s="11"/>
      <c r="JX46" s="11"/>
      <c r="JY46" s="11"/>
      <c r="JZ46" s="11"/>
      <c r="KA46" s="11"/>
      <c r="KB46" s="11"/>
      <c r="KC46" s="11"/>
      <c r="KD46" s="11"/>
      <c r="KE46" s="11"/>
      <c r="KF46" s="11"/>
      <c r="KG46" s="11"/>
      <c r="KH46" s="11"/>
      <c r="KI46" s="11"/>
      <c r="KJ46" s="11"/>
      <c r="KK46" s="11"/>
      <c r="KL46" s="11"/>
      <c r="KM46" s="11"/>
      <c r="KN46" s="11"/>
      <c r="KO46" s="11"/>
      <c r="KP46" s="11"/>
      <c r="KQ46" s="11"/>
      <c r="KR46" s="11"/>
      <c r="KS46" s="11"/>
      <c r="KT46" s="11"/>
      <c r="KU46" s="11"/>
      <c r="KV46" s="11"/>
      <c r="KW46" s="11"/>
      <c r="KX46" s="11"/>
      <c r="KY46" s="11"/>
      <c r="KZ46" s="11"/>
      <c r="LA46" s="11"/>
      <c r="LB46" s="11"/>
      <c r="LC46" s="11"/>
      <c r="LD46" s="11"/>
      <c r="LE46" s="11"/>
      <c r="LF46" s="11"/>
      <c r="LG46" s="11"/>
      <c r="LH46" s="11"/>
      <c r="LI46" s="11"/>
      <c r="LJ46" s="11"/>
      <c r="LK46" s="11"/>
      <c r="LL46" s="11"/>
      <c r="LM46" s="11"/>
      <c r="LN46" s="11"/>
      <c r="LO46" s="11"/>
      <c r="LP46" s="11"/>
      <c r="LQ46" s="11"/>
      <c r="LR46" s="11"/>
      <c r="LS46" s="11"/>
      <c r="LT46" s="11"/>
      <c r="LU46" s="11"/>
      <c r="LV46" s="11"/>
      <c r="LW46" s="11"/>
      <c r="LX46" s="11"/>
      <c r="LY46" s="11"/>
      <c r="LZ46" s="11"/>
      <c r="MA46" s="11"/>
      <c r="MB46" s="11"/>
      <c r="MC46" s="11"/>
      <c r="MD46" s="11"/>
      <c r="ME46" s="11"/>
      <c r="MF46" s="11"/>
      <c r="MG46" s="11"/>
      <c r="MH46" s="11"/>
      <c r="MI46" s="11"/>
      <c r="MJ46" s="11"/>
      <c r="MK46" s="11"/>
      <c r="ML46" s="11"/>
      <c r="MM46" s="11"/>
      <c r="MN46" s="11"/>
      <c r="MO46" s="11"/>
      <c r="MP46" s="11"/>
      <c r="MQ46" s="11"/>
      <c r="MR46" s="11"/>
      <c r="MS46" s="11"/>
      <c r="MT46" s="11"/>
      <c r="MU46" s="11"/>
      <c r="MV46" s="11"/>
      <c r="MW46" s="11"/>
      <c r="MX46" s="11"/>
      <c r="MY46" s="11"/>
      <c r="MZ46" s="11"/>
      <c r="NA46" s="11"/>
      <c r="NB46" s="11"/>
      <c r="NC46" s="11"/>
      <c r="ND46" s="11"/>
      <c r="NE46" s="11"/>
      <c r="NF46" s="11"/>
      <c r="NG46" s="11"/>
      <c r="NH46" s="11"/>
      <c r="NI46" s="11"/>
      <c r="NJ46" s="11"/>
      <c r="NK46" s="11"/>
      <c r="NL46" s="11"/>
      <c r="NM46" s="11"/>
      <c r="NN46" s="11"/>
      <c r="NO46" s="11"/>
      <c r="NP46" s="11"/>
      <c r="NQ46" s="11"/>
      <c r="NR46" s="11"/>
      <c r="NS46" s="11"/>
      <c r="NT46" s="11"/>
      <c r="NU46" s="11"/>
      <c r="NV46" s="11"/>
      <c r="NW46" s="11"/>
      <c r="NX46" s="11"/>
      <c r="NY46" s="11"/>
      <c r="NZ46" s="11"/>
      <c r="OA46" s="11"/>
      <c r="OB46" s="11"/>
      <c r="OC46" s="11"/>
      <c r="OD46" s="11"/>
      <c r="OE46" s="11"/>
      <c r="OF46" s="11"/>
      <c r="OG46" s="11"/>
      <c r="OH46" s="11"/>
      <c r="OI46" s="11"/>
      <c r="OJ46" s="11"/>
      <c r="OK46" s="11"/>
      <c r="OL46" s="11"/>
      <c r="OM46" s="11"/>
      <c r="ON46" s="11"/>
      <c r="OO46" s="11"/>
      <c r="OP46" s="11"/>
      <c r="OQ46" s="11"/>
      <c r="OR46" s="11"/>
      <c r="OS46" s="11"/>
      <c r="OT46" s="11"/>
      <c r="OU46" s="11"/>
      <c r="OV46" s="11"/>
      <c r="OW46" s="11"/>
      <c r="OX46" s="11"/>
      <c r="OY46" s="11"/>
      <c r="OZ46" s="11"/>
      <c r="PA46" s="11"/>
      <c r="PB46" s="11"/>
      <c r="PC46" s="11"/>
      <c r="PD46" s="11"/>
      <c r="PE46" s="11"/>
      <c r="PF46" s="11"/>
      <c r="PG46" s="11"/>
      <c r="PH46" s="11"/>
      <c r="PI46" s="11"/>
      <c r="PJ46" s="11"/>
      <c r="PK46" s="11"/>
      <c r="PL46" s="11"/>
      <c r="PM46" s="11"/>
      <c r="PN46" s="11"/>
      <c r="PO46" s="11"/>
      <c r="PP46" s="11"/>
      <c r="PQ46" s="11"/>
      <c r="PR46" s="11"/>
      <c r="PS46" s="11"/>
      <c r="PT46" s="11"/>
      <c r="PU46" s="11"/>
      <c r="PV46" s="11"/>
      <c r="PW46" s="11"/>
      <c r="PX46" s="11"/>
      <c r="PY46" s="11"/>
      <c r="PZ46" s="11"/>
      <c r="QA46" s="11"/>
      <c r="QB46" s="11"/>
      <c r="QC46" s="11"/>
      <c r="QD46" s="11"/>
      <c r="QE46" s="11"/>
      <c r="QF46" s="11"/>
      <c r="QG46" s="11"/>
      <c r="QH46" s="11"/>
      <c r="QI46" s="11"/>
      <c r="QJ46" s="11"/>
      <c r="QK46" s="11"/>
      <c r="QL46" s="11"/>
      <c r="QM46" s="11"/>
      <c r="QN46" s="11"/>
      <c r="QO46" s="11"/>
      <c r="QP46" s="11"/>
      <c r="QQ46" s="11"/>
      <c r="QR46" s="11"/>
      <c r="QS46" s="11"/>
      <c r="QT46" s="11"/>
      <c r="QU46" s="11"/>
      <c r="QV46" s="11"/>
      <c r="QW46" s="11"/>
      <c r="QX46" s="11"/>
      <c r="QY46" s="11"/>
      <c r="QZ46" s="11"/>
      <c r="RA46" s="11"/>
      <c r="RB46" s="11"/>
      <c r="RC46" s="11"/>
      <c r="RD46" s="11"/>
      <c r="RE46" s="11"/>
      <c r="RF46" s="11"/>
      <c r="RG46" s="11"/>
      <c r="RH46" s="11"/>
      <c r="RI46" s="11"/>
      <c r="RJ46" s="11"/>
      <c r="RK46" s="11"/>
      <c r="RL46" s="11"/>
      <c r="RM46" s="11"/>
      <c r="RN46" s="11"/>
      <c r="RO46" s="11"/>
      <c r="RP46" s="11"/>
      <c r="RQ46" s="11"/>
      <c r="RR46" s="11"/>
      <c r="RS46" s="11"/>
      <c r="RT46" s="11"/>
      <c r="RU46" s="11"/>
      <c r="RV46" s="11"/>
      <c r="RW46" s="11"/>
      <c r="RX46" s="11"/>
      <c r="RY46" s="11"/>
      <c r="RZ46" s="11"/>
      <c r="SA46" s="11"/>
      <c r="SB46" s="11"/>
      <c r="SC46" s="11"/>
      <c r="SD46" s="11"/>
      <c r="SE46" s="11"/>
      <c r="SF46" s="11"/>
      <c r="SG46" s="11"/>
      <c r="SH46" s="11"/>
      <c r="SI46" s="11"/>
      <c r="SJ46" s="11"/>
      <c r="SK46" s="11"/>
      <c r="SL46" s="11"/>
      <c r="SM46" s="11"/>
      <c r="SN46" s="11"/>
      <c r="SO46" s="11"/>
      <c r="SP46" s="11"/>
      <c r="SQ46" s="11"/>
      <c r="SR46" s="11"/>
      <c r="SS46" s="11"/>
      <c r="ST46" s="11"/>
      <c r="SU46" s="11"/>
      <c r="SV46" s="11"/>
      <c r="SW46" s="11"/>
      <c r="SX46" s="11"/>
      <c r="SY46" s="11"/>
      <c r="SZ46" s="11"/>
      <c r="TA46" s="11"/>
      <c r="TB46" s="11"/>
      <c r="TC46" s="11"/>
      <c r="TD46" s="11"/>
      <c r="TE46" s="11"/>
      <c r="TF46" s="11"/>
      <c r="TG46" s="11"/>
      <c r="TH46" s="11"/>
      <c r="TI46" s="11"/>
      <c r="TJ46" s="11"/>
      <c r="TK46" s="11"/>
      <c r="TL46" s="11"/>
      <c r="TM46" s="11"/>
      <c r="TN46" s="11"/>
      <c r="TO46" s="11"/>
      <c r="TP46" s="11"/>
      <c r="TQ46" s="11"/>
      <c r="TR46" s="11"/>
      <c r="TS46" s="11"/>
      <c r="TT46" s="11"/>
      <c r="TU46" s="11"/>
      <c r="TV46" s="11"/>
      <c r="TW46" s="11"/>
      <c r="TX46" s="11"/>
      <c r="TY46" s="11"/>
      <c r="TZ46" s="11"/>
      <c r="UA46" s="11"/>
      <c r="UB46" s="11"/>
      <c r="UC46" s="11"/>
      <c r="UD46" s="11"/>
      <c r="UE46" s="11"/>
      <c r="UF46" s="11"/>
      <c r="UG46" s="11"/>
      <c r="UH46" s="11"/>
      <c r="UI46" s="11"/>
      <c r="UJ46" s="11"/>
      <c r="UK46" s="11"/>
      <c r="UL46" s="11"/>
      <c r="UM46" s="11"/>
      <c r="UN46" s="11"/>
      <c r="UO46" s="11"/>
      <c r="UP46" s="11"/>
      <c r="UQ46" s="11"/>
      <c r="UR46" s="11"/>
      <c r="US46" s="11"/>
      <c r="UT46" s="11"/>
      <c r="UU46" s="11"/>
      <c r="UV46" s="11"/>
      <c r="UW46" s="11"/>
      <c r="UX46" s="11"/>
      <c r="UY46" s="11"/>
      <c r="UZ46" s="11"/>
      <c r="VA46" s="11"/>
      <c r="VB46" s="11"/>
      <c r="VC46" s="11"/>
      <c r="VD46" s="11"/>
      <c r="VE46" s="11"/>
      <c r="VF46" s="11"/>
      <c r="VG46" s="11"/>
      <c r="VH46" s="11"/>
      <c r="VI46" s="11"/>
      <c r="VJ46" s="11"/>
      <c r="VK46" s="11"/>
      <c r="VL46" s="11"/>
      <c r="VM46" s="11"/>
      <c r="VN46" s="11"/>
      <c r="VO46" s="11"/>
      <c r="VP46" s="11"/>
      <c r="VQ46" s="11"/>
      <c r="VR46" s="11"/>
      <c r="VS46" s="11"/>
      <c r="VT46" s="11"/>
      <c r="VU46" s="11"/>
      <c r="VV46" s="11"/>
      <c r="VW46" s="11"/>
      <c r="VX46" s="11"/>
      <c r="VY46" s="11"/>
      <c r="VZ46" s="11"/>
      <c r="WA46" s="11"/>
      <c r="WB46" s="11"/>
      <c r="WC46" s="11"/>
      <c r="WD46" s="11"/>
      <c r="WE46" s="11"/>
      <c r="WF46" s="11"/>
      <c r="WG46" s="11"/>
      <c r="WH46" s="11"/>
      <c r="WI46" s="11"/>
      <c r="WJ46" s="11"/>
      <c r="WK46" s="11"/>
      <c r="WL46" s="11"/>
      <c r="WM46" s="11"/>
      <c r="WN46" s="11"/>
      <c r="WO46" s="11"/>
      <c r="WP46" s="11"/>
      <c r="WQ46" s="11"/>
      <c r="WR46" s="11"/>
      <c r="WS46" s="11"/>
      <c r="WT46" s="11"/>
      <c r="WU46" s="11"/>
      <c r="WV46" s="11"/>
      <c r="WW46" s="11"/>
      <c r="WX46" s="11"/>
      <c r="WY46" s="11"/>
      <c r="WZ46" s="11"/>
      <c r="XA46" s="11"/>
      <c r="XB46" s="11"/>
      <c r="XC46" s="11"/>
      <c r="XD46" s="11"/>
      <c r="XE46" s="11"/>
      <c r="XF46" s="11"/>
      <c r="XG46" s="11"/>
      <c r="XH46" s="11"/>
      <c r="XI46" s="11"/>
      <c r="XJ46" s="11"/>
      <c r="XK46" s="11"/>
      <c r="XL46" s="11"/>
      <c r="XM46" s="11"/>
      <c r="XN46" s="11"/>
      <c r="XO46" s="11"/>
      <c r="XP46" s="11"/>
      <c r="XQ46" s="11"/>
      <c r="XR46" s="11"/>
      <c r="XS46" s="11"/>
      <c r="XT46" s="11"/>
      <c r="XU46" s="11"/>
      <c r="XV46" s="11"/>
      <c r="XW46" s="11"/>
      <c r="XX46" s="11"/>
      <c r="XY46" s="11"/>
      <c r="XZ46" s="11"/>
      <c r="YA46" s="11"/>
      <c r="YB46" s="11"/>
      <c r="YC46" s="11"/>
      <c r="YD46" s="11"/>
      <c r="YE46" s="11"/>
      <c r="YF46" s="11"/>
      <c r="YG46" s="11"/>
      <c r="YH46" s="11"/>
      <c r="YI46" s="11"/>
      <c r="YJ46" s="11"/>
      <c r="YK46" s="11"/>
      <c r="YL46" s="11"/>
      <c r="YM46" s="11"/>
      <c r="YN46" s="11"/>
      <c r="YO46" s="11"/>
      <c r="YP46" s="11"/>
      <c r="YQ46" s="11"/>
      <c r="YR46" s="11"/>
      <c r="YS46" s="11"/>
      <c r="YT46" s="11"/>
      <c r="YU46" s="11"/>
      <c r="YV46" s="11"/>
      <c r="YW46" s="11"/>
      <c r="YX46" s="11"/>
      <c r="YY46" s="11"/>
      <c r="YZ46" s="11"/>
      <c r="ZA46" s="11"/>
      <c r="ZB46" s="11"/>
      <c r="ZC46" s="11"/>
      <c r="ZD46" s="11"/>
      <c r="ZE46" s="11"/>
      <c r="ZF46" s="11"/>
      <c r="ZG46" s="11"/>
      <c r="ZH46" s="11"/>
      <c r="ZI46" s="11"/>
      <c r="ZJ46" s="11"/>
      <c r="ZK46" s="11"/>
      <c r="ZL46" s="11"/>
      <c r="ZM46" s="11"/>
      <c r="ZN46" s="11"/>
      <c r="ZO46" s="11"/>
      <c r="ZP46" s="11"/>
      <c r="ZQ46" s="11"/>
      <c r="ZR46" s="11"/>
      <c r="ZS46" s="11"/>
      <c r="ZT46" s="11"/>
      <c r="ZU46" s="11"/>
      <c r="ZV46" s="11"/>
      <c r="ZW46" s="11"/>
      <c r="ZX46" s="11"/>
      <c r="ZY46" s="11"/>
      <c r="ZZ46" s="11"/>
      <c r="AAA46" s="11"/>
      <c r="AAB46" s="11"/>
      <c r="AAC46" s="11"/>
      <c r="AAD46" s="11"/>
      <c r="AAE46" s="11"/>
      <c r="AAF46" s="11"/>
      <c r="AAG46" s="11"/>
      <c r="AAH46" s="11"/>
      <c r="AAI46" s="11"/>
      <c r="AAJ46" s="11"/>
      <c r="AAK46" s="11"/>
      <c r="AAL46" s="11"/>
      <c r="AAM46" s="11"/>
      <c r="AAN46" s="11"/>
      <c r="AAO46" s="11"/>
      <c r="AAP46" s="11"/>
      <c r="AAQ46" s="11"/>
      <c r="AAR46" s="11"/>
      <c r="AAS46" s="11"/>
      <c r="AAT46" s="11"/>
      <c r="AAU46" s="11"/>
      <c r="AAV46" s="11"/>
      <c r="AAW46" s="11"/>
      <c r="AAX46" s="11"/>
      <c r="AAY46" s="11"/>
      <c r="AAZ46" s="11"/>
      <c r="ABA46" s="11"/>
      <c r="ABB46" s="11"/>
      <c r="ABC46" s="11"/>
      <c r="ABD46" s="11"/>
      <c r="ABE46" s="11"/>
      <c r="ABF46" s="11"/>
      <c r="ABG46" s="11"/>
      <c r="ABH46" s="11"/>
      <c r="ABI46" s="11"/>
      <c r="ABJ46" s="11"/>
      <c r="ABK46" s="11"/>
      <c r="ABL46" s="11"/>
      <c r="ABM46" s="11"/>
      <c r="ABN46" s="11"/>
      <c r="ABO46" s="11"/>
      <c r="ABP46" s="11"/>
      <c r="ABQ46" s="11"/>
      <c r="ABR46" s="11"/>
      <c r="ABS46" s="11"/>
      <c r="ABT46" s="11"/>
      <c r="ABU46" s="11"/>
      <c r="ABV46" s="11"/>
      <c r="ABW46" s="11"/>
      <c r="ABX46" s="11"/>
      <c r="ABY46" s="11"/>
      <c r="ABZ46" s="11"/>
      <c r="ACA46" s="11"/>
      <c r="ACB46" s="11"/>
      <c r="ACC46" s="11"/>
      <c r="ACD46" s="11"/>
      <c r="ACE46" s="11"/>
      <c r="ACF46" s="11"/>
      <c r="ACG46" s="11"/>
      <c r="ACH46" s="11"/>
      <c r="ACI46" s="11"/>
      <c r="ACJ46" s="11"/>
      <c r="ACK46" s="11"/>
      <c r="ACL46" s="11"/>
      <c r="ACM46" s="11"/>
      <c r="ACN46" s="11"/>
      <c r="ACO46" s="11"/>
      <c r="ACP46" s="11"/>
      <c r="ACQ46" s="11"/>
      <c r="ACR46" s="11"/>
      <c r="ACS46" s="11"/>
      <c r="ACT46" s="11"/>
      <c r="ACU46" s="11"/>
      <c r="ACV46" s="11"/>
      <c r="ACW46" s="11"/>
      <c r="ACX46" s="11"/>
      <c r="ACY46" s="11"/>
      <c r="ACZ46" s="11"/>
      <c r="ADA46" s="11"/>
      <c r="ADB46" s="11"/>
      <c r="ADC46" s="11"/>
      <c r="ADD46" s="11"/>
      <c r="ADE46" s="11"/>
      <c r="ADF46" s="11"/>
      <c r="ADG46" s="11"/>
      <c r="ADH46" s="11"/>
      <c r="ADI46" s="11"/>
      <c r="ADJ46" s="11"/>
      <c r="ADK46" s="11"/>
      <c r="ADL46" s="11"/>
      <c r="ADM46" s="11"/>
      <c r="ADN46" s="11"/>
      <c r="ADO46" s="11"/>
      <c r="ADP46" s="11"/>
      <c r="ADQ46" s="11"/>
      <c r="ADR46" s="11"/>
      <c r="ADS46" s="11"/>
      <c r="ADT46" s="11"/>
      <c r="ADU46" s="11"/>
      <c r="ADV46" s="11"/>
      <c r="ADW46" s="11"/>
      <c r="ADX46" s="11"/>
      <c r="ADY46" s="11"/>
      <c r="ADZ46" s="11"/>
      <c r="AEA46" s="11"/>
      <c r="AEB46" s="11"/>
      <c r="AEC46" s="11"/>
      <c r="AED46" s="11"/>
      <c r="AEE46" s="11"/>
      <c r="AEF46" s="11"/>
      <c r="AEG46" s="11"/>
      <c r="AEH46" s="11"/>
      <c r="AEI46" s="11"/>
      <c r="AEJ46" s="11"/>
      <c r="AEK46" s="11"/>
      <c r="AEL46" s="11"/>
      <c r="AEM46" s="11"/>
      <c r="AEN46" s="11"/>
      <c r="AEO46" s="11"/>
      <c r="AEP46" s="11"/>
      <c r="AEQ46" s="11"/>
      <c r="AER46" s="11"/>
      <c r="AES46" s="11"/>
      <c r="AET46" s="11"/>
      <c r="AEU46" s="11"/>
      <c r="AEV46" s="11"/>
      <c r="AEW46" s="11"/>
      <c r="AEX46" s="11"/>
      <c r="AEY46" s="11"/>
      <c r="AEZ46" s="11"/>
      <c r="AFA46" s="11"/>
      <c r="AFB46" s="11"/>
      <c r="AFC46" s="11"/>
      <c r="AFD46" s="11"/>
      <c r="AFE46" s="11"/>
      <c r="AFF46" s="11"/>
      <c r="AFG46" s="11"/>
      <c r="AFH46" s="11"/>
      <c r="AFI46" s="11"/>
      <c r="AFJ46" s="11"/>
      <c r="AFK46" s="11"/>
      <c r="AFL46" s="11"/>
      <c r="AFM46" s="11"/>
      <c r="AFN46" s="11"/>
      <c r="AFO46" s="11"/>
      <c r="AFP46" s="11"/>
      <c r="AFQ46" s="11"/>
      <c r="AFR46" s="11"/>
      <c r="AFS46" s="11"/>
      <c r="AFT46" s="11"/>
      <c r="AFU46" s="11"/>
      <c r="AFV46" s="11"/>
      <c r="AFW46" s="11"/>
      <c r="AFX46" s="11"/>
      <c r="AFY46" s="11"/>
      <c r="AFZ46" s="11"/>
      <c r="AGA46" s="11"/>
      <c r="AGB46" s="11"/>
      <c r="AGC46" s="11"/>
      <c r="AGD46" s="11"/>
      <c r="AGE46" s="11"/>
      <c r="AGF46" s="11"/>
      <c r="AGG46" s="11"/>
      <c r="AGH46" s="11"/>
      <c r="AGI46" s="11"/>
      <c r="AGJ46" s="11"/>
      <c r="AGK46" s="11"/>
      <c r="AGL46" s="11"/>
      <c r="AGM46" s="11"/>
      <c r="AGN46" s="11"/>
      <c r="AGO46" s="11"/>
      <c r="AGP46" s="11"/>
      <c r="AGQ46" s="11"/>
      <c r="AGR46" s="11"/>
      <c r="AGS46" s="11"/>
      <c r="AGT46" s="11"/>
      <c r="AGU46" s="11"/>
      <c r="AGV46" s="11"/>
      <c r="AGW46" s="11"/>
      <c r="AGX46" s="11"/>
      <c r="AGY46" s="11"/>
      <c r="AGZ46" s="11"/>
      <c r="AHA46" s="11"/>
      <c r="AHB46" s="11"/>
      <c r="AHC46" s="11"/>
      <c r="AHD46" s="11"/>
      <c r="AHE46" s="11"/>
      <c r="AHF46" s="11"/>
      <c r="AHG46" s="11"/>
      <c r="AHH46" s="11"/>
      <c r="AHI46" s="11"/>
      <c r="AHJ46" s="11"/>
      <c r="AHK46" s="11"/>
      <c r="AHL46" s="11"/>
      <c r="AHM46" s="11"/>
      <c r="AHN46" s="11"/>
      <c r="AHO46" s="11"/>
      <c r="AHP46" s="11"/>
      <c r="AHQ46" s="11"/>
      <c r="AHR46" s="11"/>
      <c r="AHS46" s="11"/>
      <c r="AHT46" s="11"/>
      <c r="AHU46" s="11"/>
      <c r="AHV46" s="11"/>
      <c r="AHW46" s="11"/>
      <c r="AHX46" s="11"/>
      <c r="AHY46" s="11"/>
      <c r="AHZ46" s="11"/>
      <c r="AIA46" s="11"/>
      <c r="AIB46" s="11"/>
      <c r="AIC46" s="11"/>
      <c r="AID46" s="11"/>
      <c r="AIE46" s="11"/>
      <c r="AIF46" s="11"/>
      <c r="AIG46" s="11"/>
      <c r="AIH46" s="11"/>
      <c r="AII46" s="11"/>
      <c r="AIJ46" s="11"/>
      <c r="AIK46" s="11"/>
      <c r="AIL46" s="11"/>
      <c r="AIM46" s="11"/>
      <c r="AIN46" s="11"/>
      <c r="AIO46" s="11"/>
      <c r="AIP46" s="11"/>
      <c r="AIQ46" s="11"/>
      <c r="AIR46" s="11"/>
      <c r="AIS46" s="11"/>
      <c r="AIT46" s="11"/>
      <c r="AIU46" s="11"/>
      <c r="AIV46" s="11"/>
      <c r="AIW46" s="11"/>
      <c r="AIX46" s="11"/>
      <c r="AIY46" s="11"/>
      <c r="AIZ46" s="11"/>
      <c r="AJA46" s="11"/>
      <c r="AJB46" s="11"/>
      <c r="AJC46" s="11"/>
      <c r="AJD46" s="11"/>
      <c r="AJE46" s="11"/>
      <c r="AJF46" s="11"/>
      <c r="AJG46" s="11"/>
      <c r="AJH46" s="11"/>
      <c r="AJI46" s="11"/>
      <c r="AJJ46" s="11"/>
      <c r="AJK46" s="11"/>
      <c r="AJL46" s="11"/>
      <c r="AJM46" s="11"/>
      <c r="AJN46" s="11"/>
      <c r="AJO46" s="11"/>
      <c r="AJP46" s="11"/>
      <c r="AJQ46" s="11"/>
      <c r="AJR46" s="11"/>
      <c r="AJS46" s="11"/>
      <c r="AJT46" s="11"/>
      <c r="AJU46" s="11"/>
      <c r="AJV46" s="11"/>
      <c r="AJW46" s="11"/>
      <c r="AJX46" s="11"/>
      <c r="AJY46" s="11"/>
      <c r="AJZ46" s="11"/>
      <c r="AKA46" s="11"/>
      <c r="AKB46" s="11"/>
      <c r="AKC46" s="11"/>
      <c r="AKD46" s="11"/>
      <c r="AKE46" s="11"/>
      <c r="AKF46" s="11"/>
      <c r="AKG46" s="11"/>
      <c r="AKH46" s="11"/>
      <c r="AKI46" s="11"/>
      <c r="AKJ46" s="11"/>
      <c r="AKK46" s="11"/>
      <c r="AKL46" s="11"/>
      <c r="AKM46" s="11"/>
      <c r="AKN46" s="11"/>
      <c r="AKO46" s="11"/>
      <c r="AKP46" s="11"/>
      <c r="AKQ46" s="11"/>
      <c r="AKR46" s="11"/>
      <c r="AKS46" s="11"/>
      <c r="AKT46" s="11"/>
      <c r="AKU46" s="11"/>
      <c r="AKV46" s="11"/>
      <c r="AKW46" s="11"/>
      <c r="AKX46" s="11"/>
      <c r="AKY46" s="11"/>
      <c r="AKZ46" s="11"/>
      <c r="ALA46" s="11"/>
      <c r="ALB46" s="11"/>
      <c r="ALC46" s="11"/>
      <c r="ALD46" s="11"/>
      <c r="ALE46" s="11"/>
      <c r="ALF46" s="11"/>
      <c r="ALG46" s="11"/>
      <c r="ALH46" s="11"/>
      <c r="ALI46" s="11"/>
      <c r="ALJ46" s="11"/>
      <c r="ALK46" s="11"/>
      <c r="ALL46" s="11"/>
      <c r="ALM46" s="11"/>
      <c r="ALN46" s="11"/>
      <c r="ALO46" s="11"/>
      <c r="ALP46" s="11"/>
      <c r="ALQ46" s="11"/>
      <c r="ALR46" s="11"/>
      <c r="ALS46" s="11"/>
      <c r="ALT46" s="11"/>
      <c r="ALU46" s="11"/>
      <c r="ALV46" s="11"/>
      <c r="ALW46" s="11"/>
      <c r="ALX46" s="11"/>
      <c r="ALY46" s="11"/>
      <c r="ALZ46" s="11"/>
      <c r="AMA46" s="11"/>
      <c r="AMB46" s="11"/>
      <c r="AMC46" s="11"/>
      <c r="AMD46" s="11"/>
      <c r="AME46" s="11"/>
      <c r="AMF46" s="11"/>
      <c r="AMG46" s="11"/>
      <c r="AMH46" s="11"/>
      <c r="AMI46" s="11"/>
      <c r="AMJ46" s="11"/>
      <c r="AMK46" s="11"/>
    </row>
    <row r="47" spans="1:1025" s="30" customFormat="1" x14ac:dyDescent="0.2">
      <c r="A47" s="11"/>
      <c r="B47" s="11"/>
      <c r="C47" s="11"/>
      <c r="F47" s="11"/>
      <c r="G47" s="11"/>
      <c r="H47" s="10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X47" s="5"/>
      <c r="Y47" s="29"/>
      <c r="Z47" s="5"/>
      <c r="AA47" s="5"/>
      <c r="AB47" s="5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  <c r="IV47" s="11"/>
      <c r="IW47" s="11"/>
      <c r="IX47" s="11"/>
      <c r="IY47" s="11"/>
      <c r="IZ47" s="11"/>
      <c r="JA47" s="11"/>
      <c r="JB47" s="11"/>
      <c r="JC47" s="11"/>
      <c r="JD47" s="11"/>
      <c r="JE47" s="11"/>
      <c r="JF47" s="11"/>
      <c r="JG47" s="11"/>
      <c r="JH47" s="11"/>
      <c r="JI47" s="11"/>
      <c r="JJ47" s="11"/>
      <c r="JK47" s="11"/>
      <c r="JL47" s="11"/>
      <c r="JM47" s="11"/>
      <c r="JN47" s="11"/>
      <c r="JO47" s="11"/>
      <c r="JP47" s="11"/>
      <c r="JQ47" s="11"/>
      <c r="JR47" s="11"/>
      <c r="JS47" s="11"/>
      <c r="JT47" s="11"/>
      <c r="JU47" s="11"/>
      <c r="JV47" s="11"/>
      <c r="JW47" s="11"/>
      <c r="JX47" s="11"/>
      <c r="JY47" s="11"/>
      <c r="JZ47" s="11"/>
      <c r="KA47" s="11"/>
      <c r="KB47" s="11"/>
      <c r="KC47" s="11"/>
      <c r="KD47" s="11"/>
      <c r="KE47" s="11"/>
      <c r="KF47" s="11"/>
      <c r="KG47" s="11"/>
      <c r="KH47" s="11"/>
      <c r="KI47" s="11"/>
      <c r="KJ47" s="11"/>
      <c r="KK47" s="11"/>
      <c r="KL47" s="11"/>
      <c r="KM47" s="11"/>
      <c r="KN47" s="11"/>
      <c r="KO47" s="11"/>
      <c r="KP47" s="11"/>
      <c r="KQ47" s="11"/>
      <c r="KR47" s="11"/>
      <c r="KS47" s="11"/>
      <c r="KT47" s="11"/>
      <c r="KU47" s="11"/>
      <c r="KV47" s="11"/>
      <c r="KW47" s="11"/>
      <c r="KX47" s="11"/>
      <c r="KY47" s="11"/>
      <c r="KZ47" s="11"/>
      <c r="LA47" s="11"/>
      <c r="LB47" s="11"/>
      <c r="LC47" s="11"/>
      <c r="LD47" s="11"/>
      <c r="LE47" s="11"/>
      <c r="LF47" s="11"/>
      <c r="LG47" s="11"/>
      <c r="LH47" s="11"/>
      <c r="LI47" s="11"/>
      <c r="LJ47" s="11"/>
      <c r="LK47" s="11"/>
      <c r="LL47" s="11"/>
      <c r="LM47" s="11"/>
      <c r="LN47" s="11"/>
      <c r="LO47" s="11"/>
      <c r="LP47" s="11"/>
      <c r="LQ47" s="11"/>
      <c r="LR47" s="11"/>
      <c r="LS47" s="11"/>
      <c r="LT47" s="11"/>
      <c r="LU47" s="11"/>
      <c r="LV47" s="11"/>
      <c r="LW47" s="11"/>
      <c r="LX47" s="11"/>
      <c r="LY47" s="11"/>
      <c r="LZ47" s="11"/>
      <c r="MA47" s="11"/>
      <c r="MB47" s="11"/>
      <c r="MC47" s="11"/>
      <c r="MD47" s="11"/>
      <c r="ME47" s="11"/>
      <c r="MF47" s="11"/>
      <c r="MG47" s="11"/>
      <c r="MH47" s="11"/>
      <c r="MI47" s="11"/>
      <c r="MJ47" s="11"/>
      <c r="MK47" s="11"/>
      <c r="ML47" s="11"/>
      <c r="MM47" s="11"/>
      <c r="MN47" s="11"/>
      <c r="MO47" s="11"/>
      <c r="MP47" s="11"/>
      <c r="MQ47" s="11"/>
      <c r="MR47" s="11"/>
      <c r="MS47" s="11"/>
      <c r="MT47" s="11"/>
      <c r="MU47" s="11"/>
      <c r="MV47" s="11"/>
      <c r="MW47" s="11"/>
      <c r="MX47" s="11"/>
      <c r="MY47" s="11"/>
      <c r="MZ47" s="11"/>
      <c r="NA47" s="11"/>
      <c r="NB47" s="11"/>
      <c r="NC47" s="11"/>
      <c r="ND47" s="11"/>
      <c r="NE47" s="11"/>
      <c r="NF47" s="11"/>
      <c r="NG47" s="11"/>
      <c r="NH47" s="11"/>
      <c r="NI47" s="11"/>
      <c r="NJ47" s="11"/>
      <c r="NK47" s="11"/>
      <c r="NL47" s="11"/>
      <c r="NM47" s="11"/>
      <c r="NN47" s="11"/>
      <c r="NO47" s="11"/>
      <c r="NP47" s="11"/>
      <c r="NQ47" s="11"/>
      <c r="NR47" s="11"/>
      <c r="NS47" s="11"/>
      <c r="NT47" s="11"/>
      <c r="NU47" s="11"/>
      <c r="NV47" s="11"/>
      <c r="NW47" s="11"/>
      <c r="NX47" s="11"/>
      <c r="NY47" s="11"/>
      <c r="NZ47" s="11"/>
      <c r="OA47" s="11"/>
      <c r="OB47" s="11"/>
      <c r="OC47" s="11"/>
      <c r="OD47" s="11"/>
      <c r="OE47" s="11"/>
      <c r="OF47" s="11"/>
      <c r="OG47" s="11"/>
      <c r="OH47" s="11"/>
      <c r="OI47" s="11"/>
      <c r="OJ47" s="11"/>
      <c r="OK47" s="11"/>
      <c r="OL47" s="11"/>
      <c r="OM47" s="11"/>
      <c r="ON47" s="11"/>
      <c r="OO47" s="11"/>
      <c r="OP47" s="11"/>
      <c r="OQ47" s="11"/>
      <c r="OR47" s="11"/>
      <c r="OS47" s="11"/>
      <c r="OT47" s="11"/>
      <c r="OU47" s="11"/>
      <c r="OV47" s="11"/>
      <c r="OW47" s="11"/>
      <c r="OX47" s="11"/>
      <c r="OY47" s="11"/>
      <c r="OZ47" s="11"/>
      <c r="PA47" s="11"/>
      <c r="PB47" s="11"/>
      <c r="PC47" s="11"/>
      <c r="PD47" s="11"/>
      <c r="PE47" s="11"/>
      <c r="PF47" s="11"/>
      <c r="PG47" s="11"/>
      <c r="PH47" s="11"/>
      <c r="PI47" s="11"/>
      <c r="PJ47" s="11"/>
      <c r="PK47" s="11"/>
      <c r="PL47" s="11"/>
      <c r="PM47" s="11"/>
      <c r="PN47" s="11"/>
      <c r="PO47" s="11"/>
      <c r="PP47" s="11"/>
      <c r="PQ47" s="11"/>
      <c r="PR47" s="11"/>
      <c r="PS47" s="11"/>
      <c r="PT47" s="11"/>
      <c r="PU47" s="11"/>
      <c r="PV47" s="11"/>
      <c r="PW47" s="11"/>
      <c r="PX47" s="11"/>
      <c r="PY47" s="11"/>
      <c r="PZ47" s="11"/>
      <c r="QA47" s="11"/>
      <c r="QB47" s="11"/>
      <c r="QC47" s="11"/>
      <c r="QD47" s="11"/>
      <c r="QE47" s="11"/>
      <c r="QF47" s="11"/>
      <c r="QG47" s="11"/>
      <c r="QH47" s="11"/>
      <c r="QI47" s="11"/>
      <c r="QJ47" s="11"/>
      <c r="QK47" s="11"/>
      <c r="QL47" s="11"/>
      <c r="QM47" s="11"/>
      <c r="QN47" s="11"/>
      <c r="QO47" s="11"/>
      <c r="QP47" s="11"/>
      <c r="QQ47" s="11"/>
      <c r="QR47" s="11"/>
      <c r="QS47" s="11"/>
      <c r="QT47" s="11"/>
      <c r="QU47" s="11"/>
      <c r="QV47" s="11"/>
      <c r="QW47" s="11"/>
      <c r="QX47" s="11"/>
      <c r="QY47" s="11"/>
      <c r="QZ47" s="11"/>
      <c r="RA47" s="11"/>
      <c r="RB47" s="11"/>
      <c r="RC47" s="11"/>
      <c r="RD47" s="11"/>
      <c r="RE47" s="11"/>
      <c r="RF47" s="11"/>
      <c r="RG47" s="11"/>
      <c r="RH47" s="11"/>
      <c r="RI47" s="11"/>
      <c r="RJ47" s="11"/>
      <c r="RK47" s="11"/>
      <c r="RL47" s="11"/>
      <c r="RM47" s="11"/>
      <c r="RN47" s="11"/>
      <c r="RO47" s="11"/>
      <c r="RP47" s="11"/>
      <c r="RQ47" s="11"/>
      <c r="RR47" s="11"/>
      <c r="RS47" s="11"/>
      <c r="RT47" s="11"/>
      <c r="RU47" s="11"/>
      <c r="RV47" s="11"/>
      <c r="RW47" s="11"/>
      <c r="RX47" s="11"/>
      <c r="RY47" s="11"/>
      <c r="RZ47" s="11"/>
      <c r="SA47" s="11"/>
      <c r="SB47" s="11"/>
      <c r="SC47" s="11"/>
      <c r="SD47" s="11"/>
      <c r="SE47" s="11"/>
      <c r="SF47" s="11"/>
      <c r="SG47" s="11"/>
      <c r="SH47" s="11"/>
      <c r="SI47" s="11"/>
      <c r="SJ47" s="11"/>
      <c r="SK47" s="11"/>
      <c r="SL47" s="11"/>
      <c r="SM47" s="11"/>
      <c r="SN47" s="11"/>
      <c r="SO47" s="11"/>
      <c r="SP47" s="11"/>
      <c r="SQ47" s="11"/>
      <c r="SR47" s="11"/>
      <c r="SS47" s="11"/>
      <c r="ST47" s="11"/>
      <c r="SU47" s="11"/>
      <c r="SV47" s="11"/>
      <c r="SW47" s="11"/>
      <c r="SX47" s="11"/>
      <c r="SY47" s="11"/>
      <c r="SZ47" s="11"/>
      <c r="TA47" s="11"/>
      <c r="TB47" s="11"/>
      <c r="TC47" s="11"/>
      <c r="TD47" s="11"/>
      <c r="TE47" s="11"/>
      <c r="TF47" s="11"/>
      <c r="TG47" s="11"/>
      <c r="TH47" s="11"/>
      <c r="TI47" s="11"/>
      <c r="TJ47" s="11"/>
      <c r="TK47" s="11"/>
      <c r="TL47" s="11"/>
      <c r="TM47" s="11"/>
      <c r="TN47" s="11"/>
      <c r="TO47" s="11"/>
      <c r="TP47" s="11"/>
      <c r="TQ47" s="11"/>
      <c r="TR47" s="11"/>
      <c r="TS47" s="11"/>
      <c r="TT47" s="11"/>
      <c r="TU47" s="11"/>
      <c r="TV47" s="11"/>
      <c r="TW47" s="11"/>
      <c r="TX47" s="11"/>
      <c r="TY47" s="11"/>
      <c r="TZ47" s="11"/>
      <c r="UA47" s="11"/>
      <c r="UB47" s="11"/>
      <c r="UC47" s="11"/>
      <c r="UD47" s="11"/>
      <c r="UE47" s="11"/>
      <c r="UF47" s="11"/>
      <c r="UG47" s="11"/>
      <c r="UH47" s="11"/>
      <c r="UI47" s="11"/>
      <c r="UJ47" s="11"/>
      <c r="UK47" s="11"/>
      <c r="UL47" s="11"/>
      <c r="UM47" s="11"/>
      <c r="UN47" s="11"/>
      <c r="UO47" s="11"/>
      <c r="UP47" s="11"/>
      <c r="UQ47" s="11"/>
      <c r="UR47" s="11"/>
      <c r="US47" s="11"/>
      <c r="UT47" s="11"/>
      <c r="UU47" s="11"/>
      <c r="UV47" s="11"/>
      <c r="UW47" s="11"/>
      <c r="UX47" s="11"/>
      <c r="UY47" s="11"/>
      <c r="UZ47" s="11"/>
      <c r="VA47" s="11"/>
      <c r="VB47" s="11"/>
      <c r="VC47" s="11"/>
      <c r="VD47" s="11"/>
      <c r="VE47" s="11"/>
      <c r="VF47" s="11"/>
      <c r="VG47" s="11"/>
      <c r="VH47" s="11"/>
      <c r="VI47" s="11"/>
      <c r="VJ47" s="11"/>
      <c r="VK47" s="11"/>
      <c r="VL47" s="11"/>
      <c r="VM47" s="11"/>
      <c r="VN47" s="11"/>
      <c r="VO47" s="11"/>
      <c r="VP47" s="11"/>
      <c r="VQ47" s="11"/>
      <c r="VR47" s="11"/>
      <c r="VS47" s="11"/>
      <c r="VT47" s="11"/>
      <c r="VU47" s="11"/>
      <c r="VV47" s="11"/>
      <c r="VW47" s="11"/>
      <c r="VX47" s="11"/>
      <c r="VY47" s="11"/>
      <c r="VZ47" s="11"/>
      <c r="WA47" s="11"/>
      <c r="WB47" s="11"/>
      <c r="WC47" s="11"/>
      <c r="WD47" s="11"/>
      <c r="WE47" s="11"/>
      <c r="WF47" s="11"/>
      <c r="WG47" s="11"/>
      <c r="WH47" s="11"/>
      <c r="WI47" s="11"/>
      <c r="WJ47" s="11"/>
      <c r="WK47" s="11"/>
      <c r="WL47" s="11"/>
      <c r="WM47" s="11"/>
      <c r="WN47" s="11"/>
      <c r="WO47" s="11"/>
      <c r="WP47" s="11"/>
      <c r="WQ47" s="11"/>
      <c r="WR47" s="11"/>
      <c r="WS47" s="11"/>
      <c r="WT47" s="11"/>
      <c r="WU47" s="11"/>
      <c r="WV47" s="11"/>
      <c r="WW47" s="11"/>
      <c r="WX47" s="11"/>
      <c r="WY47" s="11"/>
      <c r="WZ47" s="11"/>
      <c r="XA47" s="11"/>
      <c r="XB47" s="11"/>
      <c r="XC47" s="11"/>
      <c r="XD47" s="11"/>
      <c r="XE47" s="11"/>
      <c r="XF47" s="11"/>
      <c r="XG47" s="11"/>
      <c r="XH47" s="11"/>
      <c r="XI47" s="11"/>
      <c r="XJ47" s="11"/>
      <c r="XK47" s="11"/>
      <c r="XL47" s="11"/>
      <c r="XM47" s="11"/>
      <c r="XN47" s="11"/>
      <c r="XO47" s="11"/>
      <c r="XP47" s="11"/>
      <c r="XQ47" s="11"/>
      <c r="XR47" s="11"/>
      <c r="XS47" s="11"/>
      <c r="XT47" s="11"/>
      <c r="XU47" s="11"/>
      <c r="XV47" s="11"/>
      <c r="XW47" s="11"/>
      <c r="XX47" s="11"/>
      <c r="XY47" s="11"/>
      <c r="XZ47" s="11"/>
      <c r="YA47" s="11"/>
      <c r="YB47" s="11"/>
      <c r="YC47" s="11"/>
      <c r="YD47" s="11"/>
      <c r="YE47" s="11"/>
      <c r="YF47" s="11"/>
      <c r="YG47" s="11"/>
      <c r="YH47" s="11"/>
      <c r="YI47" s="11"/>
      <c r="YJ47" s="11"/>
      <c r="YK47" s="11"/>
      <c r="YL47" s="11"/>
      <c r="YM47" s="11"/>
      <c r="YN47" s="11"/>
      <c r="YO47" s="11"/>
      <c r="YP47" s="11"/>
      <c r="YQ47" s="11"/>
      <c r="YR47" s="11"/>
      <c r="YS47" s="11"/>
      <c r="YT47" s="11"/>
      <c r="YU47" s="11"/>
      <c r="YV47" s="11"/>
      <c r="YW47" s="11"/>
      <c r="YX47" s="11"/>
      <c r="YY47" s="11"/>
      <c r="YZ47" s="11"/>
      <c r="ZA47" s="11"/>
      <c r="ZB47" s="11"/>
      <c r="ZC47" s="11"/>
      <c r="ZD47" s="11"/>
      <c r="ZE47" s="11"/>
      <c r="ZF47" s="11"/>
      <c r="ZG47" s="11"/>
      <c r="ZH47" s="11"/>
      <c r="ZI47" s="11"/>
      <c r="ZJ47" s="11"/>
      <c r="ZK47" s="11"/>
      <c r="ZL47" s="11"/>
      <c r="ZM47" s="11"/>
      <c r="ZN47" s="11"/>
      <c r="ZO47" s="11"/>
      <c r="ZP47" s="11"/>
      <c r="ZQ47" s="11"/>
      <c r="ZR47" s="11"/>
      <c r="ZS47" s="11"/>
      <c r="ZT47" s="11"/>
      <c r="ZU47" s="11"/>
      <c r="ZV47" s="11"/>
      <c r="ZW47" s="11"/>
      <c r="ZX47" s="11"/>
      <c r="ZY47" s="11"/>
      <c r="ZZ47" s="11"/>
      <c r="AAA47" s="11"/>
      <c r="AAB47" s="11"/>
      <c r="AAC47" s="11"/>
      <c r="AAD47" s="11"/>
      <c r="AAE47" s="11"/>
      <c r="AAF47" s="11"/>
      <c r="AAG47" s="11"/>
      <c r="AAH47" s="11"/>
      <c r="AAI47" s="11"/>
      <c r="AAJ47" s="11"/>
      <c r="AAK47" s="11"/>
      <c r="AAL47" s="11"/>
      <c r="AAM47" s="11"/>
      <c r="AAN47" s="11"/>
      <c r="AAO47" s="11"/>
      <c r="AAP47" s="11"/>
      <c r="AAQ47" s="11"/>
      <c r="AAR47" s="11"/>
      <c r="AAS47" s="11"/>
      <c r="AAT47" s="11"/>
      <c r="AAU47" s="11"/>
      <c r="AAV47" s="11"/>
      <c r="AAW47" s="11"/>
      <c r="AAX47" s="11"/>
      <c r="AAY47" s="11"/>
      <c r="AAZ47" s="11"/>
      <c r="ABA47" s="11"/>
      <c r="ABB47" s="11"/>
      <c r="ABC47" s="11"/>
      <c r="ABD47" s="11"/>
      <c r="ABE47" s="11"/>
      <c r="ABF47" s="11"/>
      <c r="ABG47" s="11"/>
      <c r="ABH47" s="11"/>
      <c r="ABI47" s="11"/>
      <c r="ABJ47" s="11"/>
      <c r="ABK47" s="11"/>
      <c r="ABL47" s="11"/>
      <c r="ABM47" s="11"/>
      <c r="ABN47" s="11"/>
      <c r="ABO47" s="11"/>
      <c r="ABP47" s="11"/>
      <c r="ABQ47" s="11"/>
      <c r="ABR47" s="11"/>
      <c r="ABS47" s="11"/>
      <c r="ABT47" s="11"/>
      <c r="ABU47" s="11"/>
      <c r="ABV47" s="11"/>
      <c r="ABW47" s="11"/>
      <c r="ABX47" s="11"/>
      <c r="ABY47" s="11"/>
      <c r="ABZ47" s="11"/>
      <c r="ACA47" s="11"/>
      <c r="ACB47" s="11"/>
      <c r="ACC47" s="11"/>
      <c r="ACD47" s="11"/>
      <c r="ACE47" s="11"/>
      <c r="ACF47" s="11"/>
      <c r="ACG47" s="11"/>
      <c r="ACH47" s="11"/>
      <c r="ACI47" s="11"/>
      <c r="ACJ47" s="11"/>
      <c r="ACK47" s="11"/>
      <c r="ACL47" s="11"/>
      <c r="ACM47" s="11"/>
      <c r="ACN47" s="11"/>
      <c r="ACO47" s="11"/>
      <c r="ACP47" s="11"/>
      <c r="ACQ47" s="11"/>
      <c r="ACR47" s="11"/>
      <c r="ACS47" s="11"/>
      <c r="ACT47" s="11"/>
      <c r="ACU47" s="11"/>
      <c r="ACV47" s="11"/>
      <c r="ACW47" s="11"/>
      <c r="ACX47" s="11"/>
      <c r="ACY47" s="11"/>
      <c r="ACZ47" s="11"/>
      <c r="ADA47" s="11"/>
      <c r="ADB47" s="11"/>
      <c r="ADC47" s="11"/>
      <c r="ADD47" s="11"/>
      <c r="ADE47" s="11"/>
      <c r="ADF47" s="11"/>
      <c r="ADG47" s="11"/>
      <c r="ADH47" s="11"/>
      <c r="ADI47" s="11"/>
      <c r="ADJ47" s="11"/>
      <c r="ADK47" s="11"/>
      <c r="ADL47" s="11"/>
      <c r="ADM47" s="11"/>
      <c r="ADN47" s="11"/>
      <c r="ADO47" s="11"/>
      <c r="ADP47" s="11"/>
      <c r="ADQ47" s="11"/>
      <c r="ADR47" s="11"/>
      <c r="ADS47" s="11"/>
      <c r="ADT47" s="11"/>
      <c r="ADU47" s="11"/>
      <c r="ADV47" s="11"/>
      <c r="ADW47" s="11"/>
      <c r="ADX47" s="11"/>
      <c r="ADY47" s="11"/>
      <c r="ADZ47" s="11"/>
      <c r="AEA47" s="11"/>
      <c r="AEB47" s="11"/>
      <c r="AEC47" s="11"/>
      <c r="AED47" s="11"/>
      <c r="AEE47" s="11"/>
      <c r="AEF47" s="11"/>
      <c r="AEG47" s="11"/>
      <c r="AEH47" s="11"/>
      <c r="AEI47" s="11"/>
      <c r="AEJ47" s="11"/>
      <c r="AEK47" s="11"/>
      <c r="AEL47" s="11"/>
      <c r="AEM47" s="11"/>
      <c r="AEN47" s="11"/>
      <c r="AEO47" s="11"/>
      <c r="AEP47" s="11"/>
      <c r="AEQ47" s="11"/>
      <c r="AER47" s="11"/>
      <c r="AES47" s="11"/>
      <c r="AET47" s="11"/>
      <c r="AEU47" s="11"/>
      <c r="AEV47" s="11"/>
      <c r="AEW47" s="11"/>
      <c r="AEX47" s="11"/>
      <c r="AEY47" s="11"/>
      <c r="AEZ47" s="11"/>
      <c r="AFA47" s="11"/>
      <c r="AFB47" s="11"/>
      <c r="AFC47" s="11"/>
      <c r="AFD47" s="11"/>
      <c r="AFE47" s="11"/>
      <c r="AFF47" s="11"/>
      <c r="AFG47" s="11"/>
      <c r="AFH47" s="11"/>
      <c r="AFI47" s="11"/>
      <c r="AFJ47" s="11"/>
      <c r="AFK47" s="11"/>
      <c r="AFL47" s="11"/>
      <c r="AFM47" s="11"/>
      <c r="AFN47" s="11"/>
      <c r="AFO47" s="11"/>
      <c r="AFP47" s="11"/>
      <c r="AFQ47" s="11"/>
      <c r="AFR47" s="11"/>
      <c r="AFS47" s="11"/>
      <c r="AFT47" s="11"/>
      <c r="AFU47" s="11"/>
      <c r="AFV47" s="11"/>
      <c r="AFW47" s="11"/>
      <c r="AFX47" s="11"/>
      <c r="AFY47" s="11"/>
      <c r="AFZ47" s="11"/>
      <c r="AGA47" s="11"/>
      <c r="AGB47" s="11"/>
      <c r="AGC47" s="11"/>
      <c r="AGD47" s="11"/>
      <c r="AGE47" s="11"/>
      <c r="AGF47" s="11"/>
      <c r="AGG47" s="11"/>
      <c r="AGH47" s="11"/>
      <c r="AGI47" s="11"/>
      <c r="AGJ47" s="11"/>
      <c r="AGK47" s="11"/>
      <c r="AGL47" s="11"/>
      <c r="AGM47" s="11"/>
      <c r="AGN47" s="11"/>
      <c r="AGO47" s="11"/>
      <c r="AGP47" s="11"/>
      <c r="AGQ47" s="11"/>
      <c r="AGR47" s="11"/>
      <c r="AGS47" s="11"/>
      <c r="AGT47" s="11"/>
      <c r="AGU47" s="11"/>
      <c r="AGV47" s="11"/>
      <c r="AGW47" s="11"/>
      <c r="AGX47" s="11"/>
      <c r="AGY47" s="11"/>
      <c r="AGZ47" s="11"/>
      <c r="AHA47" s="11"/>
      <c r="AHB47" s="11"/>
      <c r="AHC47" s="11"/>
      <c r="AHD47" s="11"/>
      <c r="AHE47" s="11"/>
      <c r="AHF47" s="11"/>
      <c r="AHG47" s="11"/>
      <c r="AHH47" s="11"/>
      <c r="AHI47" s="11"/>
      <c r="AHJ47" s="11"/>
      <c r="AHK47" s="11"/>
      <c r="AHL47" s="11"/>
      <c r="AHM47" s="11"/>
      <c r="AHN47" s="11"/>
      <c r="AHO47" s="11"/>
      <c r="AHP47" s="11"/>
      <c r="AHQ47" s="11"/>
      <c r="AHR47" s="11"/>
      <c r="AHS47" s="11"/>
      <c r="AHT47" s="11"/>
      <c r="AHU47" s="11"/>
      <c r="AHV47" s="11"/>
      <c r="AHW47" s="11"/>
      <c r="AHX47" s="11"/>
      <c r="AHY47" s="11"/>
      <c r="AHZ47" s="11"/>
      <c r="AIA47" s="11"/>
      <c r="AIB47" s="11"/>
      <c r="AIC47" s="11"/>
      <c r="AID47" s="11"/>
      <c r="AIE47" s="11"/>
      <c r="AIF47" s="11"/>
      <c r="AIG47" s="11"/>
      <c r="AIH47" s="11"/>
      <c r="AII47" s="11"/>
      <c r="AIJ47" s="11"/>
      <c r="AIK47" s="11"/>
      <c r="AIL47" s="11"/>
      <c r="AIM47" s="11"/>
      <c r="AIN47" s="11"/>
      <c r="AIO47" s="11"/>
      <c r="AIP47" s="11"/>
      <c r="AIQ47" s="11"/>
      <c r="AIR47" s="11"/>
      <c r="AIS47" s="11"/>
      <c r="AIT47" s="11"/>
      <c r="AIU47" s="11"/>
      <c r="AIV47" s="11"/>
      <c r="AIW47" s="11"/>
      <c r="AIX47" s="11"/>
      <c r="AIY47" s="11"/>
      <c r="AIZ47" s="11"/>
      <c r="AJA47" s="11"/>
      <c r="AJB47" s="11"/>
      <c r="AJC47" s="11"/>
      <c r="AJD47" s="11"/>
      <c r="AJE47" s="11"/>
      <c r="AJF47" s="11"/>
      <c r="AJG47" s="11"/>
      <c r="AJH47" s="11"/>
      <c r="AJI47" s="11"/>
      <c r="AJJ47" s="11"/>
      <c r="AJK47" s="11"/>
      <c r="AJL47" s="11"/>
      <c r="AJM47" s="11"/>
      <c r="AJN47" s="11"/>
      <c r="AJO47" s="11"/>
      <c r="AJP47" s="11"/>
      <c r="AJQ47" s="11"/>
      <c r="AJR47" s="11"/>
      <c r="AJS47" s="11"/>
      <c r="AJT47" s="11"/>
      <c r="AJU47" s="11"/>
      <c r="AJV47" s="11"/>
      <c r="AJW47" s="11"/>
      <c r="AJX47" s="11"/>
      <c r="AJY47" s="11"/>
      <c r="AJZ47" s="11"/>
      <c r="AKA47" s="11"/>
      <c r="AKB47" s="11"/>
      <c r="AKC47" s="11"/>
      <c r="AKD47" s="11"/>
      <c r="AKE47" s="11"/>
      <c r="AKF47" s="11"/>
      <c r="AKG47" s="11"/>
      <c r="AKH47" s="11"/>
      <c r="AKI47" s="11"/>
      <c r="AKJ47" s="11"/>
      <c r="AKK47" s="11"/>
      <c r="AKL47" s="11"/>
      <c r="AKM47" s="11"/>
      <c r="AKN47" s="11"/>
      <c r="AKO47" s="11"/>
      <c r="AKP47" s="11"/>
      <c r="AKQ47" s="11"/>
      <c r="AKR47" s="11"/>
      <c r="AKS47" s="11"/>
      <c r="AKT47" s="11"/>
      <c r="AKU47" s="11"/>
      <c r="AKV47" s="11"/>
      <c r="AKW47" s="11"/>
      <c r="AKX47" s="11"/>
      <c r="AKY47" s="11"/>
      <c r="AKZ47" s="11"/>
      <c r="ALA47" s="11"/>
      <c r="ALB47" s="11"/>
      <c r="ALC47" s="11"/>
      <c r="ALD47" s="11"/>
      <c r="ALE47" s="11"/>
      <c r="ALF47" s="11"/>
      <c r="ALG47" s="11"/>
      <c r="ALH47" s="11"/>
      <c r="ALI47" s="11"/>
      <c r="ALJ47" s="11"/>
      <c r="ALK47" s="11"/>
      <c r="ALL47" s="11"/>
      <c r="ALM47" s="11"/>
      <c r="ALN47" s="11"/>
      <c r="ALO47" s="11"/>
      <c r="ALP47" s="11"/>
      <c r="ALQ47" s="11"/>
      <c r="ALR47" s="11"/>
      <c r="ALS47" s="11"/>
      <c r="ALT47" s="11"/>
      <c r="ALU47" s="11"/>
      <c r="ALV47" s="11"/>
      <c r="ALW47" s="11"/>
      <c r="ALX47" s="11"/>
      <c r="ALY47" s="11"/>
      <c r="ALZ47" s="11"/>
      <c r="AMA47" s="11"/>
      <c r="AMB47" s="11"/>
      <c r="AMC47" s="11"/>
      <c r="AMD47" s="11"/>
      <c r="AME47" s="11"/>
      <c r="AMF47" s="11"/>
      <c r="AMG47" s="11"/>
      <c r="AMH47" s="11"/>
      <c r="AMI47" s="11"/>
      <c r="AMJ47" s="11"/>
      <c r="AMK47" s="11"/>
    </row>
    <row r="48" spans="1:1025" x14ac:dyDescent="0.2">
      <c r="B48" s="11"/>
      <c r="C48" s="11"/>
      <c r="D48"/>
      <c r="E48"/>
      <c r="F48" s="11" t="s">
        <v>48</v>
      </c>
      <c r="G48" s="11" t="s">
        <v>49</v>
      </c>
      <c r="H48" s="10" t="s">
        <v>50</v>
      </c>
      <c r="I48" s="11" t="s">
        <v>51</v>
      </c>
      <c r="J48" s="11" t="s">
        <v>52</v>
      </c>
      <c r="K48" s="11" t="s">
        <v>53</v>
      </c>
      <c r="L48" s="11" t="s">
        <v>54</v>
      </c>
      <c r="M48" s="11" t="s">
        <v>55</v>
      </c>
      <c r="N48" s="11" t="s">
        <v>56</v>
      </c>
      <c r="O48" s="11" t="s">
        <v>57</v>
      </c>
      <c r="P48" s="11" t="s">
        <v>58</v>
      </c>
      <c r="Q48" s="11" t="s">
        <v>59</v>
      </c>
      <c r="R48" s="11"/>
      <c r="S48" s="11" t="s">
        <v>60</v>
      </c>
      <c r="U48"/>
      <c r="V48"/>
      <c r="W48"/>
      <c r="X48" s="5"/>
      <c r="Y48"/>
    </row>
    <row r="49" spans="2:28" x14ac:dyDescent="0.2">
      <c r="B49" s="11"/>
      <c r="C49" s="11"/>
      <c r="D49"/>
      <c r="E49" s="11" t="str">
        <f>A2</f>
        <v>Merapi (6)</v>
      </c>
      <c r="F49" s="27">
        <f>AVERAGE(F3:F8)</f>
        <v>1.1110578127814683</v>
      </c>
      <c r="G49" s="27">
        <f t="shared" ref="G49:S49" si="15">AVERAGE(H3:H8)</f>
        <v>12.710283056169798</v>
      </c>
      <c r="H49" s="27">
        <f t="shared" si="15"/>
        <v>53.733333333333327</v>
      </c>
      <c r="I49" s="27">
        <f t="shared" si="15"/>
        <v>267.914880952381</v>
      </c>
      <c r="J49" s="27">
        <f t="shared" si="15"/>
        <v>19.602976190476191</v>
      </c>
      <c r="K49" s="27">
        <f t="shared" si="15"/>
        <v>133.4</v>
      </c>
      <c r="L49" s="27">
        <f t="shared" si="15"/>
        <v>1.8333333333333333</v>
      </c>
      <c r="M49" s="27">
        <f t="shared" si="15"/>
        <v>457.66666666666669</v>
      </c>
      <c r="N49" s="27">
        <f t="shared" si="15"/>
        <v>58</v>
      </c>
      <c r="O49" s="27">
        <f t="shared" si="15"/>
        <v>1816.8333333333333</v>
      </c>
      <c r="P49" s="27">
        <f t="shared" si="15"/>
        <v>250.83333333333334</v>
      </c>
      <c r="Q49" s="27">
        <f>AVERAGE(S3:S8)</f>
        <v>472.02777777777783</v>
      </c>
      <c r="R49" s="27"/>
      <c r="S49" s="27">
        <f t="shared" si="15"/>
        <v>56.666666666666664</v>
      </c>
      <c r="U49"/>
      <c r="V49"/>
      <c r="W49" s="5"/>
      <c r="Y49" s="11">
        <f>AVERAGE(Y3:Z31)</f>
        <v>7.2555237826647794</v>
      </c>
      <c r="AA49" s="1">
        <f>AVERAGE(AA3:AA31)</f>
        <v>0.18866397345122304</v>
      </c>
      <c r="AB49" s="1">
        <f>AVERAGE(AB3:AB31)</f>
        <v>0.14239938401369609</v>
      </c>
    </row>
    <row r="50" spans="2:28" x14ac:dyDescent="0.2">
      <c r="B50" s="11"/>
      <c r="C50" s="11"/>
      <c r="D50"/>
      <c r="E50" s="11" t="str">
        <f>A9</f>
        <v>Colima (4)</v>
      </c>
      <c r="F50" s="27">
        <f>AVERAGE(F10:F13)</f>
        <v>1.1580586766749956</v>
      </c>
      <c r="G50" s="27">
        <f t="shared" ref="G50:S50" si="16">AVERAGE(H10:H13)</f>
        <v>18.023447669478589</v>
      </c>
      <c r="H50" s="27">
        <f t="shared" si="16"/>
        <v>52.4</v>
      </c>
      <c r="I50" s="27">
        <f t="shared" si="16"/>
        <v>383.03977272727275</v>
      </c>
      <c r="J50" s="27">
        <f t="shared" si="16"/>
        <v>42.896590909090911</v>
      </c>
      <c r="K50" s="27">
        <f t="shared" si="16"/>
        <v>231.75</v>
      </c>
      <c r="L50" s="27">
        <f t="shared" si="16"/>
        <v>15.25</v>
      </c>
      <c r="M50" s="27">
        <f t="shared" si="16"/>
        <v>601.25</v>
      </c>
      <c r="N50" s="27">
        <f t="shared" si="16"/>
        <v>105.25</v>
      </c>
      <c r="O50" s="27">
        <f t="shared" si="16"/>
        <v>1322</v>
      </c>
      <c r="P50" s="27">
        <f t="shared" si="16"/>
        <v>186.25</v>
      </c>
      <c r="Q50" s="27">
        <f>AVERAGE(S10:S13)</f>
        <v>423.5</v>
      </c>
      <c r="R50" s="27"/>
      <c r="S50" s="27">
        <f t="shared" si="16"/>
        <v>68</v>
      </c>
      <c r="U50"/>
      <c r="V50"/>
      <c r="W50" s="5"/>
      <c r="Y50" s="11">
        <f>_xlfn.STDEV.P(Y3:Z31)</f>
        <v>3.0224046395756825</v>
      </c>
    </row>
    <row r="51" spans="2:28" x14ac:dyDescent="0.2">
      <c r="B51" s="11"/>
      <c r="C51" s="11"/>
      <c r="D51"/>
      <c r="E51" s="11" t="str">
        <f>A14</f>
        <v>Monserrat (4)</v>
      </c>
      <c r="F51" s="27">
        <f>AVERAGE(F15:F18)</f>
        <v>1.0964871152170574</v>
      </c>
      <c r="G51" s="27">
        <f t="shared" ref="G51:S51" si="17">AVERAGE(H15:H18)</f>
        <v>13.995033876116844</v>
      </c>
      <c r="H51" s="27">
        <f t="shared" si="17"/>
        <v>47.825000000000003</v>
      </c>
      <c r="I51" s="27">
        <f t="shared" si="17"/>
        <v>334.61428571428576</v>
      </c>
      <c r="J51" s="27">
        <f t="shared" si="17"/>
        <v>32.029761904761905</v>
      </c>
      <c r="K51" s="27">
        <f t="shared" si="17"/>
        <v>265.75</v>
      </c>
      <c r="L51" s="27">
        <f t="shared" si="17"/>
        <v>18.5</v>
      </c>
      <c r="M51" s="27">
        <f t="shared" si="17"/>
        <v>417.75</v>
      </c>
      <c r="N51" s="27">
        <f t="shared" si="17"/>
        <v>54.25</v>
      </c>
      <c r="O51" s="27">
        <f t="shared" si="17"/>
        <v>1208</v>
      </c>
      <c r="P51" s="27">
        <f t="shared" si="17"/>
        <v>138</v>
      </c>
      <c r="Q51" s="27">
        <f>AVERAGE(S15:S18)</f>
        <v>414</v>
      </c>
      <c r="R51" s="27"/>
      <c r="S51" s="27">
        <f t="shared" si="17"/>
        <v>70.5</v>
      </c>
      <c r="U51"/>
      <c r="V51"/>
      <c r="W51" s="5"/>
    </row>
    <row r="52" spans="2:28" x14ac:dyDescent="0.2">
      <c r="B52" s="11"/>
      <c r="C52" s="11"/>
      <c r="D52"/>
      <c r="E52" s="11" t="str">
        <f>A19</f>
        <v>Unzen (6)</v>
      </c>
      <c r="F52" s="27">
        <f>AVERAGE(F20:F25)</f>
        <v>1.1528322987967041</v>
      </c>
      <c r="G52" s="27">
        <f t="shared" ref="G52:P52" si="18">AVERAGE(H20:H25)</f>
        <v>22.343872243328676</v>
      </c>
      <c r="H52" s="27">
        <f t="shared" si="18"/>
        <v>71.78</v>
      </c>
      <c r="I52" s="27">
        <f t="shared" si="18"/>
        <v>386.22976190476192</v>
      </c>
      <c r="J52" s="27">
        <f t="shared" si="18"/>
        <v>47.69444444444445</v>
      </c>
      <c r="K52" s="27">
        <f t="shared" si="18"/>
        <v>50.333333333333336</v>
      </c>
      <c r="L52" s="27">
        <f t="shared" si="18"/>
        <v>19.833333333333332</v>
      </c>
      <c r="M52" s="27">
        <f t="shared" si="18"/>
        <v>711.5</v>
      </c>
      <c r="N52" s="27">
        <f t="shared" si="18"/>
        <v>94.166666666666671</v>
      </c>
      <c r="O52" s="27">
        <f t="shared" si="18"/>
        <v>1892.5</v>
      </c>
      <c r="P52" s="27">
        <f t="shared" si="18"/>
        <v>268.5</v>
      </c>
      <c r="Q52" s="27">
        <f>AVERAGE(S22:S25)</f>
        <v>320.66666666666669</v>
      </c>
      <c r="R52" s="27"/>
      <c r="S52" s="27">
        <f>AVERAGE(T22:T25)</f>
        <v>93</v>
      </c>
      <c r="U52"/>
      <c r="V52" s="5"/>
      <c r="W52"/>
      <c r="AA52" s="1">
        <f>AVERAGE(AA49:AB49)</f>
        <v>0.16553167873245955</v>
      </c>
    </row>
    <row r="53" spans="2:28" x14ac:dyDescent="0.2">
      <c r="B53" s="11"/>
      <c r="C53" s="11"/>
      <c r="D53"/>
      <c r="E53" s="11" t="str">
        <f>A26</f>
        <v>Sakurajima (5)</v>
      </c>
      <c r="F53" s="27">
        <f>AVERAGE(F27:F31)</f>
        <v>1.1454632185236981</v>
      </c>
      <c r="G53" s="27">
        <f t="shared" ref="G53:S53" si="19">AVERAGE(H27:H31)</f>
        <v>21.617372320833237</v>
      </c>
      <c r="H53" s="27">
        <f t="shared" si="19"/>
        <v>72.08</v>
      </c>
      <c r="I53" s="27">
        <f t="shared" si="19"/>
        <v>174.12332112332112</v>
      </c>
      <c r="J53" s="27">
        <f t="shared" si="19"/>
        <v>32.767692307692315</v>
      </c>
      <c r="K53" s="27">
        <f t="shared" si="19"/>
        <v>90.4</v>
      </c>
      <c r="L53" s="27">
        <f t="shared" si="19"/>
        <v>11.6</v>
      </c>
      <c r="M53" s="27">
        <f t="shared" si="19"/>
        <v>300.2</v>
      </c>
      <c r="N53" s="27">
        <f t="shared" si="19"/>
        <v>60.4</v>
      </c>
      <c r="O53" s="27">
        <f t="shared" si="19"/>
        <v>874.4</v>
      </c>
      <c r="P53" s="27">
        <f t="shared" si="19"/>
        <v>135.19999999999999</v>
      </c>
      <c r="Q53" s="27">
        <f>AVERAGE(S27:S31)</f>
        <v>221</v>
      </c>
      <c r="R53" s="27"/>
      <c r="S53" s="27">
        <f t="shared" si="19"/>
        <v>54.8</v>
      </c>
      <c r="U53"/>
      <c r="W53" s="5"/>
      <c r="AA53" s="1">
        <f>_xlfn.STDEV.P(AA3:AB31)</f>
        <v>6.6818297483394823E-2</v>
      </c>
    </row>
    <row r="54" spans="2:28" x14ac:dyDescent="0.2">
      <c r="D54"/>
      <c r="E54" s="1" t="s">
        <v>61</v>
      </c>
      <c r="F54" s="28">
        <f>AVERAGE(F3:F8,F10:F13,F15:F18,F20:F25,F27:F31)</f>
        <v>1.1331535971862294</v>
      </c>
      <c r="G54" s="28">
        <f t="shared" ref="G54:S54" si="20">AVERAGE(H3:H8,H10:H13,H15:H18,H20:H25,H27:H31)</f>
        <v>17.859428783341549</v>
      </c>
      <c r="H54" s="28">
        <f t="shared" si="20"/>
        <v>60.10833333333332</v>
      </c>
      <c r="I54" s="28">
        <f t="shared" si="20"/>
        <v>306.64402786102784</v>
      </c>
      <c r="J54" s="28">
        <f t="shared" si="20"/>
        <v>34.693135864135861</v>
      </c>
      <c r="K54" s="28">
        <f t="shared" si="20"/>
        <v>141.77600000000001</v>
      </c>
      <c r="L54" s="28">
        <f t="shared" si="20"/>
        <v>12.92</v>
      </c>
      <c r="M54" s="28">
        <f t="shared" si="20"/>
        <v>503.68</v>
      </c>
      <c r="N54" s="28">
        <f t="shared" si="20"/>
        <v>74.12</v>
      </c>
      <c r="O54" s="28">
        <f t="shared" si="20"/>
        <v>1469.92</v>
      </c>
      <c r="P54" s="28">
        <f t="shared" si="20"/>
        <v>203.56</v>
      </c>
      <c r="Q54" s="28">
        <f>AVERAGE(S3:S8,S10:S13,S15:S18,S20:S25,S27:S31)</f>
        <v>371.05833333333334</v>
      </c>
      <c r="R54" s="28"/>
      <c r="S54" s="28">
        <f t="shared" si="20"/>
        <v>65.3</v>
      </c>
      <c r="U54" s="1">
        <f>AVERAGE(V3:V8,V10:V13,V15:V18,V20:V25,V27:V31)</f>
        <v>10.738972624540995</v>
      </c>
    </row>
    <row r="55" spans="2:28" x14ac:dyDescent="0.2">
      <c r="D55"/>
      <c r="E55" s="1" t="s">
        <v>62</v>
      </c>
      <c r="F55" s="28">
        <f>_xlfn.STDEV.P(F3:F8,F10:F13,F15:F18,F20:F25,F27:F31)</f>
        <v>5.8523688269605516E-2</v>
      </c>
      <c r="G55" s="28">
        <f t="shared" ref="G55:S55" si="21">_xlfn.STDEV.P(H3:H8,H10:H13,H15:H18,H20:H25,H27:H31)</f>
        <v>6.6886856422067433</v>
      </c>
      <c r="H55" s="28">
        <f t="shared" si="21"/>
        <v>13.542184605479658</v>
      </c>
      <c r="I55" s="28">
        <f t="shared" si="21"/>
        <v>136.79895279790028</v>
      </c>
      <c r="J55" s="28">
        <f t="shared" si="21"/>
        <v>18.085358165644287</v>
      </c>
      <c r="K55" s="28">
        <f t="shared" si="21"/>
        <v>106.7003478157405</v>
      </c>
      <c r="L55" s="28">
        <f t="shared" si="21"/>
        <v>11.949627609260466</v>
      </c>
      <c r="M55" s="28">
        <f t="shared" si="21"/>
        <v>284.12429955918941</v>
      </c>
      <c r="N55" s="28">
        <f t="shared" si="21"/>
        <v>36.411338893262354</v>
      </c>
      <c r="O55" s="28">
        <f t="shared" si="21"/>
        <v>856.08985135907324</v>
      </c>
      <c r="P55" s="28">
        <f t="shared" si="21"/>
        <v>128.41466582910226</v>
      </c>
      <c r="Q55" s="28">
        <f>_xlfn.STDEV.P(S3:S8,S10:S13,S15:S18,S20:S25,S27:S31)</f>
        <v>191.24787054006933</v>
      </c>
      <c r="R55" s="28"/>
      <c r="S55" s="28">
        <f t="shared" si="21"/>
        <v>38.318533374856614</v>
      </c>
      <c r="U55" s="1">
        <f>_xlfn.STDEV.P(V3:V8,V10:V13,V15:V18,V20:V25,V27:V31)</f>
        <v>7.0810805484832295</v>
      </c>
    </row>
  </sheetData>
  <pageMargins left="0.7" right="0.7" top="0.75" bottom="0.75" header="0.51180555555555496" footer="0.51180555555555496"/>
  <pageSetup firstPageNumber="0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Q8" sqref="Q8"/>
    </sheetView>
  </sheetViews>
  <sheetFormatPr baseColWidth="10" defaultColWidth="8.83203125" defaultRowHeight="16" x14ac:dyDescent="0.2"/>
  <cols>
    <col min="1" max="1" width="16.6640625" customWidth="1"/>
    <col min="5" max="5" width="14.1640625" customWidth="1"/>
  </cols>
  <sheetData>
    <row r="1" spans="1:17" x14ac:dyDescent="0.2">
      <c r="B1" t="s">
        <v>48</v>
      </c>
      <c r="C1" t="s">
        <v>49</v>
      </c>
      <c r="D1" t="s">
        <v>50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P1" t="s">
        <v>99</v>
      </c>
      <c r="Q1" t="s">
        <v>137</v>
      </c>
    </row>
    <row r="2" spans="1:17" x14ac:dyDescent="0.2">
      <c r="A2" t="s">
        <v>21</v>
      </c>
      <c r="B2">
        <v>1.1110578127814701</v>
      </c>
      <c r="C2">
        <v>12.7102830561698</v>
      </c>
      <c r="D2">
        <v>53.733333333333299</v>
      </c>
      <c r="E2">
        <v>267.914880952381</v>
      </c>
      <c r="F2">
        <v>19.602976190476198</v>
      </c>
      <c r="G2">
        <v>133.4</v>
      </c>
      <c r="H2">
        <v>1.8333333333333299</v>
      </c>
      <c r="I2">
        <v>457.66666666666703</v>
      </c>
      <c r="J2">
        <v>58</v>
      </c>
      <c r="K2">
        <v>1816.8333333333301</v>
      </c>
      <c r="L2">
        <v>250.833333333333</v>
      </c>
      <c r="M2">
        <v>472.027777777778</v>
      </c>
      <c r="N2">
        <v>56.6666666666667</v>
      </c>
      <c r="O2">
        <f t="shared" ref="O2:O8" si="0">F2/E2</f>
        <v>7.3168672530587869E-2</v>
      </c>
      <c r="P2">
        <f>AVERAGE(K2,M2)</f>
        <v>1144.4305555555541</v>
      </c>
    </row>
    <row r="3" spans="1:17" x14ac:dyDescent="0.2">
      <c r="A3" t="s">
        <v>37</v>
      </c>
      <c r="B3">
        <v>1.1580586766750001</v>
      </c>
      <c r="C3">
        <v>18.0234476694786</v>
      </c>
      <c r="D3">
        <v>52.4</v>
      </c>
      <c r="E3">
        <v>383.03977272727298</v>
      </c>
      <c r="F3">
        <v>42.896590909090897</v>
      </c>
      <c r="G3">
        <v>231.75</v>
      </c>
      <c r="H3">
        <v>15.25</v>
      </c>
      <c r="I3">
        <v>601.25</v>
      </c>
      <c r="J3">
        <v>105.25</v>
      </c>
      <c r="K3">
        <v>1322</v>
      </c>
      <c r="L3">
        <v>186.25</v>
      </c>
      <c r="M3">
        <v>423.5</v>
      </c>
      <c r="N3">
        <v>68</v>
      </c>
      <c r="O3">
        <f t="shared" si="0"/>
        <v>0.11198991322405982</v>
      </c>
      <c r="P3">
        <f t="shared" ref="P3:P6" si="1">AVERAGE(K3,M3)</f>
        <v>872.75</v>
      </c>
    </row>
    <row r="4" spans="1:17" x14ac:dyDescent="0.2">
      <c r="A4" t="s">
        <v>40</v>
      </c>
      <c r="B4">
        <v>1.0964871152170601</v>
      </c>
      <c r="C4">
        <v>13.9950338761168</v>
      </c>
      <c r="D4">
        <v>47.825000000000003</v>
      </c>
      <c r="E4">
        <v>334.61428571428598</v>
      </c>
      <c r="F4">
        <v>32.029761904761898</v>
      </c>
      <c r="G4">
        <v>265.75</v>
      </c>
      <c r="H4">
        <v>18.5</v>
      </c>
      <c r="I4">
        <v>417.75</v>
      </c>
      <c r="J4">
        <v>54.25</v>
      </c>
      <c r="K4">
        <v>1208</v>
      </c>
      <c r="L4">
        <v>138</v>
      </c>
      <c r="M4">
        <v>414</v>
      </c>
      <c r="N4">
        <v>70.5</v>
      </c>
      <c r="O4">
        <f t="shared" si="0"/>
        <v>9.5721441887603259E-2</v>
      </c>
      <c r="P4">
        <f t="shared" si="1"/>
        <v>811</v>
      </c>
    </row>
    <row r="5" spans="1:17" x14ac:dyDescent="0.2">
      <c r="A5" t="s">
        <v>43</v>
      </c>
      <c r="B5">
        <v>1.1528322987966999</v>
      </c>
      <c r="C5">
        <v>22.3438722433287</v>
      </c>
      <c r="D5">
        <v>71.78</v>
      </c>
      <c r="E5">
        <v>386.22976190476197</v>
      </c>
      <c r="F5">
        <v>47.6944444444445</v>
      </c>
      <c r="G5">
        <v>50.3333333333333</v>
      </c>
      <c r="H5">
        <v>19.8333333333333</v>
      </c>
      <c r="I5">
        <v>711.5</v>
      </c>
      <c r="J5">
        <v>94.1666666666667</v>
      </c>
      <c r="K5">
        <v>1892.5</v>
      </c>
      <c r="L5">
        <v>268.5</v>
      </c>
      <c r="M5">
        <v>320.66666666666703</v>
      </c>
      <c r="N5">
        <v>93</v>
      </c>
      <c r="O5">
        <f t="shared" si="0"/>
        <v>0.12348723259758833</v>
      </c>
      <c r="P5">
        <f t="shared" si="1"/>
        <v>1106.5833333333335</v>
      </c>
    </row>
    <row r="6" spans="1:17" x14ac:dyDescent="0.2">
      <c r="A6" t="s">
        <v>47</v>
      </c>
      <c r="B6">
        <v>1.1454632185236999</v>
      </c>
      <c r="C6">
        <v>21.617372320833201</v>
      </c>
      <c r="D6">
        <v>72.08</v>
      </c>
      <c r="E6">
        <v>174.12332112332101</v>
      </c>
      <c r="F6">
        <v>32.7676923076923</v>
      </c>
      <c r="G6">
        <v>90.4</v>
      </c>
      <c r="H6">
        <v>11.6</v>
      </c>
      <c r="I6">
        <v>300.2</v>
      </c>
      <c r="J6">
        <v>60.4</v>
      </c>
      <c r="K6">
        <v>874.4</v>
      </c>
      <c r="L6">
        <v>135.19999999999999</v>
      </c>
      <c r="M6">
        <v>221</v>
      </c>
      <c r="N6">
        <v>54.8</v>
      </c>
      <c r="O6">
        <f t="shared" si="0"/>
        <v>0.18818669490277484</v>
      </c>
      <c r="P6">
        <f t="shared" si="1"/>
        <v>547.70000000000005</v>
      </c>
    </row>
    <row r="7" spans="1:17" x14ac:dyDescent="0.2">
      <c r="A7" t="s">
        <v>61</v>
      </c>
      <c r="B7">
        <v>1.1331535971862301</v>
      </c>
      <c r="C7">
        <v>17.8594287833415</v>
      </c>
      <c r="D7">
        <v>60.108333333333299</v>
      </c>
      <c r="E7">
        <v>306.64402786102801</v>
      </c>
      <c r="F7">
        <v>34.693135864135897</v>
      </c>
      <c r="G7">
        <v>141.77600000000001</v>
      </c>
      <c r="H7">
        <v>12.92</v>
      </c>
      <c r="I7">
        <v>503.68</v>
      </c>
      <c r="J7">
        <v>74.12</v>
      </c>
      <c r="K7">
        <v>1469.92</v>
      </c>
      <c r="L7">
        <v>203.56</v>
      </c>
      <c r="M7">
        <v>371.058333333333</v>
      </c>
      <c r="N7">
        <v>65.3</v>
      </c>
      <c r="O7">
        <f t="shared" si="0"/>
        <v>0.11313814296705928</v>
      </c>
      <c r="P7">
        <f>AVERAGE(channels!P2:P30,channels!S2:S30)</f>
        <v>995.9108527131782</v>
      </c>
      <c r="Q7">
        <f>AVERAGE(channels!AA3:AB8,channels!AA10:AB13,channels!AB20:AB25,channels!AA22,channels!AA24:AA25,channels!AA27:AB31,channels!AA15,channels!AA17,channels!AB15:AB18)</f>
        <v>0.16296142376370804</v>
      </c>
    </row>
    <row r="8" spans="1:17" x14ac:dyDescent="0.2">
      <c r="A8" t="s">
        <v>62</v>
      </c>
      <c r="B8">
        <v>5.8523688269605502E-2</v>
      </c>
      <c r="C8">
        <v>6.6886856422067398</v>
      </c>
      <c r="D8">
        <v>13.542184605479701</v>
      </c>
      <c r="E8">
        <v>136.7989527979</v>
      </c>
      <c r="F8">
        <v>18.085358165644301</v>
      </c>
      <c r="G8">
        <v>106.700347815741</v>
      </c>
      <c r="H8">
        <v>11.949627609260499</v>
      </c>
      <c r="I8">
        <v>284.12429955918901</v>
      </c>
      <c r="J8">
        <v>36.411338893262403</v>
      </c>
      <c r="K8">
        <v>856.08985135907301</v>
      </c>
      <c r="L8">
        <v>128.41466582910201</v>
      </c>
      <c r="M8">
        <v>191.24787054006899</v>
      </c>
      <c r="N8">
        <v>38.318533374856599</v>
      </c>
      <c r="O8">
        <f t="shared" si="0"/>
        <v>0.13220392258676653</v>
      </c>
      <c r="P8">
        <f>_xlfn.STDEV.P(channels!P3:P31,channels!S3:S31)</f>
        <v>849.44941273809673</v>
      </c>
      <c r="Q8">
        <f>_xlfn.STDEV.P(channels!AA4:AB9,channels!AA11:AB14,channels!AB21:AB26,channels!AA23,channels!AA25:AA26,channels!AA28:AB32,channels!AA16,channels!AA18,channels!AB16:AB19)</f>
        <v>6.2163350124394799E-2</v>
      </c>
    </row>
  </sheetData>
  <pageMargins left="0.7" right="0.7" top="0.75" bottom="0.75" header="0.51180555555555496" footer="0.51180555555555496"/>
  <pageSetup firstPageNumber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"/>
  <sheetViews>
    <sheetView topLeftCell="A35" workbookViewId="0">
      <selection activeCell="V52" sqref="V52"/>
    </sheetView>
  </sheetViews>
  <sheetFormatPr baseColWidth="10" defaultColWidth="8.83203125" defaultRowHeight="16" x14ac:dyDescent="0.2"/>
  <cols>
    <col min="1" max="5" width="8.83203125" style="29"/>
    <col min="6" max="10" width="8.83203125" style="30"/>
    <col min="11" max="13" width="8.83203125" style="31"/>
    <col min="14" max="16" width="8.83203125" style="32"/>
    <col min="17" max="19" width="8.83203125" style="30"/>
  </cols>
  <sheetData>
    <row r="1" spans="1:22" x14ac:dyDescent="0.2">
      <c r="A1" s="29" t="s">
        <v>73</v>
      </c>
      <c r="B1" s="29" t="s">
        <v>74</v>
      </c>
      <c r="C1" s="29" t="s">
        <v>75</v>
      </c>
      <c r="D1" s="29" t="s">
        <v>76</v>
      </c>
      <c r="E1" s="29" t="s">
        <v>74</v>
      </c>
      <c r="F1" s="30" t="s">
        <v>77</v>
      </c>
      <c r="G1" s="30" t="s">
        <v>74</v>
      </c>
      <c r="H1" s="30" t="s">
        <v>75</v>
      </c>
      <c r="I1" s="30" t="s">
        <v>76</v>
      </c>
      <c r="J1" s="30" t="s">
        <v>74</v>
      </c>
      <c r="K1" s="31" t="s">
        <v>78</v>
      </c>
      <c r="L1"/>
      <c r="M1"/>
      <c r="N1" s="32" t="s">
        <v>79</v>
      </c>
      <c r="O1"/>
      <c r="P1"/>
      <c r="Q1" s="30" t="s">
        <v>80</v>
      </c>
      <c r="R1"/>
      <c r="S1"/>
      <c r="T1" s="73" t="s">
        <v>131</v>
      </c>
      <c r="U1" s="73" t="s">
        <v>114</v>
      </c>
      <c r="V1" s="73" t="s">
        <v>115</v>
      </c>
    </row>
    <row r="2" spans="1:22" x14ac:dyDescent="0.2">
      <c r="A2" s="29" t="s">
        <v>81</v>
      </c>
      <c r="B2" s="29">
        <v>25</v>
      </c>
      <c r="C2" s="29">
        <v>56.4</v>
      </c>
      <c r="D2" s="29">
        <v>2</v>
      </c>
      <c r="E2" s="29">
        <f>B2</f>
        <v>25</v>
      </c>
      <c r="F2" s="30" t="s">
        <v>81</v>
      </c>
      <c r="G2" s="30">
        <v>0</v>
      </c>
      <c r="H2" s="30">
        <v>400</v>
      </c>
      <c r="I2" s="30">
        <v>33</v>
      </c>
      <c r="J2" s="30">
        <f>G2</f>
        <v>0</v>
      </c>
      <c r="K2" s="31" t="s">
        <v>28</v>
      </c>
      <c r="L2" s="31">
        <v>251</v>
      </c>
      <c r="M2" s="31">
        <v>11</v>
      </c>
      <c r="N2" s="32" t="s">
        <v>38</v>
      </c>
      <c r="O2" s="32">
        <v>1230</v>
      </c>
      <c r="P2" s="32">
        <v>170</v>
      </c>
      <c r="Q2" s="30" t="s">
        <v>82</v>
      </c>
      <c r="R2" s="30">
        <v>328</v>
      </c>
      <c r="S2" s="30">
        <v>60</v>
      </c>
      <c r="T2" s="73" t="s">
        <v>132</v>
      </c>
      <c r="U2" s="74">
        <v>90.6</v>
      </c>
      <c r="V2" s="74">
        <v>24</v>
      </c>
    </row>
    <row r="3" spans="1:22" x14ac:dyDescent="0.2">
      <c r="A3"/>
      <c r="B3" s="29">
        <v>1000</v>
      </c>
      <c r="C3" s="29">
        <v>40</v>
      </c>
      <c r="D3" s="29">
        <v>1</v>
      </c>
      <c r="E3" s="29">
        <f>B3-C2</f>
        <v>943.6</v>
      </c>
      <c r="F3"/>
      <c r="G3" s="30">
        <v>1000</v>
      </c>
      <c r="H3" s="30">
        <v>525</v>
      </c>
      <c r="I3" s="30">
        <v>130</v>
      </c>
      <c r="J3" s="30">
        <f>G3-H2</f>
        <v>600</v>
      </c>
      <c r="K3"/>
      <c r="L3" s="31">
        <v>315</v>
      </c>
      <c r="M3" s="31">
        <v>29</v>
      </c>
      <c r="N3"/>
      <c r="O3" s="32">
        <v>658</v>
      </c>
      <c r="P3" s="32">
        <v>71</v>
      </c>
      <c r="Q3"/>
      <c r="R3" s="30">
        <v>170</v>
      </c>
      <c r="S3" s="30">
        <v>43</v>
      </c>
      <c r="T3" s="73"/>
      <c r="U3" s="73">
        <v>112</v>
      </c>
      <c r="V3" s="73">
        <v>30</v>
      </c>
    </row>
    <row r="4" spans="1:22" x14ac:dyDescent="0.2">
      <c r="A4"/>
      <c r="B4" s="29">
        <v>2000</v>
      </c>
      <c r="C4" s="29">
        <v>176</v>
      </c>
      <c r="D4" s="29">
        <v>14</v>
      </c>
      <c r="E4" s="29">
        <f>B4-C3-C2</f>
        <v>1903.6</v>
      </c>
      <c r="F4"/>
      <c r="G4" s="30">
        <v>2940</v>
      </c>
      <c r="H4" s="30">
        <v>250</v>
      </c>
      <c r="I4" s="30">
        <v>3</v>
      </c>
      <c r="J4" s="30">
        <f>G4-H3-H2</f>
        <v>2015</v>
      </c>
      <c r="K4"/>
      <c r="L4" s="31">
        <v>324</v>
      </c>
      <c r="M4" s="31">
        <v>16</v>
      </c>
      <c r="N4"/>
      <c r="O4" s="32">
        <v>666</v>
      </c>
      <c r="P4" s="32">
        <v>108</v>
      </c>
      <c r="Q4"/>
      <c r="R4" s="30">
        <v>197</v>
      </c>
      <c r="S4" s="30">
        <v>38</v>
      </c>
      <c r="T4" s="73"/>
      <c r="U4" s="73">
        <v>80</v>
      </c>
      <c r="V4" s="73">
        <v>27</v>
      </c>
    </row>
    <row r="5" spans="1:22" x14ac:dyDescent="0.2">
      <c r="A5"/>
      <c r="B5" s="29">
        <v>3100</v>
      </c>
      <c r="C5" s="29">
        <v>107</v>
      </c>
      <c r="D5" s="29">
        <v>2</v>
      </c>
      <c r="E5" s="29">
        <f>B5-C4-C3-C2</f>
        <v>2827.6</v>
      </c>
      <c r="F5"/>
      <c r="G5" s="30">
        <v>4960</v>
      </c>
      <c r="H5" s="30">
        <v>368</v>
      </c>
      <c r="I5" s="30">
        <v>20</v>
      </c>
      <c r="J5" s="30">
        <f>G5-H4-H3-H2</f>
        <v>3785</v>
      </c>
      <c r="K5"/>
      <c r="L5" s="31">
        <v>443</v>
      </c>
      <c r="M5" s="31">
        <v>30</v>
      </c>
      <c r="N5"/>
      <c r="O5" s="32">
        <v>400</v>
      </c>
      <c r="P5" s="32">
        <v>25</v>
      </c>
      <c r="Q5"/>
      <c r="R5" s="30">
        <v>194</v>
      </c>
      <c r="S5" s="30">
        <v>19</v>
      </c>
      <c r="T5" s="73"/>
      <c r="U5" s="73">
        <v>123</v>
      </c>
      <c r="V5" s="73">
        <v>28</v>
      </c>
    </row>
    <row r="6" spans="1:22" x14ac:dyDescent="0.2">
      <c r="A6"/>
      <c r="B6" s="29">
        <v>4000</v>
      </c>
      <c r="C6" s="29">
        <v>363</v>
      </c>
      <c r="D6" s="29">
        <f>1012-991</f>
        <v>21</v>
      </c>
      <c r="E6" s="29">
        <f>B6-SUM(C2:C5)</f>
        <v>3620.6</v>
      </c>
      <c r="F6"/>
      <c r="G6" s="30">
        <v>5700</v>
      </c>
      <c r="H6" s="30">
        <v>456</v>
      </c>
      <c r="I6" s="30">
        <v>16.5</v>
      </c>
      <c r="J6" s="30">
        <f>G6-SUM(H2:H5)</f>
        <v>4157</v>
      </c>
      <c r="K6"/>
      <c r="L6" s="31">
        <v>305</v>
      </c>
      <c r="M6" s="31">
        <v>17</v>
      </c>
      <c r="N6"/>
      <c r="O6" s="32">
        <v>513</v>
      </c>
      <c r="P6" s="32">
        <v>25</v>
      </c>
      <c r="Q6"/>
      <c r="R6" s="30">
        <v>166</v>
      </c>
      <c r="S6" s="30">
        <v>10</v>
      </c>
      <c r="T6" s="73"/>
      <c r="U6" s="73">
        <v>93</v>
      </c>
      <c r="V6" s="73">
        <v>29</v>
      </c>
    </row>
    <row r="7" spans="1:22" x14ac:dyDescent="0.2">
      <c r="A7"/>
      <c r="B7" s="29">
        <v>6000</v>
      </c>
      <c r="C7" s="29">
        <v>212</v>
      </c>
      <c r="D7" s="29">
        <f>842-832</f>
        <v>10</v>
      </c>
      <c r="E7" s="29">
        <f>B7-SUM(C3:C6)</f>
        <v>5314</v>
      </c>
      <c r="F7"/>
      <c r="G7" s="30">
        <v>7040</v>
      </c>
      <c r="H7" s="30">
        <v>211</v>
      </c>
      <c r="I7" s="30">
        <v>2</v>
      </c>
      <c r="J7" s="30">
        <f>G7-SUM(H3:H6)</f>
        <v>5441</v>
      </c>
      <c r="K7"/>
      <c r="L7" s="31">
        <v>192</v>
      </c>
      <c r="M7" s="31">
        <v>16</v>
      </c>
      <c r="N7"/>
      <c r="O7" s="32">
        <v>507</v>
      </c>
      <c r="P7" s="32">
        <v>25</v>
      </c>
      <c r="Q7"/>
      <c r="R7" s="30">
        <v>183</v>
      </c>
      <c r="S7" s="30">
        <v>29</v>
      </c>
      <c r="T7" s="73"/>
      <c r="U7" s="73">
        <v>86</v>
      </c>
      <c r="V7" s="73">
        <v>28</v>
      </c>
    </row>
    <row r="8" spans="1:22" x14ac:dyDescent="0.2">
      <c r="A8"/>
      <c r="B8" s="29">
        <v>8000</v>
      </c>
      <c r="C8" s="29">
        <v>381</v>
      </c>
      <c r="D8" s="29">
        <v>10</v>
      </c>
      <c r="E8" s="29">
        <f>B8-SUM($C$2:C7)</f>
        <v>7045.6</v>
      </c>
      <c r="F8"/>
      <c r="G8" s="30">
        <v>10400</v>
      </c>
      <c r="H8" s="30">
        <v>278</v>
      </c>
      <c r="I8" s="30">
        <v>22</v>
      </c>
      <c r="J8" s="30">
        <f>G8-SUM($H$2:H7)</f>
        <v>8190</v>
      </c>
      <c r="K8" s="31" t="s">
        <v>33</v>
      </c>
      <c r="L8" s="31">
        <v>404</v>
      </c>
      <c r="M8" s="31">
        <v>71</v>
      </c>
      <c r="N8" s="32" t="s">
        <v>45</v>
      </c>
      <c r="O8" s="32">
        <v>261</v>
      </c>
      <c r="P8" s="32">
        <v>29</v>
      </c>
      <c r="Q8"/>
      <c r="R8" s="30">
        <v>89</v>
      </c>
      <c r="S8" s="30">
        <v>9</v>
      </c>
      <c r="T8" s="73"/>
      <c r="U8" s="73">
        <v>243</v>
      </c>
      <c r="V8" s="73">
        <v>65</v>
      </c>
    </row>
    <row r="9" spans="1:22" x14ac:dyDescent="0.2">
      <c r="A9"/>
      <c r="B9" s="29">
        <v>10000</v>
      </c>
      <c r="C9" s="29">
        <v>255</v>
      </c>
      <c r="D9" s="29">
        <v>10</v>
      </c>
      <c r="E9" s="29">
        <f>B9-SUM($C$2:C8)</f>
        <v>8664.6</v>
      </c>
      <c r="F9"/>
      <c r="G9" s="30">
        <v>11400</v>
      </c>
      <c r="H9" s="30">
        <v>196</v>
      </c>
      <c r="I9" s="30">
        <v>16</v>
      </c>
      <c r="J9" s="30">
        <f>G9-SUM($H$2:H8)</f>
        <v>8912</v>
      </c>
      <c r="K9"/>
      <c r="L9" s="31">
        <v>380</v>
      </c>
      <c r="M9" s="31">
        <v>78</v>
      </c>
      <c r="N9"/>
      <c r="O9" s="32">
        <v>291</v>
      </c>
      <c r="P9" s="32">
        <v>56</v>
      </c>
      <c r="Q9" s="30" t="s">
        <v>83</v>
      </c>
      <c r="R9" s="30">
        <v>81</v>
      </c>
      <c r="S9" s="30">
        <v>9</v>
      </c>
      <c r="T9" s="73"/>
      <c r="U9" s="74">
        <v>268</v>
      </c>
      <c r="V9" s="74">
        <v>70</v>
      </c>
    </row>
    <row r="10" spans="1:22" x14ac:dyDescent="0.2">
      <c r="A10" s="29" t="s">
        <v>84</v>
      </c>
      <c r="B10" s="29">
        <v>1000</v>
      </c>
      <c r="C10" s="29">
        <v>568</v>
      </c>
      <c r="D10" s="29">
        <v>113</v>
      </c>
      <c r="E10" s="29">
        <f>B10</f>
        <v>1000</v>
      </c>
      <c r="F10"/>
      <c r="G10" s="30">
        <v>12800</v>
      </c>
      <c r="H10" s="30">
        <v>164</v>
      </c>
      <c r="I10" s="30">
        <v>19</v>
      </c>
      <c r="J10" s="30">
        <f>G10-SUM($H$2:H9)</f>
        <v>10116</v>
      </c>
      <c r="K10"/>
      <c r="L10" s="31">
        <v>271</v>
      </c>
      <c r="M10" s="31">
        <v>44</v>
      </c>
      <c r="N10"/>
      <c r="O10" s="32">
        <v>502</v>
      </c>
      <c r="P10" s="32">
        <v>59</v>
      </c>
      <c r="Q10"/>
      <c r="R10" s="30">
        <v>97</v>
      </c>
      <c r="S10" s="30">
        <v>20</v>
      </c>
      <c r="T10" s="73"/>
      <c r="U10" s="73">
        <v>288</v>
      </c>
      <c r="V10" s="73">
        <v>60</v>
      </c>
    </row>
    <row r="11" spans="1:22" x14ac:dyDescent="0.2">
      <c r="A11"/>
      <c r="B11" s="29">
        <v>2000</v>
      </c>
      <c r="C11" s="29">
        <v>267</v>
      </c>
      <c r="D11" s="29">
        <v>38</v>
      </c>
      <c r="E11" s="29">
        <f>B11-SUM(C$10:C10)</f>
        <v>1432</v>
      </c>
      <c r="F11"/>
      <c r="G11" s="30">
        <v>14000</v>
      </c>
      <c r="H11" s="30">
        <v>244</v>
      </c>
      <c r="I11" s="30">
        <v>21</v>
      </c>
      <c r="J11" s="30">
        <f>G11-SUM($H$2:H10)</f>
        <v>11152</v>
      </c>
      <c r="K11"/>
      <c r="L11" s="31">
        <v>217</v>
      </c>
      <c r="M11" s="31">
        <v>24</v>
      </c>
      <c r="N11"/>
      <c r="O11" s="32">
        <v>388</v>
      </c>
      <c r="P11" s="32">
        <v>46</v>
      </c>
      <c r="Q11"/>
      <c r="R11" s="30">
        <v>120</v>
      </c>
      <c r="S11" s="30">
        <v>22</v>
      </c>
      <c r="T11" s="73"/>
      <c r="U11" s="73">
        <v>258</v>
      </c>
      <c r="V11" s="73">
        <v>61</v>
      </c>
    </row>
    <row r="12" spans="1:22" x14ac:dyDescent="0.2">
      <c r="A12"/>
      <c r="B12" s="29">
        <v>3000</v>
      </c>
      <c r="C12" s="29">
        <v>355</v>
      </c>
      <c r="D12" s="29">
        <v>14</v>
      </c>
      <c r="E12" s="29">
        <f>B12-SUM(C$10:C11)</f>
        <v>2165</v>
      </c>
      <c r="F12"/>
      <c r="G12" s="30">
        <v>14700</v>
      </c>
      <c r="H12" s="30">
        <v>20</v>
      </c>
      <c r="I12" s="30">
        <v>5</v>
      </c>
      <c r="J12" s="30">
        <f>G12-SUM($H$2:H11)</f>
        <v>11608</v>
      </c>
      <c r="K12"/>
      <c r="L12" s="31">
        <v>242</v>
      </c>
      <c r="M12" s="31">
        <v>15</v>
      </c>
      <c r="N12"/>
      <c r="O12" s="32">
        <v>440</v>
      </c>
      <c r="P12" s="32">
        <v>65</v>
      </c>
      <c r="Q12"/>
      <c r="R12" s="30">
        <v>113</v>
      </c>
      <c r="S12" s="30">
        <v>12</v>
      </c>
      <c r="T12" s="73" t="s">
        <v>33</v>
      </c>
      <c r="U12" s="73">
        <v>172</v>
      </c>
      <c r="V12" s="73">
        <v>38</v>
      </c>
    </row>
    <row r="13" spans="1:22" x14ac:dyDescent="0.2">
      <c r="A13"/>
      <c r="B13" s="29">
        <v>4000</v>
      </c>
      <c r="C13" s="29">
        <v>330</v>
      </c>
      <c r="D13" s="29">
        <v>43</v>
      </c>
      <c r="E13" s="29">
        <f>B13-SUM(C$10:C12)</f>
        <v>2810</v>
      </c>
      <c r="F13" s="30" t="s">
        <v>33</v>
      </c>
      <c r="G13" s="30">
        <v>0</v>
      </c>
      <c r="H13" s="30">
        <v>407</v>
      </c>
      <c r="I13" s="30">
        <v>51</v>
      </c>
      <c r="J13" s="30">
        <v>0</v>
      </c>
      <c r="K13"/>
      <c r="L13" s="31">
        <v>271</v>
      </c>
      <c r="M13" s="31">
        <v>18</v>
      </c>
      <c r="N13"/>
      <c r="O13" s="32">
        <v>1450</v>
      </c>
      <c r="P13" s="32">
        <v>93</v>
      </c>
      <c r="Q13"/>
      <c r="R13" s="30">
        <v>82</v>
      </c>
      <c r="S13" s="30">
        <v>9</v>
      </c>
      <c r="T13" s="73"/>
      <c r="U13" s="73">
        <v>152</v>
      </c>
      <c r="V13" s="73">
        <v>45</v>
      </c>
    </row>
    <row r="14" spans="1:22" x14ac:dyDescent="0.2">
      <c r="A14"/>
      <c r="B14" s="29">
        <v>5000</v>
      </c>
      <c r="C14" s="29">
        <v>292</v>
      </c>
      <c r="D14" s="29">
        <v>23</v>
      </c>
      <c r="E14" s="29">
        <f>B14-SUM(C$10:C13)</f>
        <v>3480</v>
      </c>
      <c r="F14"/>
      <c r="G14" s="30">
        <v>1700</v>
      </c>
      <c r="H14" s="30">
        <v>379</v>
      </c>
      <c r="I14" s="30">
        <v>90</v>
      </c>
      <c r="J14" s="30">
        <f>G14-H13</f>
        <v>1293</v>
      </c>
      <c r="K14"/>
      <c r="L14" s="31">
        <v>307</v>
      </c>
      <c r="M14" s="31">
        <v>11</v>
      </c>
      <c r="N14"/>
      <c r="O14" s="32">
        <v>1170</v>
      </c>
      <c r="P14" s="32">
        <v>99</v>
      </c>
      <c r="Q14"/>
      <c r="R14" s="30">
        <v>91</v>
      </c>
      <c r="S14" s="30">
        <v>18</v>
      </c>
      <c r="T14" s="73"/>
      <c r="U14" s="73">
        <v>183</v>
      </c>
      <c r="V14" s="73">
        <v>46</v>
      </c>
    </row>
    <row r="15" spans="1:22" x14ac:dyDescent="0.2">
      <c r="A15"/>
      <c r="B15" s="29">
        <v>6000</v>
      </c>
      <c r="C15" s="29">
        <v>348</v>
      </c>
      <c r="D15" s="29">
        <v>27</v>
      </c>
      <c r="E15" s="29">
        <f>B15-SUM(C$10:C14)</f>
        <v>4188</v>
      </c>
      <c r="F15"/>
      <c r="G15" s="30">
        <v>2760</v>
      </c>
      <c r="H15" s="30">
        <v>569</v>
      </c>
      <c r="I15" s="30">
        <v>100</v>
      </c>
      <c r="J15" s="30">
        <f>G15-SUM(H13:H14)</f>
        <v>1974</v>
      </c>
      <c r="K15" s="31" t="s">
        <v>42</v>
      </c>
      <c r="L15" s="31">
        <v>368</v>
      </c>
      <c r="M15" s="31">
        <v>48</v>
      </c>
      <c r="N15" s="32" t="s">
        <v>85</v>
      </c>
      <c r="O15" s="32">
        <v>319</v>
      </c>
      <c r="P15" s="32">
        <v>10</v>
      </c>
      <c r="Q15"/>
      <c r="R15" s="30">
        <v>115</v>
      </c>
      <c r="S15" s="30">
        <v>14</v>
      </c>
      <c r="T15" s="73"/>
      <c r="U15" s="73">
        <v>177</v>
      </c>
      <c r="V15" s="73">
        <v>38</v>
      </c>
    </row>
    <row r="16" spans="1:22" x14ac:dyDescent="0.2">
      <c r="A16"/>
      <c r="B16" s="29">
        <v>7000</v>
      </c>
      <c r="C16" s="29">
        <v>290</v>
      </c>
      <c r="D16" s="29">
        <v>21</v>
      </c>
      <c r="E16" s="29">
        <f>B16-SUM(C$10:C15)</f>
        <v>4840</v>
      </c>
      <c r="F16"/>
      <c r="G16" s="30">
        <v>4250</v>
      </c>
      <c r="H16" s="30">
        <v>774</v>
      </c>
      <c r="I16" s="30">
        <v>84</v>
      </c>
      <c r="J16" s="30">
        <f>G16-SUM(H13:H15)</f>
        <v>2895</v>
      </c>
      <c r="K16"/>
      <c r="L16" s="31">
        <v>328</v>
      </c>
      <c r="M16" s="31">
        <v>43</v>
      </c>
      <c r="N16"/>
      <c r="O16" s="32">
        <v>290</v>
      </c>
      <c r="P16" s="32">
        <v>60</v>
      </c>
      <c r="Q16"/>
      <c r="R16" s="30">
        <v>114</v>
      </c>
      <c r="S16" s="30">
        <v>19</v>
      </c>
      <c r="T16" s="73"/>
      <c r="U16" s="73">
        <v>213</v>
      </c>
      <c r="V16" s="73">
        <v>58</v>
      </c>
    </row>
    <row r="17" spans="1:23" x14ac:dyDescent="0.2">
      <c r="A17"/>
      <c r="B17" s="29">
        <v>8000</v>
      </c>
      <c r="C17" s="29">
        <v>125</v>
      </c>
      <c r="D17" s="29">
        <v>4</v>
      </c>
      <c r="E17" s="29">
        <f>B17-SUM(C$10:C16)</f>
        <v>5550</v>
      </c>
      <c r="F17"/>
      <c r="G17"/>
      <c r="H17"/>
      <c r="I17"/>
      <c r="K17"/>
      <c r="L17" s="31">
        <v>292</v>
      </c>
      <c r="M17" s="31">
        <v>32</v>
      </c>
      <c r="N17"/>
      <c r="O17" s="32">
        <v>192</v>
      </c>
      <c r="P17" s="32">
        <v>37</v>
      </c>
      <c r="Q17"/>
      <c r="R17" s="30">
        <v>106</v>
      </c>
      <c r="S17" s="30">
        <v>28</v>
      </c>
      <c r="T17" s="73"/>
      <c r="U17" s="73">
        <v>259</v>
      </c>
      <c r="V17" s="73">
        <v>77</v>
      </c>
    </row>
    <row r="18" spans="1:23" x14ac:dyDescent="0.2">
      <c r="A18" s="29" t="s">
        <v>86</v>
      </c>
      <c r="B18" s="29">
        <v>0</v>
      </c>
      <c r="C18" s="29">
        <v>149</v>
      </c>
      <c r="D18" s="29">
        <v>4</v>
      </c>
      <c r="E18" s="29">
        <v>0</v>
      </c>
      <c r="F18" s="30" t="s">
        <v>28</v>
      </c>
      <c r="G18" s="30">
        <v>1500</v>
      </c>
      <c r="H18" s="30">
        <v>279</v>
      </c>
      <c r="I18" s="30">
        <v>2</v>
      </c>
      <c r="K18"/>
      <c r="L18" s="31">
        <v>276</v>
      </c>
      <c r="M18" s="31">
        <v>27</v>
      </c>
      <c r="N18"/>
      <c r="O18" s="32">
        <v>260</v>
      </c>
      <c r="P18" s="32">
        <v>9</v>
      </c>
      <c r="Q18"/>
      <c r="R18" s="30">
        <v>139</v>
      </c>
      <c r="S18" s="30">
        <v>7</v>
      </c>
      <c r="T18" s="73"/>
      <c r="U18" s="73">
        <v>222</v>
      </c>
      <c r="V18" s="73">
        <v>72</v>
      </c>
    </row>
    <row r="19" spans="1:23" x14ac:dyDescent="0.2">
      <c r="A19"/>
      <c r="B19" s="29">
        <v>1000</v>
      </c>
      <c r="C19" s="29">
        <v>166</v>
      </c>
      <c r="D19" s="29">
        <v>2</v>
      </c>
      <c r="E19" s="29">
        <f>B19-SUM(C$18:C18)</f>
        <v>851</v>
      </c>
      <c r="F19"/>
      <c r="G19"/>
      <c r="H19" s="30">
        <v>307</v>
      </c>
      <c r="I19" s="30">
        <v>3</v>
      </c>
      <c r="K19"/>
      <c r="L19" s="31">
        <v>294</v>
      </c>
      <c r="M19" s="31">
        <v>10</v>
      </c>
      <c r="N19" s="32" t="s">
        <v>28</v>
      </c>
      <c r="O19" s="32">
        <v>185</v>
      </c>
      <c r="P19" s="32">
        <v>13</v>
      </c>
      <c r="Q19"/>
      <c r="R19" s="30">
        <v>187</v>
      </c>
      <c r="S19" s="30">
        <v>36</v>
      </c>
      <c r="T19" s="73"/>
      <c r="U19" s="73">
        <v>133</v>
      </c>
      <c r="V19" s="73">
        <v>46</v>
      </c>
    </row>
    <row r="20" spans="1:23" x14ac:dyDescent="0.2">
      <c r="A20"/>
      <c r="B20" s="29">
        <v>2500</v>
      </c>
      <c r="C20" s="29">
        <v>146</v>
      </c>
      <c r="D20" s="29">
        <v>5</v>
      </c>
      <c r="E20" s="29">
        <f>B20-SUM(C$18:C19)</f>
        <v>2185</v>
      </c>
      <c r="F20"/>
      <c r="G20"/>
      <c r="H20" s="30">
        <v>264</v>
      </c>
      <c r="I20" s="30">
        <v>5</v>
      </c>
      <c r="K20" s="31" t="s">
        <v>30</v>
      </c>
      <c r="L20" s="31">
        <v>402</v>
      </c>
      <c r="M20" s="31">
        <v>32</v>
      </c>
      <c r="N20"/>
      <c r="O20" s="32">
        <v>285</v>
      </c>
      <c r="P20" s="32">
        <v>59</v>
      </c>
      <c r="Q20"/>
      <c r="R20" s="30">
        <v>97</v>
      </c>
      <c r="S20" s="30">
        <v>12</v>
      </c>
      <c r="T20" s="73"/>
      <c r="U20" s="73">
        <v>70</v>
      </c>
      <c r="V20" s="73">
        <v>17</v>
      </c>
    </row>
    <row r="21" spans="1:23" x14ac:dyDescent="0.2">
      <c r="A21"/>
      <c r="B21" s="29">
        <v>3710</v>
      </c>
      <c r="C21" s="29">
        <v>291</v>
      </c>
      <c r="D21" s="29">
        <v>27</v>
      </c>
      <c r="E21" s="29">
        <f>B21-SUM(C$18:C20)</f>
        <v>3249</v>
      </c>
      <c r="F21"/>
      <c r="G21" s="30">
        <v>5000</v>
      </c>
      <c r="H21" s="30">
        <v>266</v>
      </c>
      <c r="I21" s="30">
        <v>7</v>
      </c>
      <c r="L21" s="31">
        <v>456</v>
      </c>
      <c r="M21" s="31">
        <v>61</v>
      </c>
      <c r="N21"/>
      <c r="O21" s="32">
        <v>181</v>
      </c>
      <c r="P21" s="32">
        <v>21</v>
      </c>
      <c r="Q21" s="30" t="s">
        <v>30</v>
      </c>
      <c r="R21" s="30">
        <v>300</v>
      </c>
      <c r="S21" s="30">
        <v>62</v>
      </c>
      <c r="T21" s="73" t="s">
        <v>28</v>
      </c>
      <c r="U21" s="73">
        <v>425</v>
      </c>
      <c r="V21" s="73">
        <v>143</v>
      </c>
      <c r="W21" t="s">
        <v>133</v>
      </c>
    </row>
    <row r="22" spans="1:23" x14ac:dyDescent="0.2">
      <c r="A22"/>
      <c r="B22" s="29">
        <v>5000</v>
      </c>
      <c r="C22" s="29">
        <v>277</v>
      </c>
      <c r="D22" s="29">
        <v>29</v>
      </c>
      <c r="E22" s="29">
        <f>B22-SUM(C$18:C21)</f>
        <v>4248</v>
      </c>
      <c r="F22" s="30" t="s">
        <v>30</v>
      </c>
      <c r="G22"/>
      <c r="H22"/>
      <c r="I22"/>
      <c r="L22" s="31">
        <v>455</v>
      </c>
      <c r="M22" s="31">
        <v>49</v>
      </c>
      <c r="N22"/>
      <c r="O22" s="32">
        <v>172</v>
      </c>
      <c r="P22" s="32">
        <v>36</v>
      </c>
      <c r="Q22"/>
      <c r="R22" s="30">
        <v>291</v>
      </c>
      <c r="S22" s="30">
        <v>41</v>
      </c>
      <c r="T22" s="73"/>
      <c r="U22" s="73">
        <v>429</v>
      </c>
      <c r="V22" s="73">
        <v>115</v>
      </c>
    </row>
    <row r="23" spans="1:23" x14ac:dyDescent="0.2">
      <c r="A23"/>
      <c r="B23" s="29">
        <v>6360</v>
      </c>
      <c r="C23" s="29">
        <v>247</v>
      </c>
      <c r="D23" s="29">
        <v>16</v>
      </c>
      <c r="E23" s="29">
        <f>B23-SUM(C$18:C22)</f>
        <v>5331</v>
      </c>
      <c r="G23" s="30">
        <v>2500</v>
      </c>
      <c r="H23" s="30">
        <v>553</v>
      </c>
      <c r="I23" s="30">
        <v>75</v>
      </c>
      <c r="L23" s="31">
        <v>378</v>
      </c>
      <c r="M23" s="31">
        <v>28</v>
      </c>
      <c r="N23"/>
      <c r="O23" s="32">
        <v>134</v>
      </c>
      <c r="P23" s="32">
        <v>32</v>
      </c>
      <c r="Q23"/>
      <c r="R23" s="30">
        <v>160</v>
      </c>
      <c r="S23" s="30">
        <v>37</v>
      </c>
      <c r="T23" s="73"/>
      <c r="U23" s="73">
        <v>278</v>
      </c>
      <c r="V23" s="73">
        <v>72</v>
      </c>
    </row>
    <row r="24" spans="1:23" x14ac:dyDescent="0.2">
      <c r="A24"/>
      <c r="B24" s="29">
        <v>7000</v>
      </c>
      <c r="C24" s="29">
        <v>213</v>
      </c>
      <c r="D24" s="29">
        <v>9</v>
      </c>
      <c r="E24" s="29">
        <f>B24-SUM(C$18:C23)</f>
        <v>5724</v>
      </c>
      <c r="G24" s="30">
        <v>5540</v>
      </c>
      <c r="H24" s="30">
        <v>390</v>
      </c>
      <c r="I24" s="30">
        <v>86</v>
      </c>
      <c r="L24" s="31">
        <v>424</v>
      </c>
      <c r="M24" s="31">
        <v>25</v>
      </c>
      <c r="N24"/>
      <c r="O24" s="32">
        <v>124</v>
      </c>
      <c r="P24" s="32">
        <v>22</v>
      </c>
      <c r="Q24"/>
      <c r="R24" s="30">
        <v>140</v>
      </c>
      <c r="S24" s="30">
        <v>41</v>
      </c>
      <c r="T24" s="73"/>
      <c r="U24" s="73">
        <v>427</v>
      </c>
      <c r="V24" s="73">
        <v>114</v>
      </c>
    </row>
    <row r="25" spans="1:23" x14ac:dyDescent="0.2">
      <c r="A25" s="29" t="s">
        <v>30</v>
      </c>
      <c r="B25" s="29">
        <v>500</v>
      </c>
      <c r="C25" s="29">
        <v>557</v>
      </c>
      <c r="D25" s="29">
        <v>93.5</v>
      </c>
      <c r="E25" s="29">
        <v>500</v>
      </c>
      <c r="G25" s="30">
        <v>10500</v>
      </c>
      <c r="H25" s="30">
        <v>838</v>
      </c>
      <c r="I25" s="30">
        <v>116</v>
      </c>
      <c r="L25" s="31">
        <v>155</v>
      </c>
      <c r="M25" s="31">
        <v>13</v>
      </c>
      <c r="N25" s="32" t="s">
        <v>46</v>
      </c>
      <c r="O25" s="32">
        <v>205</v>
      </c>
      <c r="P25" s="32">
        <v>22</v>
      </c>
      <c r="Q25"/>
      <c r="R25" s="30">
        <v>102</v>
      </c>
      <c r="S25" s="30">
        <v>14.1</v>
      </c>
      <c r="T25" s="73"/>
      <c r="U25" s="73">
        <v>491</v>
      </c>
      <c r="V25" s="73">
        <v>147</v>
      </c>
    </row>
    <row r="26" spans="1:23" x14ac:dyDescent="0.2">
      <c r="A26"/>
      <c r="B26" s="29">
        <v>1830</v>
      </c>
      <c r="C26" s="29">
        <v>607</v>
      </c>
      <c r="D26" s="29">
        <v>105</v>
      </c>
      <c r="E26" s="29">
        <f>B26-SUM(C$25:C25)</f>
        <v>1273</v>
      </c>
      <c r="G26" s="30">
        <v>13300</v>
      </c>
      <c r="H26" s="30">
        <v>552</v>
      </c>
      <c r="I26" s="30">
        <v>72</v>
      </c>
      <c r="N26"/>
      <c r="O26" s="32">
        <v>268</v>
      </c>
      <c r="P26" s="32">
        <v>48</v>
      </c>
      <c r="Q26"/>
      <c r="R26" s="30">
        <v>130</v>
      </c>
      <c r="S26" s="30">
        <v>7</v>
      </c>
      <c r="T26" s="73"/>
      <c r="U26" s="73">
        <v>469</v>
      </c>
      <c r="V26" s="73">
        <v>130</v>
      </c>
    </row>
    <row r="27" spans="1:23" x14ac:dyDescent="0.2">
      <c r="A27"/>
      <c r="B27" s="29">
        <v>5380</v>
      </c>
      <c r="C27" s="29">
        <v>312</v>
      </c>
      <c r="D27" s="29">
        <v>28</v>
      </c>
      <c r="E27" s="29">
        <f>B27-SUM(C$25:C26)</f>
        <v>4216</v>
      </c>
      <c r="G27" s="30">
        <v>15800</v>
      </c>
      <c r="H27" s="30">
        <v>447</v>
      </c>
      <c r="I27" s="30">
        <v>50</v>
      </c>
      <c r="N27"/>
      <c r="O27" s="32">
        <v>452</v>
      </c>
      <c r="P27" s="32">
        <v>69</v>
      </c>
      <c r="Q27"/>
      <c r="R27" s="30">
        <v>122</v>
      </c>
      <c r="S27" s="30">
        <v>5</v>
      </c>
      <c r="T27" s="73"/>
      <c r="U27" s="73">
        <v>450</v>
      </c>
      <c r="V27" s="73">
        <v>125</v>
      </c>
    </row>
    <row r="28" spans="1:23" x14ac:dyDescent="0.2">
      <c r="A28"/>
      <c r="B28" s="29">
        <v>6620</v>
      </c>
      <c r="C28" s="29">
        <v>204</v>
      </c>
      <c r="D28" s="29">
        <v>14</v>
      </c>
      <c r="E28" s="29">
        <f>B28-SUM(C$25:C27)</f>
        <v>5144</v>
      </c>
      <c r="G28" s="30">
        <v>17800</v>
      </c>
      <c r="H28" s="30">
        <v>844</v>
      </c>
      <c r="I28" s="30">
        <v>103</v>
      </c>
      <c r="N28"/>
      <c r="O28" s="32">
        <v>286</v>
      </c>
      <c r="P28" s="32">
        <v>33</v>
      </c>
      <c r="Q28" s="30" t="s">
        <v>42</v>
      </c>
      <c r="R28" s="30">
        <v>296</v>
      </c>
      <c r="S28" s="30">
        <v>77</v>
      </c>
      <c r="T28" s="73" t="s">
        <v>30</v>
      </c>
      <c r="U28" s="73">
        <v>398</v>
      </c>
      <c r="V28" s="73">
        <v>77</v>
      </c>
      <c r="W28" t="s">
        <v>133</v>
      </c>
    </row>
    <row r="29" spans="1:23" x14ac:dyDescent="0.2">
      <c r="A29"/>
      <c r="B29" s="29">
        <v>7170</v>
      </c>
      <c r="C29" s="29">
        <v>305</v>
      </c>
      <c r="D29" s="29">
        <v>38</v>
      </c>
      <c r="E29" s="29">
        <f>B29-SUM(C$25:C28)</f>
        <v>5490</v>
      </c>
      <c r="G29" s="30">
        <v>20000</v>
      </c>
      <c r="H29" s="30">
        <v>757</v>
      </c>
      <c r="I29" s="30">
        <v>53</v>
      </c>
      <c r="N29"/>
      <c r="O29" s="32">
        <v>700</v>
      </c>
      <c r="P29" s="32">
        <v>118</v>
      </c>
      <c r="Q29"/>
      <c r="R29" s="30">
        <v>257</v>
      </c>
      <c r="S29" s="30">
        <v>80</v>
      </c>
      <c r="T29" s="73"/>
      <c r="U29" s="73">
        <v>284</v>
      </c>
      <c r="V29" s="73">
        <v>92</v>
      </c>
    </row>
    <row r="30" spans="1:23" x14ac:dyDescent="0.2">
      <c r="A30"/>
      <c r="B30" s="29">
        <v>8350</v>
      </c>
      <c r="C30" s="29">
        <v>230</v>
      </c>
      <c r="D30" s="29">
        <v>18</v>
      </c>
      <c r="E30" s="29">
        <f>B30-SUM(C$25:C29)</f>
        <v>6365</v>
      </c>
      <c r="G30" s="30">
        <v>25700</v>
      </c>
      <c r="H30" s="30">
        <v>397</v>
      </c>
      <c r="I30" s="30">
        <v>27</v>
      </c>
      <c r="N30"/>
      <c r="O30" s="32">
        <v>496</v>
      </c>
      <c r="P30" s="32">
        <v>102</v>
      </c>
      <c r="Q30"/>
      <c r="R30" s="30">
        <v>236</v>
      </c>
      <c r="S30" s="30">
        <v>70</v>
      </c>
      <c r="T30" s="73"/>
      <c r="U30" s="73">
        <v>480</v>
      </c>
      <c r="V30" s="73">
        <v>126</v>
      </c>
    </row>
    <row r="31" spans="1:23" x14ac:dyDescent="0.2">
      <c r="A31"/>
      <c r="B31" s="29">
        <v>9640</v>
      </c>
      <c r="C31" s="29">
        <v>387</v>
      </c>
      <c r="D31" s="29">
        <v>24</v>
      </c>
      <c r="E31" s="29">
        <f>B31-SUM(C$25:C30)</f>
        <v>7425</v>
      </c>
      <c r="N31"/>
      <c r="O31" s="32">
        <v>304</v>
      </c>
      <c r="P31" s="32">
        <v>29</v>
      </c>
      <c r="Q31"/>
      <c r="R31" s="30">
        <v>210</v>
      </c>
      <c r="S31" s="30">
        <v>63</v>
      </c>
      <c r="T31" s="73"/>
      <c r="U31" s="73">
        <v>327</v>
      </c>
      <c r="V31" s="73">
        <v>91</v>
      </c>
    </row>
    <row r="32" spans="1:23" x14ac:dyDescent="0.2">
      <c r="A32"/>
      <c r="B32" s="29">
        <v>11700</v>
      </c>
      <c r="C32" s="29">
        <v>217</v>
      </c>
      <c r="D32" s="29">
        <v>8</v>
      </c>
      <c r="E32" s="29">
        <f>B32-SUM(C$25:C31)</f>
        <v>9098</v>
      </c>
      <c r="N32" s="32" t="s">
        <v>42</v>
      </c>
      <c r="O32" s="32">
        <v>194</v>
      </c>
      <c r="P32" s="32">
        <v>36</v>
      </c>
      <c r="Q32"/>
      <c r="R32" s="30">
        <v>201</v>
      </c>
      <c r="S32" s="30">
        <v>62</v>
      </c>
      <c r="T32" s="73"/>
      <c r="U32" s="73">
        <v>494</v>
      </c>
      <c r="V32" s="73">
        <v>168</v>
      </c>
      <c r="W32" t="s">
        <v>134</v>
      </c>
    </row>
    <row r="33" spans="1:23" x14ac:dyDescent="0.2">
      <c r="A33"/>
      <c r="B33" s="29">
        <v>13000</v>
      </c>
      <c r="C33" s="29">
        <v>116</v>
      </c>
      <c r="D33" s="29">
        <v>2</v>
      </c>
      <c r="E33" s="29">
        <f>B33-SUM(C$25:C32)</f>
        <v>10181</v>
      </c>
      <c r="O33" s="32">
        <v>209</v>
      </c>
      <c r="P33" s="32">
        <v>35</v>
      </c>
      <c r="Q33"/>
      <c r="R33" s="30">
        <v>156</v>
      </c>
      <c r="S33" s="30">
        <v>34</v>
      </c>
      <c r="T33" s="73"/>
      <c r="U33" s="73">
        <v>484</v>
      </c>
      <c r="V33" s="73">
        <v>149</v>
      </c>
    </row>
    <row r="34" spans="1:23" x14ac:dyDescent="0.2">
      <c r="A34" s="29" t="s">
        <v>87</v>
      </c>
      <c r="B34" s="29">
        <v>500</v>
      </c>
      <c r="C34" s="29">
        <v>166</v>
      </c>
      <c r="D34" s="29">
        <v>1</v>
      </c>
      <c r="E34" s="29">
        <v>500</v>
      </c>
      <c r="O34" s="32">
        <v>213</v>
      </c>
      <c r="P34" s="32">
        <v>34</v>
      </c>
      <c r="Q34"/>
      <c r="R34" s="30">
        <v>155</v>
      </c>
      <c r="S34" s="30">
        <v>40</v>
      </c>
      <c r="T34" s="73"/>
      <c r="U34" s="73">
        <v>669</v>
      </c>
      <c r="V34" s="73">
        <v>188</v>
      </c>
    </row>
    <row r="35" spans="1:23" x14ac:dyDescent="0.2">
      <c r="A35"/>
      <c r="B35" s="29">
        <v>1500</v>
      </c>
      <c r="C35" s="29">
        <v>275</v>
      </c>
      <c r="D35" s="29">
        <v>7</v>
      </c>
      <c r="E35" s="29">
        <f>B35-SUM(C$34:C34)</f>
        <v>1334</v>
      </c>
      <c r="O35" s="32">
        <v>126</v>
      </c>
      <c r="P35" s="32">
        <v>23</v>
      </c>
      <c r="Q35"/>
      <c r="R35" s="30">
        <v>128</v>
      </c>
      <c r="S35" s="30">
        <v>30</v>
      </c>
      <c r="T35" s="73"/>
      <c r="U35" s="73">
        <v>510</v>
      </c>
      <c r="V35" s="73">
        <v>151</v>
      </c>
    </row>
    <row r="36" spans="1:23" x14ac:dyDescent="0.2">
      <c r="A36"/>
      <c r="B36" s="29">
        <v>2500</v>
      </c>
      <c r="C36" s="29">
        <v>216</v>
      </c>
      <c r="D36" s="29">
        <v>10</v>
      </c>
      <c r="E36" s="29">
        <f>B36-SUM(C$34:C35)</f>
        <v>2059</v>
      </c>
      <c r="O36" s="32">
        <v>111</v>
      </c>
      <c r="P36" s="32">
        <v>14</v>
      </c>
      <c r="Q36"/>
      <c r="R36" s="30">
        <v>90</v>
      </c>
      <c r="S36" s="30">
        <v>19</v>
      </c>
      <c r="T36" s="73"/>
      <c r="U36" s="73">
        <v>501</v>
      </c>
      <c r="V36" s="73">
        <v>138</v>
      </c>
    </row>
    <row r="37" spans="1:23" x14ac:dyDescent="0.2">
      <c r="A37"/>
      <c r="B37" s="29">
        <v>3850</v>
      </c>
      <c r="C37" s="29">
        <v>536</v>
      </c>
      <c r="D37" s="29">
        <v>20</v>
      </c>
      <c r="E37" s="29">
        <f>B37-SUM(C$34:C36)</f>
        <v>3193</v>
      </c>
      <c r="O37" s="32">
        <v>241</v>
      </c>
      <c r="P37" s="32">
        <v>41</v>
      </c>
      <c r="Q37" s="30" t="s">
        <v>36</v>
      </c>
      <c r="R37" s="30">
        <v>170</v>
      </c>
      <c r="S37" s="30">
        <v>40</v>
      </c>
      <c r="T37" s="73"/>
      <c r="U37" s="73">
        <v>402</v>
      </c>
      <c r="V37" s="73">
        <v>94.4</v>
      </c>
    </row>
    <row r="38" spans="1:23" x14ac:dyDescent="0.2">
      <c r="A38"/>
      <c r="B38" s="29">
        <v>5680</v>
      </c>
      <c r="C38" s="29">
        <v>320</v>
      </c>
      <c r="D38" s="29">
        <v>9</v>
      </c>
      <c r="E38" s="29">
        <f>B38-SUM(C$34:C37)</f>
        <v>4487</v>
      </c>
      <c r="O38" s="32">
        <v>142</v>
      </c>
      <c r="P38" s="32">
        <v>15</v>
      </c>
      <c r="R38" s="30">
        <v>212</v>
      </c>
      <c r="S38" s="30">
        <v>53</v>
      </c>
      <c r="T38" s="73"/>
      <c r="U38" s="73">
        <v>395</v>
      </c>
      <c r="V38" s="73">
        <v>90</v>
      </c>
    </row>
    <row r="39" spans="1:23" x14ac:dyDescent="0.2">
      <c r="A39"/>
      <c r="B39" s="29">
        <v>6870</v>
      </c>
      <c r="C39" s="29">
        <v>373</v>
      </c>
      <c r="D39" s="29">
        <v>13</v>
      </c>
      <c r="E39" s="29">
        <f>B39-SUM(C$34:C38)</f>
        <v>5357</v>
      </c>
      <c r="R39" s="30">
        <v>107</v>
      </c>
      <c r="S39" s="30">
        <v>24</v>
      </c>
      <c r="T39" s="73"/>
      <c r="U39" s="73">
        <v>378</v>
      </c>
      <c r="V39" s="73">
        <v>86.2</v>
      </c>
    </row>
    <row r="40" spans="1:23" x14ac:dyDescent="0.2">
      <c r="A40"/>
      <c r="B40" s="29">
        <v>8100</v>
      </c>
      <c r="C40" s="29">
        <v>282</v>
      </c>
      <c r="D40" s="29">
        <v>3</v>
      </c>
      <c r="E40" s="29">
        <f>B40-SUM(C$34:C39)</f>
        <v>6214</v>
      </c>
      <c r="R40" s="30">
        <v>197</v>
      </c>
      <c r="S40" s="30">
        <v>37</v>
      </c>
      <c r="T40" s="73"/>
      <c r="U40" s="73">
        <v>528</v>
      </c>
      <c r="V40" s="73">
        <v>127</v>
      </c>
    </row>
    <row r="41" spans="1:23" x14ac:dyDescent="0.2">
      <c r="A41"/>
      <c r="B41" s="29">
        <v>9170</v>
      </c>
      <c r="C41" s="29">
        <v>320</v>
      </c>
      <c r="D41" s="29">
        <v>10</v>
      </c>
      <c r="E41" s="29">
        <f>B41-SUM(C$34:C40)</f>
        <v>7002</v>
      </c>
      <c r="R41" s="30">
        <v>146</v>
      </c>
      <c r="S41" s="30">
        <v>20</v>
      </c>
      <c r="T41" s="73"/>
      <c r="U41" s="73">
        <v>465</v>
      </c>
      <c r="V41" s="73">
        <v>86</v>
      </c>
    </row>
    <row r="42" spans="1:23" x14ac:dyDescent="0.2">
      <c r="A42"/>
      <c r="B42" s="29">
        <v>10200</v>
      </c>
      <c r="C42" s="29">
        <v>370</v>
      </c>
      <c r="D42" s="29">
        <v>2</v>
      </c>
      <c r="E42" s="29">
        <f>B42-SUM(C$34:C41)</f>
        <v>7712</v>
      </c>
      <c r="R42" s="30">
        <v>111</v>
      </c>
      <c r="S42" s="30">
        <v>18</v>
      </c>
      <c r="T42" s="73"/>
      <c r="U42" s="73">
        <v>447</v>
      </c>
      <c r="V42" s="73">
        <v>86</v>
      </c>
    </row>
    <row r="43" spans="1:23" x14ac:dyDescent="0.2">
      <c r="A43"/>
      <c r="B43" s="29">
        <v>11000</v>
      </c>
      <c r="C43" s="29">
        <v>282</v>
      </c>
      <c r="D43" s="29">
        <v>5</v>
      </c>
      <c r="E43" s="29">
        <f>B43-SUM(C$34:C42)</f>
        <v>8142</v>
      </c>
      <c r="R43" s="30">
        <v>90</v>
      </c>
      <c r="S43" s="30">
        <v>20</v>
      </c>
      <c r="T43" s="73"/>
      <c r="U43" s="73">
        <v>609</v>
      </c>
      <c r="V43" s="73">
        <v>48</v>
      </c>
    </row>
    <row r="44" spans="1:23" x14ac:dyDescent="0.2">
      <c r="A44" s="29" t="s">
        <v>36</v>
      </c>
      <c r="B44" s="29">
        <v>0</v>
      </c>
      <c r="C44" s="29">
        <v>245</v>
      </c>
      <c r="D44" s="29">
        <v>7</v>
      </c>
      <c r="E44" s="29">
        <v>0</v>
      </c>
      <c r="R44" s="30">
        <v>386</v>
      </c>
      <c r="S44" s="30">
        <v>64</v>
      </c>
      <c r="T44" s="73" t="s">
        <v>42</v>
      </c>
      <c r="U44" s="73">
        <v>430</v>
      </c>
      <c r="V44" s="73">
        <v>103</v>
      </c>
      <c r="W44" t="s">
        <v>136</v>
      </c>
    </row>
    <row r="45" spans="1:23" x14ac:dyDescent="0.2">
      <c r="B45" s="29">
        <v>1000</v>
      </c>
      <c r="C45" s="29">
        <v>100</v>
      </c>
      <c r="D45" s="29">
        <v>19</v>
      </c>
      <c r="E45" s="29">
        <f>B45-SUM(C$44:C44)</f>
        <v>755</v>
      </c>
      <c r="R45" s="30">
        <v>390</v>
      </c>
      <c r="S45" s="30">
        <v>41</v>
      </c>
      <c r="T45" s="73"/>
      <c r="U45" s="73">
        <v>409</v>
      </c>
      <c r="V45" s="73">
        <v>110</v>
      </c>
    </row>
    <row r="46" spans="1:23" x14ac:dyDescent="0.2">
      <c r="B46" s="29">
        <v>2980</v>
      </c>
      <c r="C46" s="29">
        <v>200</v>
      </c>
      <c r="D46" s="29">
        <v>5</v>
      </c>
      <c r="E46" s="29">
        <f>B46-SUM(C$44:C45)</f>
        <v>2635</v>
      </c>
      <c r="T46" s="73"/>
      <c r="U46" s="73">
        <v>728</v>
      </c>
      <c r="V46" s="73">
        <v>190</v>
      </c>
    </row>
    <row r="47" spans="1:23" x14ac:dyDescent="0.2">
      <c r="B47" s="29">
        <v>4600</v>
      </c>
      <c r="C47" s="29">
        <v>361</v>
      </c>
      <c r="D47" s="29">
        <v>30</v>
      </c>
      <c r="E47" s="29">
        <f>B47-SUM(C$44:C46)</f>
        <v>4055</v>
      </c>
      <c r="T47" s="73"/>
      <c r="U47" s="73">
        <v>788</v>
      </c>
      <c r="V47" s="73">
        <v>220</v>
      </c>
      <c r="W47" t="s">
        <v>135</v>
      </c>
    </row>
    <row r="48" spans="1:23" x14ac:dyDescent="0.2">
      <c r="B48" s="29">
        <v>6310</v>
      </c>
      <c r="C48" s="29">
        <v>393</v>
      </c>
      <c r="D48" s="29">
        <v>60</v>
      </c>
      <c r="E48" s="29">
        <f>B48-SUM(C$44:C47)</f>
        <v>5404</v>
      </c>
      <c r="T48" s="73"/>
      <c r="U48" s="73">
        <v>706</v>
      </c>
      <c r="V48" s="73">
        <v>153</v>
      </c>
    </row>
    <row r="49" spans="2:22" x14ac:dyDescent="0.2">
      <c r="B49" s="29">
        <v>7500</v>
      </c>
      <c r="C49" s="29">
        <v>245</v>
      </c>
      <c r="D49" s="29">
        <v>21</v>
      </c>
      <c r="E49" s="29">
        <f>B49-SUM(C$44:C48)</f>
        <v>6201</v>
      </c>
      <c r="T49" s="73"/>
      <c r="U49" s="73">
        <v>515</v>
      </c>
      <c r="V49" s="73">
        <v>118</v>
      </c>
    </row>
    <row r="50" spans="2:22" x14ac:dyDescent="0.2">
      <c r="B50" s="29">
        <v>8730</v>
      </c>
      <c r="C50" s="29">
        <v>323</v>
      </c>
      <c r="D50" s="29">
        <v>30</v>
      </c>
      <c r="E50" s="29">
        <f>B50-SUM(C$44:C49)</f>
        <v>7186</v>
      </c>
      <c r="T50" s="73"/>
      <c r="U50" s="73">
        <v>433</v>
      </c>
      <c r="V50" s="73">
        <v>92</v>
      </c>
    </row>
    <row r="51" spans="2:22" x14ac:dyDescent="0.2">
      <c r="B51" s="29">
        <v>10300</v>
      </c>
      <c r="C51" s="29">
        <v>290</v>
      </c>
      <c r="D51" s="29">
        <v>13</v>
      </c>
      <c r="E51" s="29">
        <f>B51-SUM(C$44:C50)</f>
        <v>8433</v>
      </c>
      <c r="T51" s="73"/>
      <c r="U51" s="73">
        <v>538</v>
      </c>
      <c r="V51" s="73">
        <v>92</v>
      </c>
    </row>
    <row r="52" spans="2:22" x14ac:dyDescent="0.2">
      <c r="B52" s="29">
        <v>11330</v>
      </c>
      <c r="C52" s="29">
        <v>161</v>
      </c>
      <c r="D52" s="29">
        <v>5</v>
      </c>
      <c r="E52" s="29">
        <f>B52-SUM(C$44:C51)</f>
        <v>9173</v>
      </c>
      <c r="T52" s="73"/>
      <c r="U52" s="73"/>
      <c r="V52" s="73"/>
    </row>
    <row r="53" spans="2:22" x14ac:dyDescent="0.2">
      <c r="B53" s="29">
        <v>12200</v>
      </c>
      <c r="C53" s="29">
        <v>182</v>
      </c>
      <c r="D53" s="29">
        <v>2</v>
      </c>
      <c r="E53" s="29">
        <f>B53-SUM(C$44:C52)</f>
        <v>9882</v>
      </c>
      <c r="T53" s="73"/>
      <c r="U53" s="73"/>
      <c r="V53" s="73"/>
    </row>
    <row r="54" spans="2:22" x14ac:dyDescent="0.2">
      <c r="T54" s="73"/>
      <c r="U54" s="73"/>
      <c r="V54" s="73"/>
    </row>
    <row r="55" spans="2:22" x14ac:dyDescent="0.2">
      <c r="T55" s="73"/>
      <c r="U55" s="73"/>
      <c r="V55" s="73"/>
    </row>
    <row r="56" spans="2:22" x14ac:dyDescent="0.2">
      <c r="T56" s="73"/>
      <c r="U56" s="73"/>
      <c r="V56" s="73"/>
    </row>
    <row r="57" spans="2:22" x14ac:dyDescent="0.2">
      <c r="T57" s="73"/>
      <c r="U57" s="73"/>
      <c r="V57" s="73"/>
    </row>
    <row r="58" spans="2:22" x14ac:dyDescent="0.2">
      <c r="T58" s="73"/>
      <c r="U58" s="73"/>
      <c r="V58" s="73"/>
    </row>
    <row r="59" spans="2:22" x14ac:dyDescent="0.2">
      <c r="T59" s="73"/>
      <c r="U59" s="73"/>
      <c r="V59" s="73"/>
    </row>
    <row r="60" spans="2:22" x14ac:dyDescent="0.2">
      <c r="T60" s="73"/>
      <c r="U60" s="73"/>
      <c r="V60" s="73"/>
    </row>
    <row r="61" spans="2:22" x14ac:dyDescent="0.2">
      <c r="T61" s="73"/>
      <c r="U61" s="73"/>
      <c r="V61" s="73"/>
    </row>
    <row r="62" spans="2:22" x14ac:dyDescent="0.2">
      <c r="T62" s="73"/>
      <c r="U62" s="73"/>
      <c r="V62" s="73"/>
    </row>
    <row r="63" spans="2:22" x14ac:dyDescent="0.2">
      <c r="T63" s="73"/>
      <c r="U63" s="73"/>
      <c r="V63" s="73"/>
    </row>
    <row r="64" spans="2:22" x14ac:dyDescent="0.2">
      <c r="T64" s="73"/>
      <c r="U64" s="73"/>
      <c r="V64" s="73"/>
    </row>
    <row r="65" spans="20:22" x14ac:dyDescent="0.2">
      <c r="T65" s="73"/>
      <c r="U65" s="73"/>
      <c r="V65" s="73"/>
    </row>
    <row r="66" spans="20:22" x14ac:dyDescent="0.2">
      <c r="T66" s="73"/>
      <c r="U66" s="73"/>
      <c r="V66" s="73"/>
    </row>
    <row r="67" spans="20:22" x14ac:dyDescent="0.2">
      <c r="T67" s="73"/>
      <c r="U67" s="73"/>
      <c r="V67" s="73"/>
    </row>
    <row r="68" spans="20:22" x14ac:dyDescent="0.2">
      <c r="T68" s="73"/>
      <c r="U68" s="73"/>
      <c r="V68" s="73"/>
    </row>
    <row r="69" spans="20:22" x14ac:dyDescent="0.2">
      <c r="T69" s="73"/>
      <c r="U69" s="73"/>
      <c r="V69" s="73"/>
    </row>
    <row r="70" spans="20:22" x14ac:dyDescent="0.2">
      <c r="T70" s="73"/>
      <c r="U70" s="73"/>
      <c r="V70" s="73"/>
    </row>
    <row r="71" spans="20:22" x14ac:dyDescent="0.2">
      <c r="T71" s="73"/>
      <c r="U71" s="73"/>
      <c r="V71" s="73"/>
    </row>
    <row r="72" spans="20:22" x14ac:dyDescent="0.2">
      <c r="T72" s="73"/>
      <c r="U72" s="73"/>
      <c r="V72" s="73"/>
    </row>
    <row r="73" spans="20:22" x14ac:dyDescent="0.2">
      <c r="T73" s="73"/>
      <c r="U73" s="73"/>
      <c r="V73" s="73"/>
    </row>
    <row r="74" spans="20:22" x14ac:dyDescent="0.2">
      <c r="T74" s="73"/>
      <c r="U74" s="73"/>
      <c r="V74" s="73"/>
    </row>
    <row r="75" spans="20:22" x14ac:dyDescent="0.2">
      <c r="T75" s="73"/>
      <c r="U75" s="73"/>
      <c r="V75" s="73"/>
    </row>
    <row r="76" spans="20:22" x14ac:dyDescent="0.2">
      <c r="T76" s="73"/>
      <c r="U76" s="73"/>
      <c r="V76" s="73"/>
    </row>
    <row r="77" spans="20:22" x14ac:dyDescent="0.2">
      <c r="T77" s="73"/>
      <c r="U77" s="73"/>
      <c r="V77" s="73"/>
    </row>
    <row r="78" spans="20:22" x14ac:dyDescent="0.2">
      <c r="T78" s="73"/>
      <c r="U78" s="73"/>
      <c r="V78" s="73"/>
    </row>
    <row r="79" spans="20:22" x14ac:dyDescent="0.2">
      <c r="T79" s="73"/>
      <c r="U79" s="73"/>
      <c r="V79" s="73"/>
    </row>
    <row r="80" spans="20:22" x14ac:dyDescent="0.2">
      <c r="T80" s="73"/>
      <c r="U80" s="73"/>
      <c r="V80" s="7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7"/>
  <sheetViews>
    <sheetView workbookViewId="0">
      <selection activeCell="Y9" sqref="Y9"/>
    </sheetView>
  </sheetViews>
  <sheetFormatPr baseColWidth="10" defaultColWidth="8.83203125" defaultRowHeight="16" x14ac:dyDescent="0.2"/>
  <sheetData>
    <row r="1" spans="1:25" x14ac:dyDescent="0.2">
      <c r="A1" t="s">
        <v>88</v>
      </c>
      <c r="B1" s="29">
        <v>56.4</v>
      </c>
      <c r="C1" s="29">
        <v>2</v>
      </c>
      <c r="D1" s="29">
        <f>B1/C1</f>
        <v>28.2</v>
      </c>
      <c r="E1" t="s">
        <v>89</v>
      </c>
      <c r="F1">
        <f>(G22-H22)/(L1)</f>
        <v>102.14285714285714</v>
      </c>
      <c r="H1">
        <f>(G21-H21)/(L1)</f>
        <v>12.071428571428571</v>
      </c>
      <c r="K1">
        <v>184</v>
      </c>
      <c r="L1">
        <f>_xlfn.CEILING.MATH(SQRT(K1))</f>
        <v>14</v>
      </c>
      <c r="O1" t="s">
        <v>114</v>
      </c>
      <c r="P1" t="s">
        <v>115</v>
      </c>
      <c r="Q1" t="s">
        <v>116</v>
      </c>
      <c r="R1" t="s">
        <v>126</v>
      </c>
    </row>
    <row r="2" spans="1:25" x14ac:dyDescent="0.2">
      <c r="B2" s="29">
        <v>40</v>
      </c>
      <c r="C2" s="29">
        <v>1</v>
      </c>
      <c r="D2" s="29">
        <f t="shared" ref="D2:D65" si="0">B2/C2</f>
        <v>40</v>
      </c>
      <c r="E2" t="s">
        <v>75</v>
      </c>
      <c r="G2" t="s">
        <v>113</v>
      </c>
      <c r="H2" t="s">
        <v>76</v>
      </c>
      <c r="J2" t="s">
        <v>113</v>
      </c>
      <c r="K2" t="s">
        <v>104</v>
      </c>
      <c r="M2" t="s">
        <v>113</v>
      </c>
      <c r="O2">
        <v>3</v>
      </c>
      <c r="R2" t="s">
        <v>114</v>
      </c>
      <c r="S2" t="s">
        <v>115</v>
      </c>
      <c r="T2" t="s">
        <v>116</v>
      </c>
      <c r="V2" t="s">
        <v>127</v>
      </c>
    </row>
    <row r="3" spans="1:25" x14ac:dyDescent="0.2">
      <c r="B3" s="29">
        <v>176</v>
      </c>
      <c r="C3" s="29">
        <v>14</v>
      </c>
      <c r="D3" s="29">
        <f t="shared" si="0"/>
        <v>12.571428571428571</v>
      </c>
      <c r="E3">
        <v>0</v>
      </c>
      <c r="F3">
        <f t="array" ref="F3:F16">FREQUENCY(B1:B184,E3:E13)</f>
        <v>0</v>
      </c>
      <c r="G3">
        <f>100*F3/$K$1</f>
        <v>0</v>
      </c>
      <c r="H3">
        <f>0</f>
        <v>0</v>
      </c>
      <c r="I3">
        <f t="array" ref="I3:I16">FREQUENCY(C1:C197,H3:H16)</f>
        <v>0</v>
      </c>
      <c r="K3">
        <v>5</v>
      </c>
      <c r="L3">
        <f t="array" ref="L3:L16">FREQUENCY(D1:D184,K3:K16)</f>
        <v>29</v>
      </c>
      <c r="M3">
        <f>100*L3/K$1</f>
        <v>15.760869565217391</v>
      </c>
      <c r="O3" s="35">
        <f t="shared" ref="O3:O16" si="1">G3*O$2/100</f>
        <v>0</v>
      </c>
      <c r="P3" s="35">
        <f t="shared" ref="P3:P16" si="2">J3*O$2/100</f>
        <v>0</v>
      </c>
      <c r="Q3" s="36">
        <f t="shared" ref="Q3:Q16" si="3">M3*O$2/100</f>
        <v>0.47282608695652173</v>
      </c>
      <c r="T3" s="38" t="s">
        <v>123</v>
      </c>
    </row>
    <row r="4" spans="1:25" x14ac:dyDescent="0.2">
      <c r="B4" s="29">
        <v>107</v>
      </c>
      <c r="C4" s="29">
        <v>2</v>
      </c>
      <c r="D4" s="29">
        <f t="shared" si="0"/>
        <v>53.5</v>
      </c>
      <c r="E4">
        <v>100</v>
      </c>
      <c r="F4">
        <v>12</v>
      </c>
      <c r="G4">
        <f t="shared" ref="G4:G14" si="4">100*F4/$K$1</f>
        <v>6.5217391304347823</v>
      </c>
      <c r="H4">
        <f>_xlfn.CEILING.MATH(H1+H3)</f>
        <v>13</v>
      </c>
      <c r="I4">
        <v>50</v>
      </c>
      <c r="J4">
        <f>100*I4/$K$1</f>
        <v>27.173913043478262</v>
      </c>
      <c r="K4">
        <f>(MAX(D1:D184)-MIN(D1:D184))/H1</f>
        <v>15.059319526627219</v>
      </c>
      <c r="L4">
        <v>98</v>
      </c>
      <c r="M4">
        <f t="shared" ref="M4:M16" si="5">100*L4/K$1</f>
        <v>53.260869565217391</v>
      </c>
      <c r="O4" s="37">
        <f t="shared" si="1"/>
        <v>0.19565217391304349</v>
      </c>
      <c r="P4" s="36">
        <f t="shared" si="2"/>
        <v>0.81521739130434778</v>
      </c>
      <c r="Q4" s="36">
        <f t="shared" si="3"/>
        <v>1.597826086956522</v>
      </c>
      <c r="S4" s="40" t="s">
        <v>120</v>
      </c>
      <c r="T4" s="41" t="s">
        <v>124</v>
      </c>
      <c r="V4" t="s">
        <v>116</v>
      </c>
      <c r="W4">
        <v>5</v>
      </c>
      <c r="X4">
        <v>7</v>
      </c>
      <c r="Y4">
        <v>10</v>
      </c>
    </row>
    <row r="5" spans="1:25" x14ac:dyDescent="0.2">
      <c r="B5" s="29">
        <v>363</v>
      </c>
      <c r="C5" s="29">
        <f>1012-991</f>
        <v>21</v>
      </c>
      <c r="D5" s="29">
        <f t="shared" si="0"/>
        <v>17.285714285714285</v>
      </c>
      <c r="E5">
        <f t="shared" ref="E5:E16" si="6">E4+100</f>
        <v>200</v>
      </c>
      <c r="F5">
        <v>50</v>
      </c>
      <c r="G5">
        <f t="shared" si="4"/>
        <v>27.173913043478262</v>
      </c>
      <c r="H5">
        <f t="shared" ref="H5:H16" si="7">H4+10</f>
        <v>23</v>
      </c>
      <c r="I5">
        <v>39</v>
      </c>
      <c r="J5">
        <f t="shared" ref="J5:J16" si="8">100*I5/$K$1</f>
        <v>21.195652173913043</v>
      </c>
      <c r="K5">
        <f t="shared" ref="K5:K16" si="9">K4+$K$4</f>
        <v>30.118639053254437</v>
      </c>
      <c r="L5">
        <v>32</v>
      </c>
      <c r="M5">
        <f t="shared" si="5"/>
        <v>17.391304347826086</v>
      </c>
      <c r="O5" s="36">
        <f t="shared" si="1"/>
        <v>0.81521739130434778</v>
      </c>
      <c r="P5" s="36">
        <f t="shared" si="2"/>
        <v>0.63586956521739124</v>
      </c>
      <c r="Q5" s="36">
        <f t="shared" si="3"/>
        <v>0.52173913043478259</v>
      </c>
      <c r="R5" s="38" t="s">
        <v>117</v>
      </c>
      <c r="S5" s="39" t="s">
        <v>121</v>
      </c>
      <c r="T5" s="39" t="s">
        <v>125</v>
      </c>
      <c r="V5" t="s">
        <v>114</v>
      </c>
      <c r="W5">
        <v>150</v>
      </c>
      <c r="X5">
        <v>300</v>
      </c>
      <c r="Y5">
        <v>400</v>
      </c>
    </row>
    <row r="6" spans="1:25" x14ac:dyDescent="0.2">
      <c r="B6" s="29">
        <v>212</v>
      </c>
      <c r="C6" s="29">
        <f>842-832</f>
        <v>10</v>
      </c>
      <c r="D6" s="29">
        <f t="shared" si="0"/>
        <v>21.2</v>
      </c>
      <c r="E6">
        <f t="shared" si="6"/>
        <v>300</v>
      </c>
      <c r="F6">
        <v>53</v>
      </c>
      <c r="G6">
        <f t="shared" si="4"/>
        <v>28.804347826086957</v>
      </c>
      <c r="H6">
        <f t="shared" si="7"/>
        <v>33</v>
      </c>
      <c r="I6">
        <v>28</v>
      </c>
      <c r="J6">
        <f t="shared" si="8"/>
        <v>15.217391304347826</v>
      </c>
      <c r="K6">
        <f t="shared" si="9"/>
        <v>45.177958579881654</v>
      </c>
      <c r="L6">
        <v>12</v>
      </c>
      <c r="M6">
        <f t="shared" si="5"/>
        <v>6.5217391304347823</v>
      </c>
      <c r="O6" s="36">
        <f t="shared" si="1"/>
        <v>0.86413043478260876</v>
      </c>
      <c r="P6" s="36">
        <f t="shared" si="2"/>
        <v>0.45652173913043476</v>
      </c>
      <c r="Q6" s="37">
        <f t="shared" si="3"/>
        <v>0.19565217391304349</v>
      </c>
      <c r="R6" s="40" t="s">
        <v>118</v>
      </c>
      <c r="S6" s="38" t="s">
        <v>122</v>
      </c>
      <c r="V6" t="s">
        <v>115</v>
      </c>
      <c r="W6">
        <f>W5/W4</f>
        <v>30</v>
      </c>
      <c r="X6">
        <f t="shared" ref="X6:Y6" si="10">X5/X4</f>
        <v>42.857142857142854</v>
      </c>
      <c r="Y6">
        <f t="shared" si="10"/>
        <v>40</v>
      </c>
    </row>
    <row r="7" spans="1:25" x14ac:dyDescent="0.2">
      <c r="B7" s="29">
        <v>381</v>
      </c>
      <c r="C7" s="29">
        <v>10</v>
      </c>
      <c r="D7" s="29">
        <f t="shared" si="0"/>
        <v>38.1</v>
      </c>
      <c r="E7">
        <f t="shared" si="6"/>
        <v>400</v>
      </c>
      <c r="F7">
        <v>36</v>
      </c>
      <c r="G7">
        <f t="shared" si="4"/>
        <v>19.565217391304348</v>
      </c>
      <c r="H7">
        <f t="shared" si="7"/>
        <v>43</v>
      </c>
      <c r="I7">
        <v>21</v>
      </c>
      <c r="J7">
        <f t="shared" si="8"/>
        <v>11.413043478260869</v>
      </c>
      <c r="K7">
        <f t="shared" si="9"/>
        <v>60.237278106508874</v>
      </c>
      <c r="L7">
        <v>4</v>
      </c>
      <c r="M7">
        <f t="shared" si="5"/>
        <v>2.1739130434782608</v>
      </c>
      <c r="O7" s="36">
        <f t="shared" si="1"/>
        <v>0.58695652173913049</v>
      </c>
      <c r="P7" s="37">
        <f t="shared" si="2"/>
        <v>0.34239130434782611</v>
      </c>
      <c r="Q7" s="35">
        <f t="shared" si="3"/>
        <v>6.5217391304347824E-2</v>
      </c>
      <c r="R7" s="39" t="s">
        <v>119</v>
      </c>
    </row>
    <row r="8" spans="1:25" x14ac:dyDescent="0.2">
      <c r="B8" s="29">
        <v>255</v>
      </c>
      <c r="C8" s="29">
        <v>10</v>
      </c>
      <c r="D8" s="29">
        <f t="shared" si="0"/>
        <v>25.5</v>
      </c>
      <c r="E8">
        <f t="shared" si="6"/>
        <v>500</v>
      </c>
      <c r="F8">
        <v>12</v>
      </c>
      <c r="G8">
        <f t="shared" si="4"/>
        <v>6.5217391304347823</v>
      </c>
      <c r="H8">
        <f t="shared" si="7"/>
        <v>53</v>
      </c>
      <c r="I8">
        <v>9</v>
      </c>
      <c r="J8">
        <f t="shared" si="8"/>
        <v>4.8913043478260869</v>
      </c>
      <c r="K8">
        <f t="shared" si="9"/>
        <v>75.296597633136088</v>
      </c>
      <c r="L8">
        <v>0</v>
      </c>
      <c r="M8">
        <f t="shared" si="5"/>
        <v>0</v>
      </c>
      <c r="O8" s="37">
        <f t="shared" si="1"/>
        <v>0.19565217391304349</v>
      </c>
      <c r="P8" s="37">
        <f t="shared" si="2"/>
        <v>0.14673913043478262</v>
      </c>
      <c r="Q8" s="35">
        <f t="shared" si="3"/>
        <v>0</v>
      </c>
    </row>
    <row r="9" spans="1:25" x14ac:dyDescent="0.2">
      <c r="B9" s="29">
        <v>568</v>
      </c>
      <c r="C9" s="29">
        <v>113</v>
      </c>
      <c r="D9" s="29">
        <f t="shared" si="0"/>
        <v>5.0265486725663715</v>
      </c>
      <c r="E9">
        <f t="shared" si="6"/>
        <v>600</v>
      </c>
      <c r="F9">
        <v>10</v>
      </c>
      <c r="G9">
        <f t="shared" si="4"/>
        <v>5.4347826086956523</v>
      </c>
      <c r="H9">
        <f t="shared" si="7"/>
        <v>63</v>
      </c>
      <c r="I9">
        <v>10</v>
      </c>
      <c r="J9">
        <f t="shared" si="8"/>
        <v>5.4347826086956523</v>
      </c>
      <c r="K9">
        <f t="shared" si="9"/>
        <v>90.355917159763308</v>
      </c>
      <c r="L9">
        <v>2</v>
      </c>
      <c r="M9">
        <f t="shared" si="5"/>
        <v>1.0869565217391304</v>
      </c>
      <c r="O9" s="35">
        <f t="shared" si="1"/>
        <v>0.16304347826086957</v>
      </c>
      <c r="P9" s="35">
        <f t="shared" si="2"/>
        <v>0.16304347826086957</v>
      </c>
      <c r="Q9" s="35">
        <f t="shared" si="3"/>
        <v>3.2608695652173912E-2</v>
      </c>
    </row>
    <row r="10" spans="1:25" x14ac:dyDescent="0.2">
      <c r="B10" s="29">
        <v>267</v>
      </c>
      <c r="C10" s="29">
        <v>38</v>
      </c>
      <c r="D10" s="29">
        <f t="shared" si="0"/>
        <v>7.0263157894736841</v>
      </c>
      <c r="E10">
        <f t="shared" si="6"/>
        <v>700</v>
      </c>
      <c r="F10">
        <v>4</v>
      </c>
      <c r="G10">
        <f t="shared" si="4"/>
        <v>2.1739130434782608</v>
      </c>
      <c r="H10">
        <f t="shared" si="7"/>
        <v>73</v>
      </c>
      <c r="I10">
        <v>7</v>
      </c>
      <c r="J10">
        <f t="shared" si="8"/>
        <v>3.8043478260869565</v>
      </c>
      <c r="K10">
        <f t="shared" si="9"/>
        <v>105.41523668639053</v>
      </c>
      <c r="L10">
        <v>3</v>
      </c>
      <c r="M10">
        <f t="shared" si="5"/>
        <v>1.6304347826086956</v>
      </c>
      <c r="O10" s="35">
        <f t="shared" si="1"/>
        <v>6.5217391304347824E-2</v>
      </c>
      <c r="P10" s="35">
        <f t="shared" si="2"/>
        <v>0.11413043478260869</v>
      </c>
      <c r="Q10" s="35">
        <f t="shared" si="3"/>
        <v>4.8913043478260872E-2</v>
      </c>
    </row>
    <row r="11" spans="1:25" x14ac:dyDescent="0.2">
      <c r="B11" s="29">
        <v>355</v>
      </c>
      <c r="C11" s="29">
        <v>14</v>
      </c>
      <c r="D11" s="29">
        <f t="shared" si="0"/>
        <v>25.357142857142858</v>
      </c>
      <c r="E11">
        <f t="shared" si="6"/>
        <v>800</v>
      </c>
      <c r="F11">
        <v>2</v>
      </c>
      <c r="G11">
        <f t="shared" si="4"/>
        <v>1.0869565217391304</v>
      </c>
      <c r="H11">
        <f t="shared" si="7"/>
        <v>83</v>
      </c>
      <c r="I11">
        <v>4</v>
      </c>
      <c r="J11">
        <f t="shared" si="8"/>
        <v>2.1739130434782608</v>
      </c>
      <c r="K11">
        <f t="shared" si="9"/>
        <v>120.47455621301775</v>
      </c>
      <c r="L11">
        <v>1</v>
      </c>
      <c r="M11">
        <f t="shared" si="5"/>
        <v>0.54347826086956519</v>
      </c>
      <c r="O11" s="35">
        <f t="shared" si="1"/>
        <v>3.2608695652173912E-2</v>
      </c>
      <c r="P11" s="35">
        <f t="shared" si="2"/>
        <v>6.5217391304347824E-2</v>
      </c>
      <c r="Q11" s="35">
        <f t="shared" si="3"/>
        <v>1.6304347826086956E-2</v>
      </c>
    </row>
    <row r="12" spans="1:25" x14ac:dyDescent="0.2">
      <c r="B12" s="29">
        <v>330</v>
      </c>
      <c r="C12" s="29">
        <v>43</v>
      </c>
      <c r="D12" s="29">
        <f t="shared" si="0"/>
        <v>7.6744186046511631</v>
      </c>
      <c r="E12">
        <f t="shared" si="6"/>
        <v>900</v>
      </c>
      <c r="F12">
        <v>2</v>
      </c>
      <c r="G12">
        <f t="shared" si="4"/>
        <v>1.0869565217391304</v>
      </c>
      <c r="H12">
        <f t="shared" si="7"/>
        <v>93</v>
      </c>
      <c r="I12">
        <v>4</v>
      </c>
      <c r="J12">
        <f t="shared" si="8"/>
        <v>2.1739130434782608</v>
      </c>
      <c r="K12">
        <f t="shared" si="9"/>
        <v>135.53387573964497</v>
      </c>
      <c r="L12">
        <v>0</v>
      </c>
      <c r="M12">
        <f t="shared" si="5"/>
        <v>0</v>
      </c>
      <c r="O12" s="35">
        <f t="shared" si="1"/>
        <v>3.2608695652173912E-2</v>
      </c>
      <c r="P12" s="35">
        <f t="shared" si="2"/>
        <v>6.5217391304347824E-2</v>
      </c>
      <c r="Q12" s="35">
        <f t="shared" si="3"/>
        <v>0</v>
      </c>
    </row>
    <row r="13" spans="1:25" x14ac:dyDescent="0.2">
      <c r="B13" s="29">
        <v>292</v>
      </c>
      <c r="C13" s="29">
        <v>23</v>
      </c>
      <c r="D13" s="29">
        <f t="shared" si="0"/>
        <v>12.695652173913043</v>
      </c>
      <c r="E13">
        <f t="shared" si="6"/>
        <v>1000</v>
      </c>
      <c r="F13">
        <v>0</v>
      </c>
      <c r="G13">
        <f t="shared" si="4"/>
        <v>0</v>
      </c>
      <c r="H13">
        <f t="shared" si="7"/>
        <v>103</v>
      </c>
      <c r="I13">
        <v>5</v>
      </c>
      <c r="J13">
        <f t="shared" si="8"/>
        <v>2.7173913043478262</v>
      </c>
      <c r="K13">
        <f t="shared" si="9"/>
        <v>150.59319526627218</v>
      </c>
      <c r="L13">
        <v>1</v>
      </c>
      <c r="M13">
        <f t="shared" si="5"/>
        <v>0.54347826086956519</v>
      </c>
      <c r="O13" s="35">
        <f t="shared" si="1"/>
        <v>0</v>
      </c>
      <c r="P13" s="35">
        <f t="shared" si="2"/>
        <v>8.1521739130434784E-2</v>
      </c>
      <c r="Q13" s="35">
        <f t="shared" si="3"/>
        <v>1.6304347826086956E-2</v>
      </c>
    </row>
    <row r="14" spans="1:25" x14ac:dyDescent="0.2">
      <c r="B14" s="29">
        <v>348</v>
      </c>
      <c r="C14" s="29">
        <v>27</v>
      </c>
      <c r="D14" s="29">
        <f t="shared" si="0"/>
        <v>12.888888888888889</v>
      </c>
      <c r="E14">
        <f t="shared" si="6"/>
        <v>1100</v>
      </c>
      <c r="F14">
        <v>3</v>
      </c>
      <c r="G14">
        <f t="shared" si="4"/>
        <v>1.6304347826086956</v>
      </c>
      <c r="H14">
        <f t="shared" si="7"/>
        <v>113</v>
      </c>
      <c r="I14">
        <v>3</v>
      </c>
      <c r="J14">
        <f t="shared" si="8"/>
        <v>1.6304347826086956</v>
      </c>
      <c r="K14">
        <f t="shared" si="9"/>
        <v>165.65251479289938</v>
      </c>
      <c r="L14">
        <v>0</v>
      </c>
      <c r="M14">
        <f t="shared" si="5"/>
        <v>0</v>
      </c>
      <c r="O14" s="35">
        <f t="shared" si="1"/>
        <v>4.8913043478260872E-2</v>
      </c>
      <c r="P14" s="35">
        <f t="shared" si="2"/>
        <v>4.8913043478260872E-2</v>
      </c>
      <c r="Q14" s="35">
        <f t="shared" si="3"/>
        <v>0</v>
      </c>
    </row>
    <row r="15" spans="1:25" x14ac:dyDescent="0.2">
      <c r="B15" s="29">
        <v>290</v>
      </c>
      <c r="C15" s="29">
        <v>21</v>
      </c>
      <c r="D15" s="29">
        <f t="shared" si="0"/>
        <v>13.80952380952381</v>
      </c>
      <c r="E15">
        <f t="shared" si="6"/>
        <v>1200</v>
      </c>
      <c r="F15" t="e">
        <v>#N/A</v>
      </c>
      <c r="H15">
        <f t="shared" si="7"/>
        <v>123</v>
      </c>
      <c r="I15">
        <v>2</v>
      </c>
      <c r="J15">
        <f t="shared" si="8"/>
        <v>1.0869565217391304</v>
      </c>
      <c r="K15">
        <f t="shared" si="9"/>
        <v>180.71183431952659</v>
      </c>
      <c r="L15">
        <v>1</v>
      </c>
      <c r="M15">
        <f t="shared" si="5"/>
        <v>0.54347826086956519</v>
      </c>
      <c r="O15" s="35">
        <f t="shared" si="1"/>
        <v>0</v>
      </c>
      <c r="P15" s="35">
        <f t="shared" si="2"/>
        <v>3.2608695652173912E-2</v>
      </c>
      <c r="Q15" s="35">
        <f t="shared" si="3"/>
        <v>1.6304347826086956E-2</v>
      </c>
    </row>
    <row r="16" spans="1:25" x14ac:dyDescent="0.2">
      <c r="B16" s="29">
        <v>125</v>
      </c>
      <c r="C16" s="29">
        <v>4</v>
      </c>
      <c r="D16" s="29">
        <f t="shared" si="0"/>
        <v>31.25</v>
      </c>
      <c r="E16">
        <f t="shared" si="6"/>
        <v>1300</v>
      </c>
      <c r="F16" t="e">
        <v>#N/A</v>
      </c>
      <c r="H16">
        <f t="shared" si="7"/>
        <v>133</v>
      </c>
      <c r="I16">
        <v>1</v>
      </c>
      <c r="J16">
        <f t="shared" si="8"/>
        <v>0.54347826086956519</v>
      </c>
      <c r="K16">
        <f t="shared" si="9"/>
        <v>195.77115384615379</v>
      </c>
      <c r="L16">
        <v>1</v>
      </c>
      <c r="M16">
        <f t="shared" si="5"/>
        <v>0.54347826086956519</v>
      </c>
      <c r="O16" s="35">
        <f t="shared" si="1"/>
        <v>0</v>
      </c>
      <c r="P16" s="35">
        <f t="shared" si="2"/>
        <v>1.6304347826086956E-2</v>
      </c>
      <c r="Q16" s="35">
        <f t="shared" si="3"/>
        <v>1.6304347826086956E-2</v>
      </c>
    </row>
    <row r="17" spans="2:13" x14ac:dyDescent="0.2">
      <c r="B17" s="29">
        <v>149</v>
      </c>
      <c r="C17" s="29">
        <v>4</v>
      </c>
      <c r="D17" s="29">
        <f t="shared" si="0"/>
        <v>37.25</v>
      </c>
    </row>
    <row r="18" spans="2:13" x14ac:dyDescent="0.2">
      <c r="B18" s="29">
        <v>166</v>
      </c>
      <c r="C18" s="29">
        <v>2</v>
      </c>
      <c r="D18" s="29">
        <f t="shared" si="0"/>
        <v>83</v>
      </c>
    </row>
    <row r="19" spans="2:13" x14ac:dyDescent="0.2">
      <c r="B19" s="29">
        <v>146</v>
      </c>
      <c r="C19" s="29">
        <v>5</v>
      </c>
      <c r="D19" s="29">
        <f t="shared" si="0"/>
        <v>29.2</v>
      </c>
    </row>
    <row r="20" spans="2:13" x14ac:dyDescent="0.2">
      <c r="B20" s="29">
        <v>291</v>
      </c>
      <c r="C20" s="29">
        <v>27</v>
      </c>
      <c r="D20" s="29">
        <f t="shared" si="0"/>
        <v>10.777777777777779</v>
      </c>
      <c r="G20" t="s">
        <v>90</v>
      </c>
      <c r="H20" t="s">
        <v>91</v>
      </c>
      <c r="I20" t="s">
        <v>92</v>
      </c>
      <c r="K20" t="s">
        <v>93</v>
      </c>
      <c r="M20" t="s">
        <v>94</v>
      </c>
    </row>
    <row r="21" spans="2:13" x14ac:dyDescent="0.2">
      <c r="B21" s="29">
        <v>277</v>
      </c>
      <c r="C21" s="29">
        <v>29</v>
      </c>
      <c r="D21" s="29">
        <f t="shared" si="0"/>
        <v>9.5517241379310338</v>
      </c>
      <c r="F21" t="s">
        <v>76</v>
      </c>
      <c r="G21">
        <f>MAX($C$1:$C$184)</f>
        <v>170</v>
      </c>
      <c r="H21">
        <f>MIN($C$1:$C$184)</f>
        <v>1</v>
      </c>
      <c r="I21">
        <f>AVERAGE($C$1:$C$184)</f>
        <v>33.745108695652178</v>
      </c>
      <c r="K21">
        <f>_xlfn.STDEV.P($C$1:$C$184)</f>
        <v>30.007205257729179</v>
      </c>
      <c r="M21">
        <f>G21-H21</f>
        <v>169</v>
      </c>
    </row>
    <row r="22" spans="2:13" x14ac:dyDescent="0.2">
      <c r="B22" s="29">
        <v>247</v>
      </c>
      <c r="C22" s="29">
        <v>16</v>
      </c>
      <c r="D22" s="29">
        <f t="shared" si="0"/>
        <v>15.4375</v>
      </c>
      <c r="F22" t="s">
        <v>75</v>
      </c>
      <c r="G22">
        <f>MAX($B1:$B184)</f>
        <v>1450</v>
      </c>
      <c r="H22">
        <f>MIN($B1:$B184)</f>
        <v>20</v>
      </c>
      <c r="I22">
        <f>AVERAGE($B1:$B184)</f>
        <v>299.62717391304346</v>
      </c>
      <c r="K22">
        <f>_xlfn.STDEV.P(B1:$B184)</f>
        <v>199.65770142881874</v>
      </c>
      <c r="M22">
        <f>G22-H22</f>
        <v>1430</v>
      </c>
    </row>
    <row r="23" spans="2:13" x14ac:dyDescent="0.2">
      <c r="B23" s="29">
        <v>213</v>
      </c>
      <c r="C23" s="29">
        <v>9</v>
      </c>
      <c r="D23" s="29">
        <f t="shared" si="0"/>
        <v>23.666666666666668</v>
      </c>
      <c r="F23" t="s">
        <v>104</v>
      </c>
      <c r="G23">
        <f>MAX($D2:$D185)</f>
        <v>185</v>
      </c>
      <c r="H23">
        <f>MIN($D2:$D185)</f>
        <v>3.2124999999999999</v>
      </c>
      <c r="I23">
        <f>AVERAGE($D1:$D185)</f>
        <v>18.41219962516373</v>
      </c>
      <c r="K23">
        <f>_xlfn.STDEV.P(D2:$D185)</f>
        <v>26.052309568263947</v>
      </c>
    </row>
    <row r="24" spans="2:13" x14ac:dyDescent="0.2">
      <c r="B24" s="29">
        <v>557</v>
      </c>
      <c r="C24" s="29">
        <v>93.5</v>
      </c>
      <c r="D24" s="29">
        <f t="shared" si="0"/>
        <v>5.9572192513368982</v>
      </c>
    </row>
    <row r="25" spans="2:13" x14ac:dyDescent="0.2">
      <c r="B25" s="29">
        <v>607</v>
      </c>
      <c r="C25" s="29">
        <v>105</v>
      </c>
      <c r="D25" s="29">
        <f t="shared" si="0"/>
        <v>5.7809523809523808</v>
      </c>
    </row>
    <row r="26" spans="2:13" x14ac:dyDescent="0.2">
      <c r="B26" s="29">
        <v>312</v>
      </c>
      <c r="C26" s="29">
        <v>28</v>
      </c>
      <c r="D26" s="29">
        <f t="shared" si="0"/>
        <v>11.142857142857142</v>
      </c>
      <c r="G26">
        <v>100</v>
      </c>
      <c r="H26">
        <v>18</v>
      </c>
      <c r="K26">
        <f>G26/H26</f>
        <v>5.5555555555555554</v>
      </c>
    </row>
    <row r="27" spans="2:13" x14ac:dyDescent="0.2">
      <c r="B27" s="29">
        <v>204</v>
      </c>
      <c r="C27" s="29">
        <v>14</v>
      </c>
      <c r="D27" s="29">
        <f t="shared" si="0"/>
        <v>14.571428571428571</v>
      </c>
      <c r="G27">
        <v>300</v>
      </c>
      <c r="H27">
        <v>35</v>
      </c>
      <c r="K27">
        <f t="shared" ref="K27" si="11">G27/H27</f>
        <v>8.5714285714285712</v>
      </c>
    </row>
    <row r="28" spans="2:13" x14ac:dyDescent="0.2">
      <c r="B28" s="29">
        <v>305</v>
      </c>
      <c r="C28" s="29">
        <v>38</v>
      </c>
      <c r="D28" s="29">
        <f t="shared" si="0"/>
        <v>8.026315789473685</v>
      </c>
      <c r="G28">
        <v>500</v>
      </c>
      <c r="H28">
        <v>70</v>
      </c>
      <c r="K28">
        <f>G28/H28</f>
        <v>7.1428571428571432</v>
      </c>
    </row>
    <row r="29" spans="2:13" x14ac:dyDescent="0.2">
      <c r="B29" s="29">
        <v>230</v>
      </c>
      <c r="C29" s="29">
        <v>18</v>
      </c>
      <c r="D29" s="29">
        <f t="shared" si="0"/>
        <v>12.777777777777779</v>
      </c>
    </row>
    <row r="30" spans="2:13" x14ac:dyDescent="0.2">
      <c r="B30" s="29">
        <v>387</v>
      </c>
      <c r="C30" s="29">
        <v>24</v>
      </c>
      <c r="D30" s="29">
        <f t="shared" si="0"/>
        <v>16.125</v>
      </c>
    </row>
    <row r="31" spans="2:13" x14ac:dyDescent="0.2">
      <c r="B31" s="29">
        <v>217</v>
      </c>
      <c r="C31" s="29">
        <v>8</v>
      </c>
      <c r="D31" s="29">
        <f t="shared" si="0"/>
        <v>27.125</v>
      </c>
    </row>
    <row r="32" spans="2:13" x14ac:dyDescent="0.2">
      <c r="B32" s="29">
        <v>116</v>
      </c>
      <c r="C32" s="29">
        <v>2</v>
      </c>
      <c r="D32" s="29">
        <f t="shared" si="0"/>
        <v>58</v>
      </c>
    </row>
    <row r="33" spans="2:12" x14ac:dyDescent="0.2">
      <c r="B33" s="29">
        <v>166</v>
      </c>
      <c r="C33" s="29">
        <v>1</v>
      </c>
      <c r="D33" s="29">
        <f t="shared" si="0"/>
        <v>166</v>
      </c>
      <c r="L33" t="s">
        <v>95</v>
      </c>
    </row>
    <row r="34" spans="2:12" x14ac:dyDescent="0.2">
      <c r="B34" s="29">
        <v>275</v>
      </c>
      <c r="C34" s="29">
        <v>7</v>
      </c>
      <c r="D34" s="29">
        <f t="shared" si="0"/>
        <v>39.285714285714285</v>
      </c>
      <c r="L34">
        <f>MEDIAN($C$1:$C$184)</f>
        <v>24.5</v>
      </c>
    </row>
    <row r="35" spans="2:12" x14ac:dyDescent="0.2">
      <c r="B35" s="29">
        <v>216</v>
      </c>
      <c r="C35" s="29">
        <v>10</v>
      </c>
      <c r="D35" s="29">
        <f t="shared" si="0"/>
        <v>21.6</v>
      </c>
      <c r="L35">
        <f>MEDIAN($B1:$B184)</f>
        <v>267.5</v>
      </c>
    </row>
    <row r="36" spans="2:12" x14ac:dyDescent="0.2">
      <c r="B36" s="29">
        <v>536</v>
      </c>
      <c r="C36" s="29">
        <v>20</v>
      </c>
      <c r="D36" s="29">
        <f t="shared" si="0"/>
        <v>26.8</v>
      </c>
    </row>
    <row r="37" spans="2:12" x14ac:dyDescent="0.2">
      <c r="B37" s="29">
        <v>320</v>
      </c>
      <c r="C37" s="29">
        <v>9</v>
      </c>
      <c r="D37" s="29">
        <f t="shared" si="0"/>
        <v>35.555555555555557</v>
      </c>
    </row>
    <row r="38" spans="2:12" x14ac:dyDescent="0.2">
      <c r="B38" s="29">
        <v>373</v>
      </c>
      <c r="C38" s="29">
        <v>13</v>
      </c>
      <c r="D38" s="29">
        <f t="shared" si="0"/>
        <v>28.692307692307693</v>
      </c>
    </row>
    <row r="39" spans="2:12" x14ac:dyDescent="0.2">
      <c r="B39" s="29">
        <v>282</v>
      </c>
      <c r="C39" s="29">
        <v>3</v>
      </c>
      <c r="D39" s="29">
        <f t="shared" si="0"/>
        <v>94</v>
      </c>
    </row>
    <row r="40" spans="2:12" x14ac:dyDescent="0.2">
      <c r="B40" s="29">
        <v>320</v>
      </c>
      <c r="C40" s="29">
        <v>10</v>
      </c>
      <c r="D40" s="29">
        <f t="shared" si="0"/>
        <v>32</v>
      </c>
    </row>
    <row r="41" spans="2:12" x14ac:dyDescent="0.2">
      <c r="B41" s="29">
        <v>370</v>
      </c>
      <c r="C41" s="29">
        <v>2</v>
      </c>
      <c r="D41" s="29">
        <f t="shared" si="0"/>
        <v>185</v>
      </c>
    </row>
    <row r="42" spans="2:12" x14ac:dyDescent="0.2">
      <c r="B42" s="29">
        <v>282</v>
      </c>
      <c r="C42" s="29">
        <v>5</v>
      </c>
      <c r="D42" s="29">
        <f t="shared" si="0"/>
        <v>56.4</v>
      </c>
    </row>
    <row r="43" spans="2:12" x14ac:dyDescent="0.2">
      <c r="B43" s="29">
        <v>245</v>
      </c>
      <c r="C43" s="29">
        <v>7</v>
      </c>
      <c r="D43" s="29">
        <f t="shared" si="0"/>
        <v>35</v>
      </c>
    </row>
    <row r="44" spans="2:12" x14ac:dyDescent="0.2">
      <c r="B44" s="29">
        <v>100</v>
      </c>
      <c r="C44" s="29">
        <v>19</v>
      </c>
      <c r="D44" s="29">
        <f t="shared" si="0"/>
        <v>5.2631578947368425</v>
      </c>
    </row>
    <row r="45" spans="2:12" x14ac:dyDescent="0.2">
      <c r="B45" s="29">
        <v>200</v>
      </c>
      <c r="C45" s="29">
        <v>5</v>
      </c>
      <c r="D45" s="29">
        <f t="shared" si="0"/>
        <v>40</v>
      </c>
    </row>
    <row r="46" spans="2:12" x14ac:dyDescent="0.2">
      <c r="B46" s="29">
        <v>361</v>
      </c>
      <c r="C46" s="29">
        <v>30</v>
      </c>
      <c r="D46" s="29">
        <f t="shared" si="0"/>
        <v>12.033333333333333</v>
      </c>
    </row>
    <row r="47" spans="2:12" x14ac:dyDescent="0.2">
      <c r="B47" s="29">
        <v>393</v>
      </c>
      <c r="C47" s="29">
        <v>60</v>
      </c>
      <c r="D47" s="29">
        <f t="shared" si="0"/>
        <v>6.55</v>
      </c>
    </row>
    <row r="48" spans="2:12" x14ac:dyDescent="0.2">
      <c r="B48" s="29">
        <v>245</v>
      </c>
      <c r="C48" s="29">
        <v>21</v>
      </c>
      <c r="D48" s="29">
        <f t="shared" si="0"/>
        <v>11.666666666666666</v>
      </c>
    </row>
    <row r="49" spans="2:4" x14ac:dyDescent="0.2">
      <c r="B49" s="29">
        <v>323</v>
      </c>
      <c r="C49" s="29">
        <v>30</v>
      </c>
      <c r="D49" s="29">
        <f t="shared" si="0"/>
        <v>10.766666666666667</v>
      </c>
    </row>
    <row r="50" spans="2:4" x14ac:dyDescent="0.2">
      <c r="B50" s="29">
        <v>290</v>
      </c>
      <c r="C50" s="29">
        <v>13</v>
      </c>
      <c r="D50" s="29">
        <f t="shared" si="0"/>
        <v>22.307692307692307</v>
      </c>
    </row>
    <row r="51" spans="2:4" x14ac:dyDescent="0.2">
      <c r="B51" s="29">
        <v>161</v>
      </c>
      <c r="C51" s="29">
        <v>5</v>
      </c>
      <c r="D51" s="29">
        <f t="shared" si="0"/>
        <v>32.200000000000003</v>
      </c>
    </row>
    <row r="52" spans="2:4" x14ac:dyDescent="0.2">
      <c r="B52" s="29">
        <v>182</v>
      </c>
      <c r="C52" s="29">
        <v>2</v>
      </c>
      <c r="D52" s="29">
        <f t="shared" si="0"/>
        <v>91</v>
      </c>
    </row>
    <row r="53" spans="2:4" x14ac:dyDescent="0.2">
      <c r="B53" s="30">
        <v>400</v>
      </c>
      <c r="C53" s="30">
        <v>33</v>
      </c>
      <c r="D53" s="29">
        <f t="shared" si="0"/>
        <v>12.121212121212121</v>
      </c>
    </row>
    <row r="54" spans="2:4" x14ac:dyDescent="0.2">
      <c r="B54" s="30">
        <v>525</v>
      </c>
      <c r="C54" s="30">
        <v>130</v>
      </c>
      <c r="D54" s="29">
        <f t="shared" si="0"/>
        <v>4.0384615384615383</v>
      </c>
    </row>
    <row r="55" spans="2:4" x14ac:dyDescent="0.2">
      <c r="B55" s="30">
        <v>250</v>
      </c>
      <c r="C55" s="30">
        <v>3</v>
      </c>
      <c r="D55" s="29">
        <f t="shared" si="0"/>
        <v>83.333333333333329</v>
      </c>
    </row>
    <row r="56" spans="2:4" x14ac:dyDescent="0.2">
      <c r="B56" s="30">
        <v>368</v>
      </c>
      <c r="C56" s="30">
        <v>20</v>
      </c>
      <c r="D56" s="29">
        <f t="shared" si="0"/>
        <v>18.399999999999999</v>
      </c>
    </row>
    <row r="57" spans="2:4" x14ac:dyDescent="0.2">
      <c r="B57" s="30">
        <v>456</v>
      </c>
      <c r="C57" s="30">
        <v>16.5</v>
      </c>
      <c r="D57" s="29">
        <f t="shared" si="0"/>
        <v>27.636363636363637</v>
      </c>
    </row>
    <row r="58" spans="2:4" x14ac:dyDescent="0.2">
      <c r="B58" s="30">
        <v>211</v>
      </c>
      <c r="C58" s="30">
        <v>2</v>
      </c>
      <c r="D58" s="29">
        <f t="shared" si="0"/>
        <v>105.5</v>
      </c>
    </row>
    <row r="59" spans="2:4" x14ac:dyDescent="0.2">
      <c r="B59" s="30">
        <v>278</v>
      </c>
      <c r="C59" s="30">
        <v>22</v>
      </c>
      <c r="D59" s="29">
        <f t="shared" si="0"/>
        <v>12.636363636363637</v>
      </c>
    </row>
    <row r="60" spans="2:4" x14ac:dyDescent="0.2">
      <c r="B60" s="30">
        <v>196</v>
      </c>
      <c r="C60" s="30">
        <v>16</v>
      </c>
      <c r="D60" s="29">
        <f t="shared" si="0"/>
        <v>12.25</v>
      </c>
    </row>
    <row r="61" spans="2:4" x14ac:dyDescent="0.2">
      <c r="B61" s="30">
        <v>164</v>
      </c>
      <c r="C61" s="30">
        <v>19</v>
      </c>
      <c r="D61" s="29">
        <f t="shared" si="0"/>
        <v>8.6315789473684212</v>
      </c>
    </row>
    <row r="62" spans="2:4" x14ac:dyDescent="0.2">
      <c r="B62" s="30">
        <v>244</v>
      </c>
      <c r="C62" s="30">
        <v>21</v>
      </c>
      <c r="D62" s="29">
        <f t="shared" si="0"/>
        <v>11.619047619047619</v>
      </c>
    </row>
    <row r="63" spans="2:4" x14ac:dyDescent="0.2">
      <c r="B63" s="30">
        <v>20</v>
      </c>
      <c r="C63" s="30">
        <v>5</v>
      </c>
      <c r="D63" s="29">
        <f t="shared" si="0"/>
        <v>4</v>
      </c>
    </row>
    <row r="64" spans="2:4" x14ac:dyDescent="0.2">
      <c r="B64" s="30">
        <v>407</v>
      </c>
      <c r="C64" s="30">
        <v>51</v>
      </c>
      <c r="D64" s="29">
        <f t="shared" si="0"/>
        <v>7.9803921568627452</v>
      </c>
    </row>
    <row r="65" spans="2:4" x14ac:dyDescent="0.2">
      <c r="B65" s="30">
        <v>379</v>
      </c>
      <c r="C65" s="30">
        <v>90</v>
      </c>
      <c r="D65" s="29">
        <f t="shared" si="0"/>
        <v>4.2111111111111112</v>
      </c>
    </row>
    <row r="66" spans="2:4" x14ac:dyDescent="0.2">
      <c r="B66" s="30">
        <v>569</v>
      </c>
      <c r="C66" s="30">
        <v>100</v>
      </c>
      <c r="D66" s="29">
        <f t="shared" ref="D66:D129" si="12">B66/C66</f>
        <v>5.69</v>
      </c>
    </row>
    <row r="67" spans="2:4" x14ac:dyDescent="0.2">
      <c r="B67" s="30">
        <v>774</v>
      </c>
      <c r="C67" s="30">
        <v>84</v>
      </c>
      <c r="D67" s="29">
        <f t="shared" si="12"/>
        <v>9.2142857142857135</v>
      </c>
    </row>
    <row r="68" spans="2:4" x14ac:dyDescent="0.2">
      <c r="B68" s="30">
        <v>279</v>
      </c>
      <c r="C68" s="30">
        <v>2</v>
      </c>
      <c r="D68" s="29">
        <f t="shared" si="12"/>
        <v>139.5</v>
      </c>
    </row>
    <row r="69" spans="2:4" x14ac:dyDescent="0.2">
      <c r="B69" s="30">
        <v>307</v>
      </c>
      <c r="C69" s="30">
        <v>3</v>
      </c>
      <c r="D69" s="29">
        <f t="shared" si="12"/>
        <v>102.33333333333333</v>
      </c>
    </row>
    <row r="70" spans="2:4" x14ac:dyDescent="0.2">
      <c r="B70" s="30">
        <v>264</v>
      </c>
      <c r="C70" s="30">
        <v>5</v>
      </c>
      <c r="D70" s="29">
        <f t="shared" si="12"/>
        <v>52.8</v>
      </c>
    </row>
    <row r="71" spans="2:4" x14ac:dyDescent="0.2">
      <c r="B71" s="30">
        <v>266</v>
      </c>
      <c r="C71" s="30">
        <v>7</v>
      </c>
      <c r="D71" s="29">
        <f t="shared" si="12"/>
        <v>38</v>
      </c>
    </row>
    <row r="72" spans="2:4" x14ac:dyDescent="0.2">
      <c r="B72" s="30">
        <v>553</v>
      </c>
      <c r="C72" s="30">
        <v>75</v>
      </c>
      <c r="D72" s="29">
        <f t="shared" si="12"/>
        <v>7.3733333333333331</v>
      </c>
    </row>
    <row r="73" spans="2:4" x14ac:dyDescent="0.2">
      <c r="B73" s="30">
        <v>390</v>
      </c>
      <c r="C73" s="30">
        <v>86</v>
      </c>
      <c r="D73" s="29">
        <f t="shared" si="12"/>
        <v>4.5348837209302326</v>
      </c>
    </row>
    <row r="74" spans="2:4" x14ac:dyDescent="0.2">
      <c r="B74" s="30">
        <v>838</v>
      </c>
      <c r="C74" s="30">
        <v>116</v>
      </c>
      <c r="D74" s="29">
        <f t="shared" si="12"/>
        <v>7.2241379310344831</v>
      </c>
    </row>
    <row r="75" spans="2:4" x14ac:dyDescent="0.2">
      <c r="B75" s="30">
        <v>552</v>
      </c>
      <c r="C75" s="30">
        <v>72</v>
      </c>
      <c r="D75" s="29">
        <f t="shared" si="12"/>
        <v>7.666666666666667</v>
      </c>
    </row>
    <row r="76" spans="2:4" x14ac:dyDescent="0.2">
      <c r="B76" s="30">
        <v>447</v>
      </c>
      <c r="C76" s="30">
        <v>50</v>
      </c>
      <c r="D76" s="29">
        <f t="shared" si="12"/>
        <v>8.94</v>
      </c>
    </row>
    <row r="77" spans="2:4" x14ac:dyDescent="0.2">
      <c r="B77" s="30">
        <v>844</v>
      </c>
      <c r="C77" s="30">
        <v>103</v>
      </c>
      <c r="D77" s="29">
        <f t="shared" si="12"/>
        <v>8.1941747572815533</v>
      </c>
    </row>
    <row r="78" spans="2:4" x14ac:dyDescent="0.2">
      <c r="B78" s="30">
        <v>757</v>
      </c>
      <c r="C78" s="30">
        <v>53</v>
      </c>
      <c r="D78" s="29">
        <f t="shared" si="12"/>
        <v>14.283018867924529</v>
      </c>
    </row>
    <row r="79" spans="2:4" x14ac:dyDescent="0.2">
      <c r="B79" s="30">
        <v>397</v>
      </c>
      <c r="C79" s="30">
        <v>27</v>
      </c>
      <c r="D79" s="29">
        <f t="shared" si="12"/>
        <v>14.703703703703704</v>
      </c>
    </row>
    <row r="80" spans="2:4" x14ac:dyDescent="0.2">
      <c r="B80" s="31">
        <v>251</v>
      </c>
      <c r="C80" s="33">
        <v>11</v>
      </c>
      <c r="D80" s="29">
        <f t="shared" si="12"/>
        <v>22.818181818181817</v>
      </c>
    </row>
    <row r="81" spans="2:4" x14ac:dyDescent="0.2">
      <c r="B81" s="31">
        <v>315</v>
      </c>
      <c r="C81" s="33">
        <v>29</v>
      </c>
      <c r="D81" s="29">
        <f t="shared" si="12"/>
        <v>10.862068965517242</v>
      </c>
    </row>
    <row r="82" spans="2:4" x14ac:dyDescent="0.2">
      <c r="B82" s="31">
        <v>324</v>
      </c>
      <c r="C82" s="33">
        <v>16</v>
      </c>
      <c r="D82" s="29">
        <f t="shared" si="12"/>
        <v>20.25</v>
      </c>
    </row>
    <row r="83" spans="2:4" x14ac:dyDescent="0.2">
      <c r="B83" s="31">
        <v>443</v>
      </c>
      <c r="C83" s="33">
        <v>30</v>
      </c>
      <c r="D83" s="29">
        <f t="shared" si="12"/>
        <v>14.766666666666667</v>
      </c>
    </row>
    <row r="84" spans="2:4" x14ac:dyDescent="0.2">
      <c r="B84" s="31">
        <v>305</v>
      </c>
      <c r="C84" s="33">
        <v>17</v>
      </c>
      <c r="D84" s="29">
        <f t="shared" si="12"/>
        <v>17.941176470588236</v>
      </c>
    </row>
    <row r="85" spans="2:4" x14ac:dyDescent="0.2">
      <c r="B85" s="31">
        <v>192</v>
      </c>
      <c r="C85" s="33">
        <v>16</v>
      </c>
      <c r="D85" s="29">
        <f t="shared" si="12"/>
        <v>12</v>
      </c>
    </row>
    <row r="86" spans="2:4" x14ac:dyDescent="0.2">
      <c r="B86" s="31">
        <v>404</v>
      </c>
      <c r="C86" s="33">
        <v>71</v>
      </c>
      <c r="D86" s="29">
        <f t="shared" si="12"/>
        <v>5.6901408450704229</v>
      </c>
    </row>
    <row r="87" spans="2:4" x14ac:dyDescent="0.2">
      <c r="B87" s="31">
        <v>380</v>
      </c>
      <c r="C87" s="33">
        <v>78</v>
      </c>
      <c r="D87" s="29">
        <f t="shared" si="12"/>
        <v>4.8717948717948714</v>
      </c>
    </row>
    <row r="88" spans="2:4" x14ac:dyDescent="0.2">
      <c r="B88" s="31">
        <v>271</v>
      </c>
      <c r="C88" s="33">
        <v>44</v>
      </c>
      <c r="D88" s="29">
        <f t="shared" si="12"/>
        <v>6.1590909090909092</v>
      </c>
    </row>
    <row r="89" spans="2:4" x14ac:dyDescent="0.2">
      <c r="B89" s="31">
        <v>217</v>
      </c>
      <c r="C89" s="33">
        <v>24</v>
      </c>
      <c r="D89" s="29">
        <f t="shared" si="12"/>
        <v>9.0416666666666661</v>
      </c>
    </row>
    <row r="90" spans="2:4" x14ac:dyDescent="0.2">
      <c r="B90" s="31">
        <v>242</v>
      </c>
      <c r="C90" s="33">
        <v>15</v>
      </c>
      <c r="D90" s="29">
        <f t="shared" si="12"/>
        <v>16.133333333333333</v>
      </c>
    </row>
    <row r="91" spans="2:4" x14ac:dyDescent="0.2">
      <c r="B91" s="31">
        <v>271</v>
      </c>
      <c r="C91" s="33">
        <v>18</v>
      </c>
      <c r="D91" s="29">
        <f t="shared" si="12"/>
        <v>15.055555555555555</v>
      </c>
    </row>
    <row r="92" spans="2:4" x14ac:dyDescent="0.2">
      <c r="B92" s="31">
        <v>307</v>
      </c>
      <c r="C92" s="33">
        <v>11</v>
      </c>
      <c r="D92" s="29">
        <f t="shared" si="12"/>
        <v>27.90909090909091</v>
      </c>
    </row>
    <row r="93" spans="2:4" x14ac:dyDescent="0.2">
      <c r="B93" s="31">
        <v>368</v>
      </c>
      <c r="C93" s="33">
        <v>48</v>
      </c>
      <c r="D93" s="29">
        <f t="shared" si="12"/>
        <v>7.666666666666667</v>
      </c>
    </row>
    <row r="94" spans="2:4" x14ac:dyDescent="0.2">
      <c r="B94" s="31">
        <v>328</v>
      </c>
      <c r="C94" s="33">
        <v>43</v>
      </c>
      <c r="D94" s="29">
        <f t="shared" si="12"/>
        <v>7.6279069767441863</v>
      </c>
    </row>
    <row r="95" spans="2:4" x14ac:dyDescent="0.2">
      <c r="B95" s="31">
        <v>292</v>
      </c>
      <c r="C95" s="33">
        <v>32</v>
      </c>
      <c r="D95" s="29">
        <f t="shared" si="12"/>
        <v>9.125</v>
      </c>
    </row>
    <row r="96" spans="2:4" x14ac:dyDescent="0.2">
      <c r="B96" s="31">
        <v>276</v>
      </c>
      <c r="C96" s="33">
        <v>27</v>
      </c>
      <c r="D96" s="29">
        <f t="shared" si="12"/>
        <v>10.222222222222221</v>
      </c>
    </row>
    <row r="97" spans="2:4" x14ac:dyDescent="0.2">
      <c r="B97" s="31">
        <v>294</v>
      </c>
      <c r="C97" s="33">
        <v>10</v>
      </c>
      <c r="D97" s="29">
        <f t="shared" si="12"/>
        <v>29.4</v>
      </c>
    </row>
    <row r="98" spans="2:4" x14ac:dyDescent="0.2">
      <c r="B98" s="31">
        <v>402</v>
      </c>
      <c r="C98" s="33">
        <v>32</v>
      </c>
      <c r="D98" s="29">
        <f t="shared" si="12"/>
        <v>12.5625</v>
      </c>
    </row>
    <row r="99" spans="2:4" x14ac:dyDescent="0.2">
      <c r="B99" s="31">
        <v>456</v>
      </c>
      <c r="C99" s="33">
        <v>61</v>
      </c>
      <c r="D99" s="29">
        <f t="shared" si="12"/>
        <v>7.4754098360655741</v>
      </c>
    </row>
    <row r="100" spans="2:4" x14ac:dyDescent="0.2">
      <c r="B100" s="31">
        <v>455</v>
      </c>
      <c r="C100" s="33">
        <v>49</v>
      </c>
      <c r="D100" s="29">
        <f t="shared" si="12"/>
        <v>9.2857142857142865</v>
      </c>
    </row>
    <row r="101" spans="2:4" x14ac:dyDescent="0.2">
      <c r="B101" s="31">
        <v>378</v>
      </c>
      <c r="C101" s="33">
        <v>28</v>
      </c>
      <c r="D101" s="29">
        <f t="shared" si="12"/>
        <v>13.5</v>
      </c>
    </row>
    <row r="102" spans="2:4" x14ac:dyDescent="0.2">
      <c r="B102" s="31">
        <v>424</v>
      </c>
      <c r="C102" s="33">
        <v>25</v>
      </c>
      <c r="D102" s="29">
        <f t="shared" si="12"/>
        <v>16.96</v>
      </c>
    </row>
    <row r="103" spans="2:4" x14ac:dyDescent="0.2">
      <c r="B103" s="31">
        <v>155</v>
      </c>
      <c r="C103" s="33">
        <v>13</v>
      </c>
      <c r="D103" s="29">
        <f t="shared" si="12"/>
        <v>11.923076923076923</v>
      </c>
    </row>
    <row r="104" spans="2:4" x14ac:dyDescent="0.2">
      <c r="B104" s="32">
        <v>1230</v>
      </c>
      <c r="C104" s="32">
        <v>170</v>
      </c>
      <c r="D104" s="29">
        <f t="shared" si="12"/>
        <v>7.2352941176470589</v>
      </c>
    </row>
    <row r="105" spans="2:4" x14ac:dyDescent="0.2">
      <c r="B105" s="32">
        <v>658</v>
      </c>
      <c r="C105" s="32">
        <v>71</v>
      </c>
      <c r="D105" s="29">
        <f t="shared" si="12"/>
        <v>9.2676056338028161</v>
      </c>
    </row>
    <row r="106" spans="2:4" x14ac:dyDescent="0.2">
      <c r="B106" s="32">
        <v>666</v>
      </c>
      <c r="C106" s="32">
        <v>108</v>
      </c>
      <c r="D106" s="29">
        <f t="shared" si="12"/>
        <v>6.166666666666667</v>
      </c>
    </row>
    <row r="107" spans="2:4" x14ac:dyDescent="0.2">
      <c r="B107" s="32">
        <v>400</v>
      </c>
      <c r="C107" s="32">
        <v>25</v>
      </c>
      <c r="D107" s="29">
        <f t="shared" si="12"/>
        <v>16</v>
      </c>
    </row>
    <row r="108" spans="2:4" x14ac:dyDescent="0.2">
      <c r="B108" s="32">
        <v>513</v>
      </c>
      <c r="C108" s="32">
        <v>25</v>
      </c>
      <c r="D108" s="29">
        <f t="shared" si="12"/>
        <v>20.52</v>
      </c>
    </row>
    <row r="109" spans="2:4" x14ac:dyDescent="0.2">
      <c r="B109" s="32">
        <v>507</v>
      </c>
      <c r="C109" s="32">
        <v>25</v>
      </c>
      <c r="D109" s="29">
        <f t="shared" si="12"/>
        <v>20.28</v>
      </c>
    </row>
    <row r="110" spans="2:4" x14ac:dyDescent="0.2">
      <c r="B110" s="32">
        <v>261</v>
      </c>
      <c r="C110" s="32">
        <v>29</v>
      </c>
      <c r="D110" s="29">
        <f t="shared" si="12"/>
        <v>9</v>
      </c>
    </row>
    <row r="111" spans="2:4" x14ac:dyDescent="0.2">
      <c r="B111" s="32">
        <v>291</v>
      </c>
      <c r="C111" s="32">
        <v>56</v>
      </c>
      <c r="D111" s="29">
        <f t="shared" si="12"/>
        <v>5.1964285714285712</v>
      </c>
    </row>
    <row r="112" spans="2:4" x14ac:dyDescent="0.2">
      <c r="B112" s="32">
        <v>502</v>
      </c>
      <c r="C112" s="32">
        <v>59</v>
      </c>
      <c r="D112" s="29">
        <f t="shared" si="12"/>
        <v>8.5084745762711869</v>
      </c>
    </row>
    <row r="113" spans="2:4" x14ac:dyDescent="0.2">
      <c r="B113" s="32">
        <v>388</v>
      </c>
      <c r="C113" s="32">
        <v>46</v>
      </c>
      <c r="D113" s="29">
        <f t="shared" si="12"/>
        <v>8.4347826086956523</v>
      </c>
    </row>
    <row r="114" spans="2:4" x14ac:dyDescent="0.2">
      <c r="B114" s="32">
        <v>440</v>
      </c>
      <c r="C114" s="32">
        <v>65</v>
      </c>
      <c r="D114" s="29">
        <f t="shared" si="12"/>
        <v>6.7692307692307692</v>
      </c>
    </row>
    <row r="115" spans="2:4" x14ac:dyDescent="0.2">
      <c r="B115" s="32">
        <v>1450</v>
      </c>
      <c r="C115" s="32">
        <v>93</v>
      </c>
      <c r="D115" s="29">
        <f t="shared" si="12"/>
        <v>15.591397849462366</v>
      </c>
    </row>
    <row r="116" spans="2:4" x14ac:dyDescent="0.2">
      <c r="B116" s="32">
        <v>1170</v>
      </c>
      <c r="C116" s="32">
        <v>99</v>
      </c>
      <c r="D116" s="29">
        <f t="shared" si="12"/>
        <v>11.818181818181818</v>
      </c>
    </row>
    <row r="117" spans="2:4" x14ac:dyDescent="0.2">
      <c r="B117" s="32">
        <v>319</v>
      </c>
      <c r="C117" s="32">
        <v>10</v>
      </c>
      <c r="D117" s="29">
        <f t="shared" si="12"/>
        <v>31.9</v>
      </c>
    </row>
    <row r="118" spans="2:4" x14ac:dyDescent="0.2">
      <c r="B118" s="32">
        <v>290</v>
      </c>
      <c r="C118" s="32">
        <v>60</v>
      </c>
      <c r="D118" s="29">
        <f t="shared" si="12"/>
        <v>4.833333333333333</v>
      </c>
    </row>
    <row r="119" spans="2:4" x14ac:dyDescent="0.2">
      <c r="B119" s="32">
        <v>192</v>
      </c>
      <c r="C119" s="32">
        <v>37</v>
      </c>
      <c r="D119" s="29">
        <f t="shared" si="12"/>
        <v>5.1891891891891895</v>
      </c>
    </row>
    <row r="120" spans="2:4" x14ac:dyDescent="0.2">
      <c r="B120" s="32">
        <v>260</v>
      </c>
      <c r="C120" s="32">
        <v>9</v>
      </c>
      <c r="D120" s="29">
        <f t="shared" si="12"/>
        <v>28.888888888888889</v>
      </c>
    </row>
    <row r="121" spans="2:4" x14ac:dyDescent="0.2">
      <c r="B121" s="32">
        <v>185</v>
      </c>
      <c r="C121" s="32">
        <v>13</v>
      </c>
      <c r="D121" s="29">
        <f t="shared" si="12"/>
        <v>14.23076923076923</v>
      </c>
    </row>
    <row r="122" spans="2:4" x14ac:dyDescent="0.2">
      <c r="B122" s="32">
        <v>285</v>
      </c>
      <c r="C122" s="32">
        <v>59</v>
      </c>
      <c r="D122" s="29">
        <f t="shared" si="12"/>
        <v>4.8305084745762707</v>
      </c>
    </row>
    <row r="123" spans="2:4" x14ac:dyDescent="0.2">
      <c r="B123" s="32">
        <v>181</v>
      </c>
      <c r="C123" s="32">
        <v>21</v>
      </c>
      <c r="D123" s="29">
        <f t="shared" si="12"/>
        <v>8.6190476190476186</v>
      </c>
    </row>
    <row r="124" spans="2:4" x14ac:dyDescent="0.2">
      <c r="B124" s="32">
        <v>172</v>
      </c>
      <c r="C124" s="32">
        <v>36</v>
      </c>
      <c r="D124" s="29">
        <f t="shared" si="12"/>
        <v>4.7777777777777777</v>
      </c>
    </row>
    <row r="125" spans="2:4" x14ac:dyDescent="0.2">
      <c r="B125" s="32">
        <v>134</v>
      </c>
      <c r="C125" s="32">
        <v>32</v>
      </c>
      <c r="D125" s="29">
        <f t="shared" si="12"/>
        <v>4.1875</v>
      </c>
    </row>
    <row r="126" spans="2:4" x14ac:dyDescent="0.2">
      <c r="B126" s="32">
        <v>124</v>
      </c>
      <c r="C126" s="32">
        <v>22</v>
      </c>
      <c r="D126" s="29">
        <f t="shared" si="12"/>
        <v>5.6363636363636367</v>
      </c>
    </row>
    <row r="127" spans="2:4" x14ac:dyDescent="0.2">
      <c r="B127" s="32">
        <v>205</v>
      </c>
      <c r="C127" s="32">
        <v>22</v>
      </c>
      <c r="D127" s="29">
        <f t="shared" si="12"/>
        <v>9.3181818181818183</v>
      </c>
    </row>
    <row r="128" spans="2:4" x14ac:dyDescent="0.2">
      <c r="B128" s="32">
        <v>268</v>
      </c>
      <c r="C128" s="32">
        <v>48</v>
      </c>
      <c r="D128" s="29">
        <f t="shared" si="12"/>
        <v>5.583333333333333</v>
      </c>
    </row>
    <row r="129" spans="2:4" x14ac:dyDescent="0.2">
      <c r="B129" s="32">
        <v>452</v>
      </c>
      <c r="C129" s="32">
        <v>69</v>
      </c>
      <c r="D129" s="29">
        <f t="shared" si="12"/>
        <v>6.5507246376811592</v>
      </c>
    </row>
    <row r="130" spans="2:4" x14ac:dyDescent="0.2">
      <c r="B130" s="32">
        <v>286</v>
      </c>
      <c r="C130" s="32">
        <v>33</v>
      </c>
      <c r="D130" s="29">
        <f t="shared" ref="D130:D184" si="13">B130/C130</f>
        <v>8.6666666666666661</v>
      </c>
    </row>
    <row r="131" spans="2:4" x14ac:dyDescent="0.2">
      <c r="B131" s="32">
        <v>700</v>
      </c>
      <c r="C131" s="32">
        <v>118</v>
      </c>
      <c r="D131" s="29">
        <f t="shared" si="13"/>
        <v>5.9322033898305087</v>
      </c>
    </row>
    <row r="132" spans="2:4" x14ac:dyDescent="0.2">
      <c r="B132" s="32">
        <v>496</v>
      </c>
      <c r="C132" s="32">
        <v>102</v>
      </c>
      <c r="D132" s="29">
        <f t="shared" si="13"/>
        <v>4.8627450980392153</v>
      </c>
    </row>
    <row r="133" spans="2:4" x14ac:dyDescent="0.2">
      <c r="B133" s="32">
        <v>304</v>
      </c>
      <c r="C133" s="32">
        <v>29</v>
      </c>
      <c r="D133" s="29">
        <f t="shared" si="13"/>
        <v>10.482758620689655</v>
      </c>
    </row>
    <row r="134" spans="2:4" x14ac:dyDescent="0.2">
      <c r="B134" s="32">
        <v>194</v>
      </c>
      <c r="C134" s="32">
        <v>36</v>
      </c>
      <c r="D134" s="29">
        <f t="shared" si="13"/>
        <v>5.3888888888888893</v>
      </c>
    </row>
    <row r="135" spans="2:4" x14ac:dyDescent="0.2">
      <c r="B135" s="32">
        <v>209</v>
      </c>
      <c r="C135" s="32">
        <v>35</v>
      </c>
      <c r="D135" s="29">
        <f t="shared" si="13"/>
        <v>5.9714285714285715</v>
      </c>
    </row>
    <row r="136" spans="2:4" x14ac:dyDescent="0.2">
      <c r="B136" s="32">
        <v>213</v>
      </c>
      <c r="C136" s="32">
        <v>34</v>
      </c>
      <c r="D136" s="29">
        <f t="shared" si="13"/>
        <v>6.2647058823529411</v>
      </c>
    </row>
    <row r="137" spans="2:4" x14ac:dyDescent="0.2">
      <c r="B137" s="32">
        <v>126</v>
      </c>
      <c r="C137" s="32">
        <v>23</v>
      </c>
      <c r="D137" s="29">
        <f t="shared" si="13"/>
        <v>5.4782608695652177</v>
      </c>
    </row>
    <row r="138" spans="2:4" x14ac:dyDescent="0.2">
      <c r="B138" s="32">
        <v>111</v>
      </c>
      <c r="C138" s="32">
        <v>14</v>
      </c>
      <c r="D138" s="29">
        <f t="shared" si="13"/>
        <v>7.9285714285714288</v>
      </c>
    </row>
    <row r="139" spans="2:4" x14ac:dyDescent="0.2">
      <c r="B139" s="32">
        <v>241</v>
      </c>
      <c r="C139" s="32">
        <v>41</v>
      </c>
      <c r="D139" s="29">
        <f t="shared" si="13"/>
        <v>5.8780487804878048</v>
      </c>
    </row>
    <row r="140" spans="2:4" x14ac:dyDescent="0.2">
      <c r="B140" s="32">
        <v>142</v>
      </c>
      <c r="C140" s="32">
        <v>15</v>
      </c>
      <c r="D140" s="29">
        <f t="shared" si="13"/>
        <v>9.4666666666666668</v>
      </c>
    </row>
    <row r="141" spans="2:4" x14ac:dyDescent="0.2">
      <c r="B141" s="30">
        <v>328</v>
      </c>
      <c r="C141" s="30">
        <v>60</v>
      </c>
      <c r="D141" s="29">
        <f t="shared" si="13"/>
        <v>5.4666666666666668</v>
      </c>
    </row>
    <row r="142" spans="2:4" x14ac:dyDescent="0.2">
      <c r="B142" s="30">
        <v>170</v>
      </c>
      <c r="C142" s="30">
        <v>43</v>
      </c>
      <c r="D142" s="29">
        <f t="shared" si="13"/>
        <v>3.9534883720930232</v>
      </c>
    </row>
    <row r="143" spans="2:4" x14ac:dyDescent="0.2">
      <c r="B143" s="30">
        <v>197</v>
      </c>
      <c r="C143" s="30">
        <v>38</v>
      </c>
      <c r="D143" s="29">
        <f t="shared" si="13"/>
        <v>5.1842105263157894</v>
      </c>
    </row>
    <row r="144" spans="2:4" x14ac:dyDescent="0.2">
      <c r="B144" s="30">
        <v>194</v>
      </c>
      <c r="C144" s="30">
        <v>19</v>
      </c>
      <c r="D144" s="29">
        <f t="shared" si="13"/>
        <v>10.210526315789474</v>
      </c>
    </row>
    <row r="145" spans="2:4" x14ac:dyDescent="0.2">
      <c r="B145" s="30">
        <v>166</v>
      </c>
      <c r="C145" s="30">
        <v>10</v>
      </c>
      <c r="D145" s="29">
        <f t="shared" si="13"/>
        <v>16.600000000000001</v>
      </c>
    </row>
    <row r="146" spans="2:4" x14ac:dyDescent="0.2">
      <c r="B146" s="30">
        <v>183</v>
      </c>
      <c r="C146" s="30">
        <v>29</v>
      </c>
      <c r="D146" s="29">
        <f t="shared" si="13"/>
        <v>6.3103448275862073</v>
      </c>
    </row>
    <row r="147" spans="2:4" x14ac:dyDescent="0.2">
      <c r="B147" s="30">
        <v>89</v>
      </c>
      <c r="C147" s="30">
        <v>9</v>
      </c>
      <c r="D147" s="29">
        <f t="shared" si="13"/>
        <v>9.8888888888888893</v>
      </c>
    </row>
    <row r="148" spans="2:4" x14ac:dyDescent="0.2">
      <c r="B148" s="30">
        <v>81</v>
      </c>
      <c r="C148" s="30">
        <v>9</v>
      </c>
      <c r="D148" s="29">
        <f t="shared" si="13"/>
        <v>9</v>
      </c>
    </row>
    <row r="149" spans="2:4" x14ac:dyDescent="0.2">
      <c r="B149" s="30">
        <v>97</v>
      </c>
      <c r="C149" s="30">
        <v>20</v>
      </c>
      <c r="D149" s="29">
        <f t="shared" si="13"/>
        <v>4.8499999999999996</v>
      </c>
    </row>
    <row r="150" spans="2:4" x14ac:dyDescent="0.2">
      <c r="B150" s="30">
        <v>120</v>
      </c>
      <c r="C150" s="30">
        <v>22</v>
      </c>
      <c r="D150" s="29">
        <f t="shared" si="13"/>
        <v>5.4545454545454541</v>
      </c>
    </row>
    <row r="151" spans="2:4" x14ac:dyDescent="0.2">
      <c r="B151" s="30">
        <v>113</v>
      </c>
      <c r="C151" s="30">
        <v>12</v>
      </c>
      <c r="D151" s="29">
        <f t="shared" si="13"/>
        <v>9.4166666666666661</v>
      </c>
    </row>
    <row r="152" spans="2:4" x14ac:dyDescent="0.2">
      <c r="B152" s="30">
        <v>82</v>
      </c>
      <c r="C152" s="30">
        <v>9</v>
      </c>
      <c r="D152" s="29">
        <f t="shared" si="13"/>
        <v>9.1111111111111107</v>
      </c>
    </row>
    <row r="153" spans="2:4" x14ac:dyDescent="0.2">
      <c r="B153" s="30">
        <v>91</v>
      </c>
      <c r="C153" s="30">
        <v>18</v>
      </c>
      <c r="D153" s="29">
        <f t="shared" si="13"/>
        <v>5.0555555555555554</v>
      </c>
    </row>
    <row r="154" spans="2:4" x14ac:dyDescent="0.2">
      <c r="B154" s="30">
        <v>115</v>
      </c>
      <c r="C154" s="30">
        <v>14</v>
      </c>
      <c r="D154" s="29">
        <f t="shared" si="13"/>
        <v>8.2142857142857135</v>
      </c>
    </row>
    <row r="155" spans="2:4" x14ac:dyDescent="0.2">
      <c r="B155" s="30">
        <v>114</v>
      </c>
      <c r="C155" s="30">
        <v>19</v>
      </c>
      <c r="D155" s="29">
        <f t="shared" si="13"/>
        <v>6</v>
      </c>
    </row>
    <row r="156" spans="2:4" x14ac:dyDescent="0.2">
      <c r="B156" s="30">
        <v>106</v>
      </c>
      <c r="C156" s="30">
        <v>28</v>
      </c>
      <c r="D156" s="29">
        <f t="shared" si="13"/>
        <v>3.7857142857142856</v>
      </c>
    </row>
    <row r="157" spans="2:4" x14ac:dyDescent="0.2">
      <c r="B157" s="30">
        <v>139</v>
      </c>
      <c r="C157" s="30">
        <v>7</v>
      </c>
      <c r="D157" s="29">
        <f t="shared" si="13"/>
        <v>19.857142857142858</v>
      </c>
    </row>
    <row r="158" spans="2:4" x14ac:dyDescent="0.2">
      <c r="B158" s="30">
        <v>187</v>
      </c>
      <c r="C158" s="30">
        <v>36</v>
      </c>
      <c r="D158" s="29">
        <f t="shared" si="13"/>
        <v>5.1944444444444446</v>
      </c>
    </row>
    <row r="159" spans="2:4" x14ac:dyDescent="0.2">
      <c r="B159" s="30">
        <v>97</v>
      </c>
      <c r="C159" s="30">
        <v>12</v>
      </c>
      <c r="D159" s="29">
        <f t="shared" si="13"/>
        <v>8.0833333333333339</v>
      </c>
    </row>
    <row r="160" spans="2:4" x14ac:dyDescent="0.2">
      <c r="B160" s="30">
        <v>300</v>
      </c>
      <c r="C160" s="30">
        <v>62</v>
      </c>
      <c r="D160" s="29">
        <f t="shared" si="13"/>
        <v>4.838709677419355</v>
      </c>
    </row>
    <row r="161" spans="2:4" x14ac:dyDescent="0.2">
      <c r="B161" s="30">
        <v>291</v>
      </c>
      <c r="C161" s="30">
        <v>41</v>
      </c>
      <c r="D161" s="29">
        <f t="shared" si="13"/>
        <v>7.0975609756097562</v>
      </c>
    </row>
    <row r="162" spans="2:4" x14ac:dyDescent="0.2">
      <c r="B162" s="30">
        <v>160</v>
      </c>
      <c r="C162" s="30">
        <v>37</v>
      </c>
      <c r="D162" s="29">
        <f t="shared" si="13"/>
        <v>4.3243243243243246</v>
      </c>
    </row>
    <row r="163" spans="2:4" x14ac:dyDescent="0.2">
      <c r="B163" s="30">
        <v>140</v>
      </c>
      <c r="C163" s="30">
        <v>41</v>
      </c>
      <c r="D163" s="29">
        <f t="shared" si="13"/>
        <v>3.4146341463414633</v>
      </c>
    </row>
    <row r="164" spans="2:4" x14ac:dyDescent="0.2">
      <c r="B164" s="30">
        <v>102</v>
      </c>
      <c r="C164" s="30">
        <v>14.1</v>
      </c>
      <c r="D164" s="29">
        <f t="shared" si="13"/>
        <v>7.2340425531914896</v>
      </c>
    </row>
    <row r="165" spans="2:4" x14ac:dyDescent="0.2">
      <c r="B165" s="30">
        <v>130</v>
      </c>
      <c r="C165" s="30">
        <v>7</v>
      </c>
      <c r="D165" s="29">
        <f t="shared" si="13"/>
        <v>18.571428571428573</v>
      </c>
    </row>
    <row r="166" spans="2:4" x14ac:dyDescent="0.2">
      <c r="B166" s="30">
        <v>122</v>
      </c>
      <c r="C166" s="30">
        <v>5</v>
      </c>
      <c r="D166" s="29">
        <f t="shared" si="13"/>
        <v>24.4</v>
      </c>
    </row>
    <row r="167" spans="2:4" x14ac:dyDescent="0.2">
      <c r="B167" s="30">
        <v>296</v>
      </c>
      <c r="C167" s="30">
        <v>77</v>
      </c>
      <c r="D167" s="29">
        <f t="shared" si="13"/>
        <v>3.8441558441558441</v>
      </c>
    </row>
    <row r="168" spans="2:4" x14ac:dyDescent="0.2">
      <c r="B168" s="30">
        <v>257</v>
      </c>
      <c r="C168" s="30">
        <v>80</v>
      </c>
      <c r="D168" s="29">
        <f t="shared" si="13"/>
        <v>3.2124999999999999</v>
      </c>
    </row>
    <row r="169" spans="2:4" x14ac:dyDescent="0.2">
      <c r="B169" s="30">
        <v>236</v>
      </c>
      <c r="C169" s="30">
        <v>70</v>
      </c>
      <c r="D169" s="29">
        <f t="shared" si="13"/>
        <v>3.3714285714285714</v>
      </c>
    </row>
    <row r="170" spans="2:4" x14ac:dyDescent="0.2">
      <c r="B170" s="30">
        <v>210</v>
      </c>
      <c r="C170" s="30">
        <v>63</v>
      </c>
      <c r="D170" s="29">
        <f t="shared" si="13"/>
        <v>3.3333333333333335</v>
      </c>
    </row>
    <row r="171" spans="2:4" x14ac:dyDescent="0.2">
      <c r="B171" s="30">
        <v>201</v>
      </c>
      <c r="C171" s="30">
        <v>62</v>
      </c>
      <c r="D171" s="29">
        <f t="shared" si="13"/>
        <v>3.2419354838709675</v>
      </c>
    </row>
    <row r="172" spans="2:4" x14ac:dyDescent="0.2">
      <c r="B172" s="30">
        <v>156</v>
      </c>
      <c r="C172" s="30">
        <v>34</v>
      </c>
      <c r="D172" s="29">
        <f t="shared" si="13"/>
        <v>4.5882352941176467</v>
      </c>
    </row>
    <row r="173" spans="2:4" x14ac:dyDescent="0.2">
      <c r="B173" s="30">
        <v>155</v>
      </c>
      <c r="C173" s="30">
        <v>40</v>
      </c>
      <c r="D173" s="29">
        <f t="shared" si="13"/>
        <v>3.875</v>
      </c>
    </row>
    <row r="174" spans="2:4" x14ac:dyDescent="0.2">
      <c r="B174" s="30">
        <v>128</v>
      </c>
      <c r="C174" s="30">
        <v>30</v>
      </c>
      <c r="D174" s="29">
        <f t="shared" si="13"/>
        <v>4.2666666666666666</v>
      </c>
    </row>
    <row r="175" spans="2:4" x14ac:dyDescent="0.2">
      <c r="B175" s="30">
        <v>90</v>
      </c>
      <c r="C175" s="30">
        <v>19</v>
      </c>
      <c r="D175" s="29">
        <f t="shared" si="13"/>
        <v>4.7368421052631575</v>
      </c>
    </row>
    <row r="176" spans="2:4" x14ac:dyDescent="0.2">
      <c r="B176" s="30">
        <v>170</v>
      </c>
      <c r="C176" s="30">
        <v>40</v>
      </c>
      <c r="D176" s="29">
        <f t="shared" si="13"/>
        <v>4.25</v>
      </c>
    </row>
    <row r="177" spans="2:4" x14ac:dyDescent="0.2">
      <c r="B177" s="30">
        <v>212</v>
      </c>
      <c r="C177" s="30">
        <v>53</v>
      </c>
      <c r="D177" s="29">
        <f t="shared" si="13"/>
        <v>4</v>
      </c>
    </row>
    <row r="178" spans="2:4" x14ac:dyDescent="0.2">
      <c r="B178" s="30">
        <v>107</v>
      </c>
      <c r="C178" s="30">
        <v>24</v>
      </c>
      <c r="D178" s="29">
        <f t="shared" si="13"/>
        <v>4.458333333333333</v>
      </c>
    </row>
    <row r="179" spans="2:4" x14ac:dyDescent="0.2">
      <c r="B179" s="30">
        <v>197</v>
      </c>
      <c r="C179" s="30">
        <v>37</v>
      </c>
      <c r="D179" s="29">
        <f t="shared" si="13"/>
        <v>5.3243243243243246</v>
      </c>
    </row>
    <row r="180" spans="2:4" x14ac:dyDescent="0.2">
      <c r="B180" s="30">
        <v>146</v>
      </c>
      <c r="C180" s="30">
        <v>20</v>
      </c>
      <c r="D180" s="29">
        <f t="shared" si="13"/>
        <v>7.3</v>
      </c>
    </row>
    <row r="181" spans="2:4" x14ac:dyDescent="0.2">
      <c r="B181" s="30">
        <v>111</v>
      </c>
      <c r="C181" s="30">
        <v>18</v>
      </c>
      <c r="D181" s="29">
        <f t="shared" si="13"/>
        <v>6.166666666666667</v>
      </c>
    </row>
    <row r="182" spans="2:4" x14ac:dyDescent="0.2">
      <c r="B182" s="30">
        <v>90</v>
      </c>
      <c r="C182" s="30">
        <v>20</v>
      </c>
      <c r="D182" s="29">
        <f t="shared" si="13"/>
        <v>4.5</v>
      </c>
    </row>
    <row r="183" spans="2:4" x14ac:dyDescent="0.2">
      <c r="B183" s="30">
        <v>386</v>
      </c>
      <c r="C183" s="30">
        <v>64</v>
      </c>
      <c r="D183" s="29">
        <f t="shared" si="13"/>
        <v>6.03125</v>
      </c>
    </row>
    <row r="184" spans="2:4" x14ac:dyDescent="0.2">
      <c r="B184" s="30">
        <v>390</v>
      </c>
      <c r="C184" s="30">
        <v>41</v>
      </c>
      <c r="D184" s="29">
        <f t="shared" si="13"/>
        <v>9.5121951219512191</v>
      </c>
    </row>
    <row r="185" spans="2:4" x14ac:dyDescent="0.2">
      <c r="D185" s="29"/>
    </row>
    <row r="186" spans="2:4" x14ac:dyDescent="0.2">
      <c r="D186" s="29"/>
    </row>
    <row r="187" spans="2:4" x14ac:dyDescent="0.2">
      <c r="D187" s="29"/>
    </row>
    <row r="188" spans="2:4" x14ac:dyDescent="0.2">
      <c r="D188" s="29"/>
    </row>
    <row r="189" spans="2:4" x14ac:dyDescent="0.2">
      <c r="D189" s="29"/>
    </row>
    <row r="190" spans="2:4" x14ac:dyDescent="0.2">
      <c r="D190" s="29"/>
    </row>
    <row r="191" spans="2:4" x14ac:dyDescent="0.2">
      <c r="D191" s="29"/>
    </row>
    <row r="192" spans="2:4" x14ac:dyDescent="0.2">
      <c r="D192" s="29"/>
    </row>
    <row r="193" spans="4:4" x14ac:dyDescent="0.2">
      <c r="D193" s="29"/>
    </row>
    <row r="194" spans="4:4" x14ac:dyDescent="0.2">
      <c r="D194" s="29"/>
    </row>
    <row r="195" spans="4:4" x14ac:dyDescent="0.2">
      <c r="D195" s="29"/>
    </row>
    <row r="196" spans="4:4" x14ac:dyDescent="0.2">
      <c r="D196" s="29"/>
    </row>
    <row r="197" spans="4:4" x14ac:dyDescent="0.2">
      <c r="D197" s="29"/>
    </row>
    <row r="198" spans="4:4" x14ac:dyDescent="0.2">
      <c r="D198" s="29"/>
    </row>
    <row r="199" spans="4:4" x14ac:dyDescent="0.2">
      <c r="D199" s="29"/>
    </row>
    <row r="200" spans="4:4" x14ac:dyDescent="0.2">
      <c r="D200" s="29"/>
    </row>
    <row r="201" spans="4:4" x14ac:dyDescent="0.2">
      <c r="D201" s="29"/>
    </row>
    <row r="202" spans="4:4" x14ac:dyDescent="0.2">
      <c r="D202" s="29"/>
    </row>
    <row r="203" spans="4:4" x14ac:dyDescent="0.2">
      <c r="D203" s="29"/>
    </row>
    <row r="204" spans="4:4" x14ac:dyDescent="0.2">
      <c r="D204" s="29"/>
    </row>
    <row r="205" spans="4:4" x14ac:dyDescent="0.2">
      <c r="D205" s="29"/>
    </row>
    <row r="206" spans="4:4" x14ac:dyDescent="0.2">
      <c r="D206" s="29"/>
    </row>
    <row r="207" spans="4:4" x14ac:dyDescent="0.2">
      <c r="D207" s="29"/>
    </row>
    <row r="208" spans="4:4" x14ac:dyDescent="0.2">
      <c r="D208" s="29"/>
    </row>
    <row r="209" spans="4:4" x14ac:dyDescent="0.2">
      <c r="D209" s="29"/>
    </row>
    <row r="210" spans="4:4" x14ac:dyDescent="0.2">
      <c r="D210" s="29"/>
    </row>
    <row r="211" spans="4:4" x14ac:dyDescent="0.2">
      <c r="D211" s="29"/>
    </row>
    <row r="212" spans="4:4" x14ac:dyDescent="0.2">
      <c r="D212" s="29"/>
    </row>
    <row r="213" spans="4:4" x14ac:dyDescent="0.2">
      <c r="D213" s="29"/>
    </row>
    <row r="214" spans="4:4" x14ac:dyDescent="0.2">
      <c r="D214" s="29"/>
    </row>
    <row r="215" spans="4:4" x14ac:dyDescent="0.2">
      <c r="D215" s="29"/>
    </row>
    <row r="216" spans="4:4" x14ac:dyDescent="0.2">
      <c r="D216" s="29"/>
    </row>
    <row r="217" spans="4:4" x14ac:dyDescent="0.2">
      <c r="D217" s="2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28" sqref="G28"/>
    </sheetView>
  </sheetViews>
  <sheetFormatPr baseColWidth="10" defaultColWidth="8.83203125" defaultRowHeight="16" x14ac:dyDescent="0.2"/>
  <cols>
    <col min="2" max="2" width="16.5" customWidth="1"/>
  </cols>
  <sheetData>
    <row r="1" spans="1:8" x14ac:dyDescent="0.2">
      <c r="A1" t="s">
        <v>97</v>
      </c>
    </row>
    <row r="2" spans="1:8" x14ac:dyDescent="0.2">
      <c r="A2" s="76" t="s">
        <v>138</v>
      </c>
      <c r="B2" s="76" t="s">
        <v>116</v>
      </c>
      <c r="C2" s="76" t="s">
        <v>139</v>
      </c>
      <c r="D2" s="76" t="s">
        <v>140</v>
      </c>
      <c r="E2" s="76" t="s">
        <v>115</v>
      </c>
      <c r="F2" s="76" t="s">
        <v>141</v>
      </c>
      <c r="G2" s="76" t="s">
        <v>142</v>
      </c>
      <c r="H2" s="76"/>
    </row>
    <row r="3" spans="1:8" x14ac:dyDescent="0.2">
      <c r="A3" s="76" t="s">
        <v>99</v>
      </c>
      <c r="B3" s="76">
        <v>300</v>
      </c>
      <c r="C3" s="76">
        <v>600</v>
      </c>
      <c r="D3" s="76">
        <v>900</v>
      </c>
      <c r="E3" s="76">
        <v>1200</v>
      </c>
      <c r="F3" s="76">
        <v>2400</v>
      </c>
      <c r="G3" s="76">
        <v>0</v>
      </c>
      <c r="H3" s="76"/>
    </row>
    <row r="4" spans="1:8" x14ac:dyDescent="0.2">
      <c r="A4" s="76" t="s">
        <v>138</v>
      </c>
      <c r="B4" s="76" t="s">
        <v>143</v>
      </c>
      <c r="C4" s="76" t="s">
        <v>144</v>
      </c>
      <c r="D4" s="76" t="s">
        <v>145</v>
      </c>
      <c r="E4" s="76"/>
      <c r="F4" s="76"/>
      <c r="G4" s="76"/>
      <c r="H4" s="76"/>
    </row>
    <row r="5" spans="1:8" x14ac:dyDescent="0.2">
      <c r="A5" s="76" t="s">
        <v>137</v>
      </c>
      <c r="B5" s="76">
        <v>0.15</v>
      </c>
      <c r="C5" s="76">
        <v>0.09</v>
      </c>
      <c r="D5" s="76">
        <v>0.2</v>
      </c>
      <c r="E5" s="76"/>
      <c r="F5" s="76"/>
      <c r="G5" s="76"/>
      <c r="H5" s="76"/>
    </row>
    <row r="6" spans="1:8" x14ac:dyDescent="0.2">
      <c r="A6" s="76" t="s">
        <v>138</v>
      </c>
      <c r="B6" s="76" t="s">
        <v>114</v>
      </c>
      <c r="C6" s="76" t="s">
        <v>146</v>
      </c>
      <c r="D6" s="76" t="s">
        <v>147</v>
      </c>
      <c r="E6" s="76"/>
      <c r="F6" s="76"/>
      <c r="G6" s="76"/>
      <c r="H6" s="76"/>
    </row>
    <row r="7" spans="1:8" x14ac:dyDescent="0.2">
      <c r="A7" s="76" t="s">
        <v>148</v>
      </c>
      <c r="B7" s="76" t="s">
        <v>149</v>
      </c>
      <c r="C7" s="76" t="s">
        <v>150</v>
      </c>
      <c r="D7" s="76" t="s">
        <v>151</v>
      </c>
      <c r="E7" s="76"/>
      <c r="F7" s="76"/>
      <c r="G7" s="76"/>
      <c r="H7" s="76"/>
    </row>
    <row r="8" spans="1:8" x14ac:dyDescent="0.2">
      <c r="A8" s="76" t="s">
        <v>138</v>
      </c>
      <c r="B8" s="76">
        <v>1</v>
      </c>
      <c r="C8" s="76">
        <v>4</v>
      </c>
      <c r="D8" s="76">
        <v>7</v>
      </c>
      <c r="E8" s="76">
        <v>0</v>
      </c>
      <c r="F8" s="76"/>
      <c r="G8" s="76"/>
      <c r="H8" s="76"/>
    </row>
    <row r="9" spans="1:8" x14ac:dyDescent="0.2">
      <c r="A9" s="76" t="s">
        <v>152</v>
      </c>
      <c r="B9" s="76"/>
      <c r="C9" s="76"/>
      <c r="D9" s="76"/>
      <c r="E9" s="76"/>
      <c r="F9" s="76"/>
      <c r="G9" s="76"/>
      <c r="H9" s="76"/>
    </row>
    <row r="10" spans="1:8" x14ac:dyDescent="0.2">
      <c r="A10" s="76" t="s">
        <v>153</v>
      </c>
      <c r="B10" s="76" t="s">
        <v>154</v>
      </c>
      <c r="C10" s="76" t="s">
        <v>155</v>
      </c>
      <c r="D10" s="76" t="s">
        <v>156</v>
      </c>
      <c r="E10" s="76"/>
      <c r="F10" s="76"/>
      <c r="G10" s="76"/>
      <c r="H10" s="76"/>
    </row>
    <row r="11" spans="1:8" x14ac:dyDescent="0.2">
      <c r="A11" s="76"/>
      <c r="B11" s="76"/>
      <c r="C11" s="76"/>
      <c r="D11" s="76"/>
      <c r="E11" s="76"/>
      <c r="F11" s="76"/>
      <c r="G11" s="76"/>
      <c r="H11" s="76"/>
    </row>
    <row r="12" spans="1:8" x14ac:dyDescent="0.2">
      <c r="A12" s="76"/>
      <c r="B12" s="76"/>
      <c r="C12" s="76"/>
      <c r="D12" s="76"/>
      <c r="E12" s="76"/>
      <c r="F12" s="76"/>
      <c r="G12" s="76"/>
      <c r="H12" s="76"/>
    </row>
    <row r="13" spans="1:8" x14ac:dyDescent="0.2">
      <c r="A13" s="76"/>
      <c r="B13" s="76"/>
      <c r="C13" s="76"/>
      <c r="D13" s="76"/>
      <c r="E13" s="76"/>
      <c r="F13" s="76"/>
      <c r="G13" s="76"/>
      <c r="H13" s="7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workbookViewId="0">
      <selection activeCell="R34" sqref="R34"/>
    </sheetView>
  </sheetViews>
  <sheetFormatPr baseColWidth="10" defaultRowHeight="16" x14ac:dyDescent="0.2"/>
  <cols>
    <col min="10" max="10" width="11.83203125" bestFit="1" customWidth="1"/>
  </cols>
  <sheetData>
    <row r="1" spans="1:15" x14ac:dyDescent="0.2">
      <c r="F1" t="s">
        <v>105</v>
      </c>
      <c r="G1" t="s">
        <v>106</v>
      </c>
      <c r="H1">
        <v>63</v>
      </c>
      <c r="I1" t="s">
        <v>107</v>
      </c>
      <c r="J1">
        <v>9</v>
      </c>
      <c r="M1" s="42"/>
    </row>
    <row r="2" spans="1:15" x14ac:dyDescent="0.2">
      <c r="B2" t="s">
        <v>99</v>
      </c>
      <c r="C2" t="s">
        <v>98</v>
      </c>
      <c r="F2" s="5">
        <v>1225</v>
      </c>
      <c r="G2" t="s">
        <v>108</v>
      </c>
      <c r="H2">
        <f>MIN(F2:F64)</f>
        <v>160</v>
      </c>
      <c r="J2" t="s">
        <v>109</v>
      </c>
      <c r="K2">
        <f>MAX(F2:F64)</f>
        <v>4292</v>
      </c>
      <c r="L2" t="s">
        <v>111</v>
      </c>
      <c r="M2" s="42">
        <f>_xlfn.STDEV.P(F2:F64)</f>
        <v>746.56522849592932</v>
      </c>
      <c r="N2" t="s">
        <v>112</v>
      </c>
      <c r="O2" s="42">
        <f>AVERAGE(F2:F64)</f>
        <v>901.3736559139785</v>
      </c>
    </row>
    <row r="3" spans="1:15" x14ac:dyDescent="0.2">
      <c r="A3" t="s">
        <v>102</v>
      </c>
      <c r="B3">
        <v>542</v>
      </c>
      <c r="C3">
        <v>11.1</v>
      </c>
      <c r="F3">
        <v>1830</v>
      </c>
      <c r="M3" s="42"/>
    </row>
    <row r="4" spans="1:15" x14ac:dyDescent="0.2">
      <c r="B4">
        <v>774</v>
      </c>
      <c r="C4">
        <v>10.7</v>
      </c>
      <c r="F4">
        <v>2465</v>
      </c>
      <c r="H4" t="s">
        <v>110</v>
      </c>
      <c r="K4">
        <v>4</v>
      </c>
      <c r="M4" s="42">
        <v>200</v>
      </c>
      <c r="N4">
        <v>900</v>
      </c>
      <c r="O4">
        <v>1600</v>
      </c>
    </row>
    <row r="5" spans="1:15" x14ac:dyDescent="0.2">
      <c r="B5">
        <v>604</v>
      </c>
      <c r="C5">
        <v>6.4</v>
      </c>
      <c r="F5">
        <v>1800</v>
      </c>
      <c r="G5" s="42"/>
      <c r="H5" s="45">
        <v>160</v>
      </c>
      <c r="I5" s="42">
        <f t="array" ref="I5:I14">FREQUENCY(F2:F64,H5:H14)</f>
        <v>1</v>
      </c>
      <c r="J5" s="42">
        <f>I5/H$1</f>
        <v>1.5873015873015872E-2</v>
      </c>
      <c r="K5" s="42">
        <f>J5*K$4</f>
        <v>6.3492063492063489E-2</v>
      </c>
      <c r="M5" s="42"/>
    </row>
    <row r="6" spans="1:15" x14ac:dyDescent="0.2">
      <c r="B6">
        <v>448</v>
      </c>
      <c r="C6">
        <v>5.6</v>
      </c>
      <c r="F6">
        <v>1358</v>
      </c>
      <c r="G6" s="42"/>
      <c r="H6" s="45">
        <f>H5+($K$2/$J$1)</f>
        <v>636.88888888888891</v>
      </c>
      <c r="I6" s="42">
        <v>28</v>
      </c>
      <c r="J6" s="42">
        <f t="shared" ref="J6:J14" si="0">I6/H$1</f>
        <v>0.44444444444444442</v>
      </c>
      <c r="K6" s="43">
        <f t="shared" ref="K6:K14" si="1">J6*K$4</f>
        <v>1.7777777777777777</v>
      </c>
      <c r="L6" t="s">
        <v>128</v>
      </c>
      <c r="M6" s="42">
        <v>2</v>
      </c>
    </row>
    <row r="7" spans="1:15" x14ac:dyDescent="0.2">
      <c r="B7">
        <v>518</v>
      </c>
      <c r="C7">
        <v>11.7</v>
      </c>
      <c r="F7">
        <v>2223</v>
      </c>
      <c r="G7" s="42"/>
      <c r="H7" s="45">
        <f t="shared" ref="H7:H14" si="2">H6+($K$2/$J$1)</f>
        <v>1113.7777777777778</v>
      </c>
      <c r="I7" s="42">
        <v>17</v>
      </c>
      <c r="J7" s="42">
        <f t="shared" si="0"/>
        <v>0.26984126984126983</v>
      </c>
      <c r="K7" s="43">
        <f t="shared" si="1"/>
        <v>1.0793650793650793</v>
      </c>
      <c r="L7" t="s">
        <v>129</v>
      </c>
      <c r="M7" s="42">
        <v>1</v>
      </c>
    </row>
    <row r="8" spans="1:15" x14ac:dyDescent="0.2">
      <c r="B8">
        <v>1030</v>
      </c>
      <c r="C8">
        <v>11.5</v>
      </c>
      <c r="F8">
        <v>1229</v>
      </c>
      <c r="G8" s="42"/>
      <c r="H8" s="45">
        <f t="shared" si="2"/>
        <v>1590.6666666666667</v>
      </c>
      <c r="I8" s="42">
        <v>6</v>
      </c>
      <c r="J8" s="42">
        <f t="shared" si="0"/>
        <v>9.5238095238095233E-2</v>
      </c>
      <c r="K8" s="43">
        <f t="shared" si="1"/>
        <v>0.38095238095238093</v>
      </c>
      <c r="L8" t="s">
        <v>130</v>
      </c>
      <c r="M8" s="42">
        <v>1</v>
      </c>
    </row>
    <row r="9" spans="1:15" x14ac:dyDescent="0.2">
      <c r="A9" t="s">
        <v>103</v>
      </c>
      <c r="F9">
        <v>1637</v>
      </c>
      <c r="G9" s="42"/>
      <c r="H9" s="45">
        <f t="shared" si="2"/>
        <v>2067.5555555555557</v>
      </c>
      <c r="I9" s="42">
        <v>6</v>
      </c>
      <c r="J9" s="42">
        <f t="shared" si="0"/>
        <v>9.5238095238095233E-2</v>
      </c>
      <c r="K9" s="44">
        <f t="shared" si="1"/>
        <v>0.38095238095238093</v>
      </c>
    </row>
    <row r="10" spans="1:15" x14ac:dyDescent="0.2">
      <c r="B10">
        <v>423</v>
      </c>
      <c r="C10">
        <v>14.1</v>
      </c>
      <c r="F10">
        <v>746</v>
      </c>
      <c r="G10" s="42"/>
      <c r="H10" s="45">
        <f t="shared" si="2"/>
        <v>2544.4444444444443</v>
      </c>
      <c r="I10" s="42">
        <v>2</v>
      </c>
      <c r="J10" s="42">
        <f t="shared" si="0"/>
        <v>3.1746031746031744E-2</v>
      </c>
      <c r="K10" s="44">
        <f t="shared" si="1"/>
        <v>0.12698412698412698</v>
      </c>
    </row>
    <row r="11" spans="1:15" x14ac:dyDescent="0.2">
      <c r="B11">
        <v>343</v>
      </c>
      <c r="C11">
        <v>6.9</v>
      </c>
      <c r="F11">
        <v>1676</v>
      </c>
      <c r="G11" s="42"/>
      <c r="H11" s="45">
        <f t="shared" si="2"/>
        <v>3021.333333333333</v>
      </c>
      <c r="I11" s="42">
        <v>1</v>
      </c>
      <c r="J11" s="42">
        <f t="shared" si="0"/>
        <v>1.5873015873015872E-2</v>
      </c>
      <c r="K11" s="42">
        <f t="shared" si="1"/>
        <v>6.3492063492063489E-2</v>
      </c>
    </row>
    <row r="12" spans="1:15" x14ac:dyDescent="0.2">
      <c r="B12">
        <v>738</v>
      </c>
      <c r="C12">
        <v>4.5999999999999996</v>
      </c>
      <c r="F12">
        <v>1220</v>
      </c>
      <c r="G12" s="42"/>
      <c r="H12" s="45">
        <f>H11+($K$2/$J$1)</f>
        <v>3498.2222222222217</v>
      </c>
      <c r="I12" s="42">
        <v>0</v>
      </c>
      <c r="J12" s="42">
        <f t="shared" si="0"/>
        <v>0</v>
      </c>
      <c r="K12" s="42">
        <f t="shared" si="1"/>
        <v>0</v>
      </c>
    </row>
    <row r="13" spans="1:15" x14ac:dyDescent="0.2">
      <c r="B13">
        <v>724</v>
      </c>
      <c r="C13">
        <v>4.0999999999999996</v>
      </c>
      <c r="F13">
        <v>1975</v>
      </c>
      <c r="G13" s="42"/>
      <c r="H13" s="45">
        <f t="shared" si="2"/>
        <v>3975.1111111111104</v>
      </c>
      <c r="I13" s="42">
        <v>0</v>
      </c>
      <c r="J13" s="42">
        <f t="shared" si="0"/>
        <v>0</v>
      </c>
      <c r="K13" s="42">
        <f t="shared" si="1"/>
        <v>0</v>
      </c>
    </row>
    <row r="14" spans="1:15" x14ac:dyDescent="0.2">
      <c r="A14" t="s">
        <v>101</v>
      </c>
      <c r="B14">
        <v>832</v>
      </c>
      <c r="C14">
        <v>8.4</v>
      </c>
      <c r="F14">
        <v>500</v>
      </c>
      <c r="G14" s="42"/>
      <c r="H14" s="45">
        <f t="shared" si="2"/>
        <v>4451.9999999999991</v>
      </c>
      <c r="I14" s="42">
        <v>1</v>
      </c>
      <c r="J14" s="42">
        <f t="shared" si="0"/>
        <v>1.5873015873015872E-2</v>
      </c>
      <c r="K14" s="42">
        <f t="shared" si="1"/>
        <v>6.3492063492063489E-2</v>
      </c>
    </row>
    <row r="15" spans="1:15" x14ac:dyDescent="0.2">
      <c r="B15">
        <v>1100</v>
      </c>
      <c r="C15">
        <v>7.1</v>
      </c>
      <c r="F15">
        <v>1137</v>
      </c>
    </row>
    <row r="16" spans="1:15" x14ac:dyDescent="0.2">
      <c r="B16">
        <v>881</v>
      </c>
      <c r="C16">
        <v>15.4</v>
      </c>
      <c r="F16">
        <v>4292</v>
      </c>
    </row>
    <row r="17" spans="2:6" x14ac:dyDescent="0.2">
      <c r="F17">
        <v>3000</v>
      </c>
    </row>
    <row r="18" spans="2:6" x14ac:dyDescent="0.2">
      <c r="B18">
        <v>390</v>
      </c>
      <c r="C18">
        <v>12.9</v>
      </c>
      <c r="F18">
        <v>700</v>
      </c>
    </row>
    <row r="19" spans="2:6" x14ac:dyDescent="0.2">
      <c r="B19">
        <v>834</v>
      </c>
      <c r="C19">
        <v>9.8000000000000007</v>
      </c>
      <c r="F19">
        <v>493</v>
      </c>
    </row>
    <row r="20" spans="2:6" x14ac:dyDescent="0.2">
      <c r="B20">
        <v>415</v>
      </c>
      <c r="C20">
        <v>7.2</v>
      </c>
      <c r="F20">
        <v>890</v>
      </c>
    </row>
    <row r="21" spans="2:6" x14ac:dyDescent="0.2">
      <c r="B21">
        <v>1120</v>
      </c>
      <c r="C21">
        <v>4.7</v>
      </c>
      <c r="F21">
        <v>1980</v>
      </c>
    </row>
    <row r="22" spans="2:6" x14ac:dyDescent="0.2">
      <c r="F22">
        <v>1075</v>
      </c>
    </row>
    <row r="23" spans="2:6" x14ac:dyDescent="0.2">
      <c r="F23">
        <v>917</v>
      </c>
    </row>
    <row r="24" spans="2:6" x14ac:dyDescent="0.2">
      <c r="F24">
        <v>700</v>
      </c>
    </row>
    <row r="25" spans="2:6" x14ac:dyDescent="0.2">
      <c r="F25">
        <v>580</v>
      </c>
    </row>
    <row r="26" spans="2:6" x14ac:dyDescent="0.2">
      <c r="F26">
        <v>1100</v>
      </c>
    </row>
    <row r="27" spans="2:6" x14ac:dyDescent="0.2">
      <c r="F27" s="5">
        <v>334</v>
      </c>
    </row>
    <row r="28" spans="2:6" x14ac:dyDescent="0.2">
      <c r="F28" s="6">
        <v>554</v>
      </c>
    </row>
    <row r="29" spans="2:6" x14ac:dyDescent="0.2">
      <c r="F29" s="6">
        <f>577/2</f>
        <v>288.5</v>
      </c>
    </row>
    <row r="30" spans="2:6" x14ac:dyDescent="0.2">
      <c r="F30" s="6">
        <f>1397/3</f>
        <v>465.66666666666669</v>
      </c>
    </row>
    <row r="31" spans="2:6" x14ac:dyDescent="0.2">
      <c r="F31" s="6">
        <f>894/2</f>
        <v>447</v>
      </c>
    </row>
    <row r="32" spans="2:6" x14ac:dyDescent="0.2">
      <c r="F32" s="7">
        <v>743</v>
      </c>
    </row>
    <row r="33" spans="6:6" x14ac:dyDescent="0.2">
      <c r="F33" s="10">
        <v>436</v>
      </c>
    </row>
    <row r="34" spans="6:6" x14ac:dyDescent="0.2">
      <c r="F34" s="11">
        <v>182</v>
      </c>
    </row>
    <row r="35" spans="6:6" x14ac:dyDescent="0.2">
      <c r="F35" s="11">
        <v>261</v>
      </c>
    </row>
    <row r="36" spans="6:6" x14ac:dyDescent="0.2">
      <c r="F36" s="12">
        <v>815</v>
      </c>
    </row>
    <row r="37" spans="6:6" x14ac:dyDescent="0.2">
      <c r="F37" s="15">
        <v>270</v>
      </c>
    </row>
    <row r="38" spans="6:6" x14ac:dyDescent="0.2">
      <c r="F38" s="16">
        <v>558</v>
      </c>
    </row>
    <row r="39" spans="6:6" x14ac:dyDescent="0.2">
      <c r="F39" s="24">
        <v>181</v>
      </c>
    </row>
    <row r="40" spans="6:6" x14ac:dyDescent="0.2">
      <c r="F40" s="24">
        <v>181</v>
      </c>
    </row>
    <row r="41" spans="6:6" x14ac:dyDescent="0.2">
      <c r="F41" s="25">
        <v>600</v>
      </c>
    </row>
    <row r="42" spans="6:6" x14ac:dyDescent="0.2">
      <c r="F42" s="10">
        <v>216</v>
      </c>
    </row>
    <row r="43" spans="6:6" x14ac:dyDescent="0.2">
      <c r="F43" s="11">
        <v>246</v>
      </c>
    </row>
    <row r="44" spans="6:6" x14ac:dyDescent="0.2">
      <c r="F44" s="11">
        <v>238</v>
      </c>
    </row>
    <row r="45" spans="6:6" x14ac:dyDescent="0.2">
      <c r="F45" s="11">
        <v>160</v>
      </c>
    </row>
    <row r="46" spans="6:6" x14ac:dyDescent="0.2">
      <c r="F46" s="11">
        <v>245</v>
      </c>
    </row>
    <row r="47" spans="6:6" x14ac:dyDescent="0.2">
      <c r="F47">
        <v>542</v>
      </c>
    </row>
    <row r="48" spans="6:6" x14ac:dyDescent="0.2">
      <c r="F48">
        <v>774</v>
      </c>
    </row>
    <row r="49" spans="6:6" x14ac:dyDescent="0.2">
      <c r="F49">
        <v>604</v>
      </c>
    </row>
    <row r="50" spans="6:6" x14ac:dyDescent="0.2">
      <c r="F50">
        <v>448</v>
      </c>
    </row>
    <row r="51" spans="6:6" x14ac:dyDescent="0.2">
      <c r="F51">
        <v>518</v>
      </c>
    </row>
    <row r="52" spans="6:6" x14ac:dyDescent="0.2">
      <c r="F52">
        <v>1030</v>
      </c>
    </row>
    <row r="53" spans="6:6" x14ac:dyDescent="0.2">
      <c r="F53">
        <v>423</v>
      </c>
    </row>
    <row r="54" spans="6:6" x14ac:dyDescent="0.2">
      <c r="F54">
        <v>343</v>
      </c>
    </row>
    <row r="55" spans="6:6" x14ac:dyDescent="0.2">
      <c r="F55">
        <v>738</v>
      </c>
    </row>
    <row r="56" spans="6:6" x14ac:dyDescent="0.2">
      <c r="F56">
        <v>724</v>
      </c>
    </row>
    <row r="57" spans="6:6" x14ac:dyDescent="0.2">
      <c r="F57">
        <v>832</v>
      </c>
    </row>
    <row r="58" spans="6:6" x14ac:dyDescent="0.2">
      <c r="F58">
        <v>1100</v>
      </c>
    </row>
    <row r="59" spans="6:6" x14ac:dyDescent="0.2">
      <c r="F59">
        <v>881</v>
      </c>
    </row>
    <row r="60" spans="6:6" x14ac:dyDescent="0.2">
      <c r="F60">
        <v>390</v>
      </c>
    </row>
    <row r="61" spans="6:6" x14ac:dyDescent="0.2">
      <c r="F61">
        <v>834</v>
      </c>
    </row>
    <row r="62" spans="6:6" x14ac:dyDescent="0.2">
      <c r="F62">
        <v>415</v>
      </c>
    </row>
    <row r="63" spans="6:6" x14ac:dyDescent="0.2">
      <c r="F63">
        <v>1120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8:AB61"/>
  <sheetViews>
    <sheetView tabSelected="1" topLeftCell="A6" workbookViewId="0">
      <selection activeCell="AC13" sqref="AC13"/>
    </sheetView>
  </sheetViews>
  <sheetFormatPr baseColWidth="10" defaultColWidth="8.83203125" defaultRowHeight="16" x14ac:dyDescent="0.2"/>
  <sheetData>
    <row r="48" spans="3:4" x14ac:dyDescent="0.2">
      <c r="C48">
        <v>100</v>
      </c>
      <c r="D48">
        <v>15</v>
      </c>
    </row>
    <row r="49" spans="3:28" x14ac:dyDescent="0.2">
      <c r="C49">
        <v>200</v>
      </c>
      <c r="D49">
        <v>27</v>
      </c>
      <c r="L49" t="s">
        <v>96</v>
      </c>
    </row>
    <row r="50" spans="3:28" x14ac:dyDescent="0.2">
      <c r="C50">
        <v>300</v>
      </c>
      <c r="D50">
        <v>39</v>
      </c>
    </row>
    <row r="52" spans="3:28" x14ac:dyDescent="0.2">
      <c r="Z52">
        <v>0.09</v>
      </c>
      <c r="AA52">
        <v>0.15</v>
      </c>
      <c r="AB52">
        <v>0.2</v>
      </c>
    </row>
    <row r="55" spans="3:28" x14ac:dyDescent="0.2">
      <c r="X55">
        <v>18</v>
      </c>
      <c r="Y55">
        <v>300</v>
      </c>
      <c r="Z55">
        <f t="shared" ref="Z54:AB61" si="0">$Y55*Z$52</f>
        <v>27</v>
      </c>
      <c r="AA55">
        <f t="shared" si="0"/>
        <v>45</v>
      </c>
      <c r="AB55">
        <f t="shared" si="0"/>
        <v>60</v>
      </c>
    </row>
    <row r="56" spans="3:28" x14ac:dyDescent="0.2">
      <c r="X56">
        <v>18</v>
      </c>
    </row>
    <row r="57" spans="3:28" x14ac:dyDescent="0.2">
      <c r="X57">
        <v>18</v>
      </c>
      <c r="Y57">
        <v>600</v>
      </c>
      <c r="Z57">
        <f t="shared" si="0"/>
        <v>54</v>
      </c>
      <c r="AA57">
        <f t="shared" si="0"/>
        <v>90</v>
      </c>
      <c r="AB57">
        <f t="shared" si="0"/>
        <v>120</v>
      </c>
    </row>
    <row r="58" spans="3:28" x14ac:dyDescent="0.2">
      <c r="X58">
        <v>18</v>
      </c>
    </row>
    <row r="59" spans="3:28" x14ac:dyDescent="0.2">
      <c r="X59">
        <v>18</v>
      </c>
      <c r="Y59">
        <v>2400</v>
      </c>
      <c r="Z59">
        <f t="shared" si="0"/>
        <v>216</v>
      </c>
      <c r="AA59">
        <f t="shared" si="0"/>
        <v>360</v>
      </c>
      <c r="AB59">
        <f t="shared" si="0"/>
        <v>480</v>
      </c>
    </row>
    <row r="60" spans="3:28" x14ac:dyDescent="0.2">
      <c r="X60">
        <v>18</v>
      </c>
      <c r="Y60">
        <v>900</v>
      </c>
      <c r="Z60">
        <f t="shared" si="0"/>
        <v>81</v>
      </c>
      <c r="AA60">
        <f t="shared" si="0"/>
        <v>135</v>
      </c>
      <c r="AB60">
        <f t="shared" si="0"/>
        <v>180</v>
      </c>
    </row>
    <row r="61" spans="3:28" x14ac:dyDescent="0.2">
      <c r="X61">
        <v>18</v>
      </c>
      <c r="Y61">
        <v>1200</v>
      </c>
      <c r="Z61">
        <f t="shared" si="0"/>
        <v>108</v>
      </c>
      <c r="AA61">
        <f t="shared" si="0"/>
        <v>180</v>
      </c>
      <c r="AB61">
        <f t="shared" si="0"/>
        <v>240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channels</vt:lpstr>
      <vt:lpstr>total av</vt:lpstr>
      <vt:lpstr>Width and Depths</vt:lpstr>
      <vt:lpstr>histogram</vt:lpstr>
      <vt:lpstr>sims</vt:lpstr>
      <vt:lpstr>wavelength</vt:lpstr>
      <vt:lpstr>charts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2019-06-04T00:29:56Z</dcterms:created>
  <dcterms:modified xsi:type="dcterms:W3CDTF">2019-10-04T01:55:51Z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