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ishayakupova/Documents/"/>
    </mc:Choice>
  </mc:AlternateContent>
  <xr:revisionPtr revIDLastSave="0" documentId="13_ncr:1_{FA33A254-EAD8-E249-89A8-F7152D11FC74}" xr6:coauthVersionLast="47" xr6:coauthVersionMax="47" xr10:uidLastSave="{00000000-0000-0000-0000-000000000000}"/>
  <bookViews>
    <workbookView xWindow="740" yWindow="520" windowWidth="28040" windowHeight="16420" activeTab="2" xr2:uid="{0B84CE87-88FF-D345-AAB2-FC29D060B2FF}"/>
  </bookViews>
  <sheets>
    <sheet name="Практика 1" sheetId="1" r:id="rId1"/>
    <sheet name="Формулки" sheetId="2" r:id="rId2"/>
    <sheet name="Практика 2" sheetId="3" r:id="rId3"/>
    <sheet name="ДЗ" sheetId="4" r:id="rId4"/>
    <sheet name="Практика3" sheetId="5" r:id="rId5"/>
    <sheet name="Практика 4" sheetId="7" r:id="rId6"/>
    <sheet name="Практика 5" sheetId="8" r:id="rId7"/>
    <sheet name="Практика 6" sheetId="9" r:id="rId8"/>
  </sheets>
  <externalReferences>
    <externalReference r:id="rId9"/>
  </externalReferences>
  <definedNames>
    <definedName name="Приложение">[1]Приложение!$A$1:$F$56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44" i="8" l="1"/>
  <c r="J44" i="8"/>
  <c r="C29" i="8" a="1"/>
  <c r="C29" i="8" s="1"/>
  <c r="B17" i="9"/>
  <c r="C24" i="7"/>
  <c r="K7" i="7"/>
  <c r="H7" i="7"/>
  <c r="G7" i="7"/>
  <c r="F8" i="7"/>
  <c r="E8" i="7"/>
  <c r="B13" i="3"/>
  <c r="E8" i="3"/>
  <c r="B21" i="3"/>
  <c r="B12" i="3"/>
  <c r="B24" i="3"/>
  <c r="H2" i="1" l="1"/>
  <c r="I2" i="1" a="1"/>
  <c r="I2" i="1" s="1"/>
  <c r="J24" i="9"/>
  <c r="H23" i="9"/>
  <c r="G23" i="9"/>
  <c r="F22" i="9"/>
  <c r="I24" i="9"/>
  <c r="C18" i="9"/>
  <c r="C17" i="9"/>
  <c r="F17" i="9"/>
  <c r="C23" i="9"/>
  <c r="D23" i="9"/>
  <c r="E23" i="9"/>
  <c r="F23" i="9"/>
  <c r="B23" i="9"/>
  <c r="C22" i="9"/>
  <c r="D22" i="9"/>
  <c r="E22" i="9"/>
  <c r="G22" i="9"/>
  <c r="H22" i="9"/>
  <c r="C21" i="9"/>
  <c r="D21" i="9"/>
  <c r="E21" i="9"/>
  <c r="F21" i="9"/>
  <c r="G21" i="9"/>
  <c r="H21" i="9"/>
  <c r="C20" i="9"/>
  <c r="D20" i="9"/>
  <c r="E20" i="9"/>
  <c r="F20" i="9"/>
  <c r="G20" i="9"/>
  <c r="H20" i="9"/>
  <c r="C19" i="9"/>
  <c r="D19" i="9"/>
  <c r="E19" i="9"/>
  <c r="F19" i="9"/>
  <c r="G19" i="9"/>
  <c r="H19" i="9"/>
  <c r="D18" i="9"/>
  <c r="E18" i="9"/>
  <c r="F18" i="9"/>
  <c r="G18" i="9"/>
  <c r="H18" i="9"/>
  <c r="D17" i="9"/>
  <c r="E17" i="9"/>
  <c r="G17" i="9"/>
  <c r="H17" i="9"/>
  <c r="D71" i="8"/>
  <c r="N67" i="8"/>
  <c r="N66" i="8"/>
  <c r="M62" i="8"/>
  <c r="M63" i="8"/>
  <c r="M64" i="8"/>
  <c r="M65" i="8"/>
  <c r="M61" i="8"/>
  <c r="L62" i="8"/>
  <c r="L63" i="8"/>
  <c r="L64" i="8"/>
  <c r="L65" i="8"/>
  <c r="L61" i="8"/>
  <c r="K62" i="8"/>
  <c r="K63" i="8"/>
  <c r="K64" i="8"/>
  <c r="K65" i="8"/>
  <c r="K61" i="8"/>
  <c r="J62" i="8"/>
  <c r="J63" i="8"/>
  <c r="J64" i="8"/>
  <c r="J65" i="8"/>
  <c r="J61" i="8"/>
  <c r="H62" i="8"/>
  <c r="H63" i="8"/>
  <c r="H64" i="8"/>
  <c r="H65" i="8"/>
  <c r="H61" i="8"/>
  <c r="E66" i="8"/>
  <c r="F66" i="8"/>
  <c r="G66" i="8"/>
  <c r="D66" i="8"/>
  <c r="H66" i="8" s="1"/>
  <c r="C65" i="8"/>
  <c r="C63" i="8"/>
  <c r="C61" i="8"/>
  <c r="B62" i="8" s="1"/>
  <c r="C62" i="8" s="1"/>
  <c r="B63" i="8" s="1"/>
  <c r="J51" i="8"/>
  <c r="I51" i="8"/>
  <c r="H51" i="8"/>
  <c r="G51" i="8"/>
  <c r="F51" i="8"/>
  <c r="E51" i="8"/>
  <c r="D51" i="8"/>
  <c r="C51" i="8"/>
  <c r="J50" i="8"/>
  <c r="J49" i="8"/>
  <c r="J48" i="8"/>
  <c r="J47" i="8"/>
  <c r="J46" i="8"/>
  <c r="J45" i="8"/>
  <c r="B31" i="8"/>
  <c r="A32" i="8" s="1"/>
  <c r="B32" i="8" s="1"/>
  <c r="A33" i="8" s="1"/>
  <c r="B33" i="8" s="1"/>
  <c r="A34" i="8" s="1"/>
  <c r="B34" i="8" s="1"/>
  <c r="A35" i="8" s="1"/>
  <c r="B35" i="8" s="1"/>
  <c r="A36" i="8" s="1"/>
  <c r="B36" i="8" s="1"/>
  <c r="A37" i="8" s="1"/>
  <c r="B37" i="8" s="1"/>
  <c r="B18" i="9" l="1"/>
  <c r="B19" i="9" s="1"/>
  <c r="B20" i="9" s="1"/>
  <c r="B21" i="9" s="1"/>
  <c r="B22" i="9" s="1"/>
  <c r="B49" i="8"/>
  <c r="B48" i="8"/>
  <c r="F43" i="8"/>
  <c r="B47" i="8"/>
  <c r="E43" i="8"/>
  <c r="G43" i="8"/>
  <c r="B46" i="8"/>
  <c r="D43" i="8"/>
  <c r="B45" i="8"/>
  <c r="B44" i="8"/>
  <c r="I43" i="8"/>
  <c r="B50" i="8"/>
  <c r="H43" i="8"/>
  <c r="B64" i="8"/>
  <c r="C64" i="8" s="1"/>
  <c r="B65" i="8" l="1"/>
  <c r="C54" i="7" l="1"/>
  <c r="G49" i="7"/>
  <c r="H49" i="7"/>
  <c r="D49" i="7"/>
  <c r="I44" i="7"/>
  <c r="H44" i="7"/>
  <c r="E45" i="7"/>
  <c r="E46" i="7"/>
  <c r="F46" i="7" s="1"/>
  <c r="E47" i="7"/>
  <c r="F47" i="7" s="1"/>
  <c r="G47" i="7" s="1"/>
  <c r="H47" i="7" s="1"/>
  <c r="I47" i="7" s="1"/>
  <c r="J47" i="7" s="1"/>
  <c r="K47" i="7" s="1"/>
  <c r="K48" i="7"/>
  <c r="J48" i="7"/>
  <c r="I48" i="7"/>
  <c r="H48" i="7"/>
  <c r="F45" i="7"/>
  <c r="E48" i="7"/>
  <c r="E44" i="7"/>
  <c r="G48" i="7"/>
  <c r="F48" i="7"/>
  <c r="F44" i="7"/>
  <c r="B32" i="7"/>
  <c r="B48" i="7"/>
  <c r="B37" i="7"/>
  <c r="I10" i="1"/>
  <c r="B36" i="7"/>
  <c r="C37" i="7"/>
  <c r="C36" i="7"/>
  <c r="C35" i="7"/>
  <c r="B31" i="7"/>
  <c r="I9" i="7"/>
  <c r="J9" i="7" s="1"/>
  <c r="K9" i="7" s="1"/>
  <c r="I10" i="7"/>
  <c r="J10" i="7" s="1"/>
  <c r="K10" i="7" s="1"/>
  <c r="H9" i="7"/>
  <c r="G10" i="7"/>
  <c r="H10" i="7" s="1"/>
  <c r="G9" i="7"/>
  <c r="F9" i="7"/>
  <c r="F10" i="7"/>
  <c r="E10" i="7"/>
  <c r="B9" i="7"/>
  <c r="E9" i="7" s="1"/>
  <c r="B10" i="7"/>
  <c r="B8" i="7"/>
  <c r="I7" i="7" s="1"/>
  <c r="J7" i="7" s="1"/>
  <c r="G3" i="4"/>
  <c r="G2" i="4"/>
  <c r="B20" i="5"/>
  <c r="A14" i="5"/>
  <c r="B19" i="5"/>
  <c r="A13" i="5"/>
  <c r="F10" i="4"/>
  <c r="B25" i="3"/>
  <c r="B23" i="3"/>
  <c r="B22" i="3"/>
  <c r="B20" i="3"/>
  <c r="E10" i="3"/>
  <c r="C10" i="3"/>
  <c r="D10" i="3"/>
  <c r="E9" i="3"/>
  <c r="D9" i="3"/>
  <c r="C9" i="3"/>
  <c r="D2" i="3"/>
  <c r="E2" i="3" s="1"/>
  <c r="E3" i="3"/>
  <c r="E4" i="3"/>
  <c r="E5" i="3"/>
  <c r="E6" i="3"/>
  <c r="E7" i="3"/>
  <c r="D3" i="3"/>
  <c r="D4" i="3"/>
  <c r="D5" i="3"/>
  <c r="D6" i="3"/>
  <c r="D7" i="3"/>
  <c r="D8" i="3"/>
  <c r="G2" i="1"/>
  <c r="F3" i="1" s="1"/>
  <c r="G3" i="1" s="1"/>
  <c r="H3" i="1" s="1"/>
  <c r="G8" i="7" l="1"/>
  <c r="H8" i="7" s="1"/>
  <c r="I8" i="7" s="1"/>
  <c r="J8" i="7" s="1"/>
  <c r="K8" i="7" s="1"/>
  <c r="G46" i="7"/>
  <c r="H46" i="7" s="1"/>
  <c r="I46" i="7" s="1"/>
  <c r="J46" i="7" s="1"/>
  <c r="K46" i="7" s="1"/>
  <c r="G45" i="7"/>
  <c r="H45" i="7" s="1"/>
  <c r="I45" i="7" s="1"/>
  <c r="J45" i="7" s="1"/>
  <c r="K45" i="7" s="1"/>
  <c r="G44" i="7"/>
  <c r="J44" i="7" s="1"/>
  <c r="K44" i="7" s="1"/>
  <c r="K49" i="7" s="1"/>
  <c r="K12" i="7"/>
  <c r="B38" i="7"/>
  <c r="C38" i="7" s="1"/>
  <c r="G12" i="7"/>
  <c r="K3" i="3"/>
  <c r="L3" i="3" s="1"/>
  <c r="J9" i="3"/>
  <c r="J10" i="3" s="1"/>
  <c r="K4" i="3"/>
  <c r="L4" i="3" s="1"/>
  <c r="K8" i="3"/>
  <c r="L8" i="3" s="1"/>
  <c r="K5" i="3"/>
  <c r="L5" i="3" s="1"/>
  <c r="K6" i="3"/>
  <c r="L6" i="3" s="1"/>
  <c r="K7" i="3"/>
  <c r="L7" i="3" s="1"/>
  <c r="H2" i="4"/>
  <c r="M2" i="4" s="1"/>
  <c r="N2" i="4" s="1"/>
  <c r="F3" i="4"/>
  <c r="F4" i="1"/>
  <c r="B39" i="7" l="1"/>
  <c r="C39" i="7" s="1"/>
  <c r="H12" i="7"/>
  <c r="I12" i="7"/>
  <c r="K2" i="3"/>
  <c r="K9" i="3" s="1"/>
  <c r="K10" i="3" s="1"/>
  <c r="G4" i="1"/>
  <c r="H4" i="1" s="1"/>
  <c r="B40" i="7" l="1"/>
  <c r="C40" i="7" s="1"/>
  <c r="L2" i="3"/>
  <c r="L9" i="3" s="1"/>
  <c r="L10" i="3" s="1"/>
  <c r="I12" i="3" s="1"/>
  <c r="I13" i="3" s="1"/>
  <c r="I14" i="3" s="1"/>
  <c r="F4" i="4"/>
  <c r="G4" i="4" s="1"/>
  <c r="H3" i="4"/>
  <c r="M3" i="4" s="1"/>
  <c r="N3" i="4" s="1"/>
  <c r="F5" i="1"/>
  <c r="B41" i="7" l="1"/>
  <c r="C41" i="7" s="1"/>
  <c r="G5" i="1"/>
  <c r="H5" i="1" s="1"/>
  <c r="F5" i="4" l="1"/>
  <c r="G5" i="4" s="1"/>
  <c r="H4" i="4"/>
  <c r="M4" i="4" s="1"/>
  <c r="N4" i="4" s="1"/>
  <c r="F6" i="1"/>
  <c r="G6" i="1"/>
  <c r="F7" i="1" s="1"/>
  <c r="G7" i="1" l="1"/>
  <c r="F8" i="1" s="1"/>
  <c r="H6" i="1"/>
  <c r="F6" i="4" l="1"/>
  <c r="G6" i="4" s="1"/>
  <c r="H5" i="4"/>
  <c r="M5" i="4" s="1"/>
  <c r="N5" i="4" s="1"/>
  <c r="H7" i="1"/>
  <c r="G8" i="1"/>
  <c r="F7" i="4" l="1"/>
  <c r="G7" i="4" s="1"/>
  <c r="H6" i="4"/>
  <c r="M6" i="4" s="1"/>
  <c r="N6" i="4" s="1"/>
  <c r="H8" i="1"/>
  <c r="J6" i="1"/>
  <c r="K6" i="1" s="1"/>
  <c r="J3" i="1"/>
  <c r="J5" i="1"/>
  <c r="K5" i="1" s="1"/>
  <c r="J8" i="1"/>
  <c r="J4" i="1"/>
  <c r="J7" i="1"/>
  <c r="K7" i="1" s="1"/>
  <c r="F8" i="4" l="1"/>
  <c r="G8" i="4" s="1"/>
  <c r="K4" i="1"/>
  <c r="K3" i="1"/>
  <c r="J2" i="1"/>
  <c r="K2" i="1" s="1"/>
  <c r="K8" i="1"/>
  <c r="I2" i="4" l="1" a="1"/>
  <c r="H7" i="4"/>
  <c r="M7" i="4" s="1"/>
  <c r="N7" i="4" s="1"/>
  <c r="L2" i="1"/>
  <c r="L3" i="1" s="1"/>
  <c r="L4" i="1" s="1"/>
  <c r="L5" i="1" s="1"/>
  <c r="L6" i="1" s="1"/>
  <c r="L7" i="1" s="1"/>
  <c r="L8" i="1" s="1"/>
  <c r="J10" i="1"/>
  <c r="I2" i="4" l="1"/>
  <c r="O2" i="4" s="1"/>
  <c r="O3" i="4"/>
  <c r="O6" i="4"/>
  <c r="O4" i="4"/>
  <c r="O5" i="4"/>
  <c r="O7" i="4"/>
  <c r="J7" i="4"/>
  <c r="J3" i="4"/>
  <c r="J5" i="4"/>
  <c r="J6" i="4"/>
  <c r="J8" i="4"/>
  <c r="J4" i="4"/>
  <c r="H8" i="4"/>
  <c r="M8" i="4" s="1"/>
  <c r="N8" i="4" s="1"/>
  <c r="O8" i="4" s="1"/>
  <c r="J2" i="4" l="1"/>
  <c r="O11" i="4"/>
  <c r="K5" i="4"/>
  <c r="L2" i="4"/>
  <c r="L3" i="4" s="1"/>
  <c r="L4" i="4" s="1"/>
  <c r="L5" i="4" s="1"/>
  <c r="L6" i="4" s="1"/>
  <c r="L7" i="4" s="1"/>
  <c r="L8" i="4" s="1"/>
  <c r="K2" i="4"/>
  <c r="K4" i="4"/>
  <c r="K8" i="4"/>
  <c r="K6" i="4"/>
  <c r="K3" i="4"/>
  <c r="K7" i="4"/>
  <c r="B14" i="3"/>
  <c r="C43" i="8"/>
  <c r="K48" i="8" s="1"/>
  <c r="C31" i="8" a="1"/>
  <c r="J35" i="8" s="1"/>
  <c r="G38" i="8" l="1"/>
  <c r="C31" i="8"/>
  <c r="J37" i="8"/>
  <c r="K46" i="8"/>
  <c r="I38" i="8"/>
  <c r="E38" i="8"/>
  <c r="K50" i="8"/>
  <c r="J33" i="8"/>
  <c r="K49" i="8"/>
  <c r="H38" i="8"/>
  <c r="K45" i="8"/>
  <c r="J34" i="8"/>
  <c r="J36" i="8"/>
  <c r="K47" i="8"/>
  <c r="D38" i="8"/>
  <c r="J32" i="8"/>
  <c r="F38" i="8"/>
  <c r="J31" i="8" l="1"/>
  <c r="C38" i="8"/>
  <c r="J38" i="8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<sst xmlns="http://schemas.openxmlformats.org/spreadsheetml/2006/main" count="170" uniqueCount="104">
  <si>
    <t>i</t>
  </si>
  <si>
    <t>a(i)</t>
  </si>
  <si>
    <t>a(i)+l</t>
  </si>
  <si>
    <t>m(i)</t>
  </si>
  <si>
    <t>w(i)</t>
  </si>
  <si>
    <t>h(i)</t>
  </si>
  <si>
    <t>F(i)</t>
  </si>
  <si>
    <t>c(i)</t>
  </si>
  <si>
    <t>Точные характеристики по огрубленному вариационному ряду</t>
  </si>
  <si>
    <t>Если есть точный вариационный ряд;</t>
  </si>
  <si>
    <t>x(i)</t>
  </si>
  <si>
    <t>x(1)</t>
  </si>
  <si>
    <t>m(1)</t>
  </si>
  <si>
    <t>x(2)</t>
  </si>
  <si>
    <t>m(2)</t>
  </si>
  <si>
    <t>…</t>
  </si>
  <si>
    <t>x(k)</t>
  </si>
  <si>
    <t>m(k)</t>
  </si>
  <si>
    <t>Сумма</t>
  </si>
  <si>
    <t>n</t>
  </si>
  <si>
    <t>x-</t>
  </si>
  <si>
    <t>x- = сумма(x(i), m(i))</t>
  </si>
  <si>
    <t>D(B) = 1/n*сумма(x(i) - x-)*m(i)</t>
  </si>
  <si>
    <t>c(i)m(i)</t>
  </si>
  <si>
    <t>c(i)^2*m(i)</t>
  </si>
  <si>
    <t>Cумма:</t>
  </si>
  <si>
    <t>x-(B) = 1/n * суммаx(i)^l*m(i)</t>
  </si>
  <si>
    <t xml:space="preserve">D(B) = (x-^2) -(x-)^2 </t>
  </si>
  <si>
    <t>Сумма/n:</t>
  </si>
  <si>
    <t xml:space="preserve">D(B) </t>
  </si>
  <si>
    <t>S^2</t>
  </si>
  <si>
    <t>S</t>
  </si>
  <si>
    <t>M(0)*</t>
  </si>
  <si>
    <t>M(L)*</t>
  </si>
  <si>
    <t>Точные оценки по исходным данных с помощью функций</t>
  </si>
  <si>
    <t xml:space="preserve">(x^2)- </t>
  </si>
  <si>
    <t>D(B)</t>
  </si>
  <si>
    <t>l()</t>
  </si>
  <si>
    <t>-</t>
  </si>
  <si>
    <t>Выборка прибыли из нормального распределения:</t>
  </si>
  <si>
    <t>Найти при уровне надежности гамма  - 0,99:</t>
  </si>
  <si>
    <t>доверительный интервал пар-ра а при известтном сигма  = 7,9</t>
  </si>
  <si>
    <t>найти a без исзвестного сигма</t>
  </si>
  <si>
    <t>найти доверительный интервал для сигма^2 при известном а = 97</t>
  </si>
  <si>
    <t>х(1)^2</t>
  </si>
  <si>
    <t>x(2)^2</t>
  </si>
  <si>
    <t>ci - a</t>
  </si>
  <si>
    <t>(ci-a)^2</t>
  </si>
  <si>
    <t>(ci - a)^2*mi</t>
  </si>
  <si>
    <t>a = 97</t>
  </si>
  <si>
    <t>1/n*СУММ</t>
  </si>
  <si>
    <t>Проверить гипотезу H0 = прибыль имеет нормальное распределение при уровне значимости alpha = 0,05</t>
  </si>
  <si>
    <t>H1 = H0 - неверно</t>
  </si>
  <si>
    <t>a[i]</t>
  </si>
  <si>
    <t>a[i+1]</t>
  </si>
  <si>
    <t>беск(-)</t>
  </si>
  <si>
    <t>беск(+)</t>
  </si>
  <si>
    <t>m[i]</t>
  </si>
  <si>
    <t>p[i] = p(a[i],a[i+1] = F(a[i]+1) - F(a[i]) = F0((a[i+1]-x-)/S) - F0((a[i]-x-)/S)</t>
  </si>
  <si>
    <t>(a[i]-x-)/S</t>
  </si>
  <si>
    <t>F0(a[i]-x-)/S</t>
  </si>
  <si>
    <t>p[i]</t>
  </si>
  <si>
    <t>m[i]' = np[i]</t>
  </si>
  <si>
    <t>m[i] - m[i]'</t>
  </si>
  <si>
    <t>(m[i]-m[i]')^2</t>
  </si>
  <si>
    <t>(m[i]-m[i]')^2/m'</t>
  </si>
  <si>
    <t>Хи^2[кр](alpha,S)</t>
  </si>
  <si>
    <t>т.к хи^2= 0,4795587&lt;3,84 = Хи^2[кр], то гипотеза принимается</t>
  </si>
  <si>
    <t>alp*</t>
  </si>
  <si>
    <t>Проверить гипотезу H0 - Цена акций имеет показательное (E(alp*)) распределение при alpha = 0,05</t>
  </si>
  <si>
    <t> 42,15</t>
  </si>
  <si>
    <t>-inf</t>
  </si>
  <si>
    <t>p[i] = e^(-alpha*a[i]) - e^(-alpha*a[i+1])</t>
  </si>
  <si>
    <t>-alpha*a[i]</t>
  </si>
  <si>
    <t xml:space="preserve"> e^(-alpha*a[i])</t>
  </si>
  <si>
    <t>степени свободы = k-m-1=4-2-1=1</t>
  </si>
  <si>
    <t>степени свободы = 5-1-1 = 3</t>
  </si>
  <si>
    <t>т.к хи^2=23б621389&gt;7,8147279 = Хи^2[кр], то гипотеза отвергается</t>
  </si>
  <si>
    <t>Ox -  курс акций</t>
  </si>
  <si>
    <t>Oy - прибыль</t>
  </si>
  <si>
    <t>x\y</t>
  </si>
  <si>
    <t xml:space="preserve"> ai</t>
  </si>
  <si>
    <t>ai+1\bi+1</t>
  </si>
  <si>
    <t>bi</t>
  </si>
  <si>
    <t>nx</t>
  </si>
  <si>
    <t>ny</t>
  </si>
  <si>
    <t>-y(x)</t>
  </si>
  <si>
    <t>Условные средние растут - имеется прямая корелляция</t>
  </si>
  <si>
    <t>Проверить гипотезу о независимости с помощью критерия хи^2</t>
  </si>
  <si>
    <t> </t>
  </si>
  <si>
    <t xml:space="preserve">K = </t>
  </si>
  <si>
    <t>alpha = 0,05</t>
  </si>
  <si>
    <t>S = 12</t>
  </si>
  <si>
    <t>Xи^2(alpha,S) =</t>
  </si>
  <si>
    <t>Т.к К. = 106,03 &gt; 21,03, то гипотеза о независимости отклоняется, то есть они зависимы</t>
  </si>
  <si>
    <t>-x</t>
  </si>
  <si>
    <t>-y</t>
  </si>
  <si>
    <t>sigma x</t>
  </si>
  <si>
    <t>sigma y</t>
  </si>
  <si>
    <t>Вычислим коэфф линейной регрессии</t>
  </si>
  <si>
    <t>(в телеге фотка)</t>
  </si>
  <si>
    <t>Гипотеза о статичтический значимости коэф линей корелляции</t>
  </si>
  <si>
    <t>провери гипотезу при alpha = 0,05</t>
  </si>
  <si>
    <t>H: r =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</si>
</sst>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charset val="204"/>
      <scheme val="minor"/>
    </font>
    <font>
      <sz val="11"/>
      <name val="Arial Cyr"/>
      <charset val="204"/>
    </font>
    <font>
      <sz val="12"/>
      <color rgb="FFFF0000"/>
      <name val="Calibri"/>
      <family val="2"/>
      <charset val="204"/>
      <scheme val="minor"/>
    </font>
    <font>
      <sz val="12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0" borderId="0" xfId="0" applyFont="1"/>
    <xf numFmtId="0" fontId="2" fillId="0" borderId="0" xfId="0" applyFont="1"/>
    <xf numFmtId="0" fontId="0" fillId="0" borderId="0" xfId="0" quotePrefix="1"/>
    <xf numFmtId="0" fontId="0" fillId="0" borderId="0" xfId="0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'Практика 1'!$H$2:$H$8</c:f>
              <c:numCache>
                <c:formatCode>General</c:formatCode>
                <c:ptCount val="7"/>
                <c:pt idx="0">
                  <c:v>31.074999999999999</c:v>
                </c:pt>
                <c:pt idx="1">
                  <c:v>53.224999999999994</c:v>
                </c:pt>
                <c:pt idx="2">
                  <c:v>75.375</c:v>
                </c:pt>
                <c:pt idx="3">
                  <c:v>97.524999999999991</c:v>
                </c:pt>
                <c:pt idx="4">
                  <c:v>119.675</c:v>
                </c:pt>
                <c:pt idx="5">
                  <c:v>141.82499999999999</c:v>
                </c:pt>
                <c:pt idx="6">
                  <c:v>163.97500000000002</c:v>
                </c:pt>
              </c:numCache>
            </c:numRef>
          </c:xVal>
          <c:yVal>
            <c:numRef>
              <c:f>'Практика 1'!$K$2:$K$8</c:f>
              <c:numCache>
                <c:formatCode>General</c:formatCode>
                <c:ptCount val="7"/>
                <c:pt idx="0">
                  <c:v>9.9322799097065467E-3</c:v>
                </c:pt>
                <c:pt idx="1">
                  <c:v>1.0835214446952596E-2</c:v>
                </c:pt>
                <c:pt idx="2">
                  <c:v>1.2641083521444697E-2</c:v>
                </c:pt>
                <c:pt idx="3">
                  <c:v>4.5146726862302488E-3</c:v>
                </c:pt>
                <c:pt idx="4">
                  <c:v>2.7088036117381489E-3</c:v>
                </c:pt>
                <c:pt idx="5">
                  <c:v>9.0293453724604972E-4</c:v>
                </c:pt>
                <c:pt idx="6">
                  <c:v>3.6117381489841989E-3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6E0-DD4D-A7CF-401170463A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4744736"/>
        <c:axId val="618620112"/>
      </c:scatterChart>
      <c:valAx>
        <c:axId val="5947447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18620112"/>
        <c:crosses val="autoZero"/>
        <c:crossBetween val="midCat"/>
      </c:valAx>
      <c:valAx>
        <c:axId val="618620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947447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'Практика 1'!$G$2:$G$8</c:f>
              <c:numCache>
                <c:formatCode>General</c:formatCode>
                <c:ptCount val="7"/>
                <c:pt idx="0">
                  <c:v>42.15</c:v>
                </c:pt>
                <c:pt idx="1">
                  <c:v>64.3</c:v>
                </c:pt>
                <c:pt idx="2">
                  <c:v>86.449999999999989</c:v>
                </c:pt>
                <c:pt idx="3">
                  <c:v>108.6</c:v>
                </c:pt>
                <c:pt idx="4">
                  <c:v>130.75</c:v>
                </c:pt>
                <c:pt idx="5">
                  <c:v>152.9</c:v>
                </c:pt>
                <c:pt idx="6">
                  <c:v>175.05</c:v>
                </c:pt>
              </c:numCache>
            </c:numRef>
          </c:cat>
          <c:val>
            <c:numRef>
              <c:f>'Практика 1'!$K$2:$K$8</c:f>
              <c:numCache>
                <c:formatCode>General</c:formatCode>
                <c:ptCount val="7"/>
                <c:pt idx="0">
                  <c:v>9.9322799097065467E-3</c:v>
                </c:pt>
                <c:pt idx="1">
                  <c:v>1.0835214446952596E-2</c:v>
                </c:pt>
                <c:pt idx="2">
                  <c:v>1.2641083521444697E-2</c:v>
                </c:pt>
                <c:pt idx="3">
                  <c:v>4.5146726862302488E-3</c:v>
                </c:pt>
                <c:pt idx="4">
                  <c:v>2.7088036117381489E-3</c:v>
                </c:pt>
                <c:pt idx="5">
                  <c:v>9.0293453724604972E-4</c:v>
                </c:pt>
                <c:pt idx="6">
                  <c:v>3.6117381489841989E-3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6E6-6A40-9152-796D434B38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09792848"/>
        <c:axId val="510328080"/>
      </c:barChart>
      <c:catAx>
        <c:axId val="5097928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10328080"/>
        <c:crosses val="autoZero"/>
        <c:auto val="1"/>
        <c:lblAlgn val="ctr"/>
        <c:lblOffset val="100"/>
        <c:noMultiLvlLbl val="0"/>
      </c:catAx>
      <c:valAx>
        <c:axId val="510328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097928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'Практика 1'!$G$2:$G$8</c:f>
              <c:numCache>
                <c:formatCode>General</c:formatCode>
                <c:ptCount val="7"/>
                <c:pt idx="0">
                  <c:v>42.15</c:v>
                </c:pt>
                <c:pt idx="1">
                  <c:v>64.3</c:v>
                </c:pt>
                <c:pt idx="2">
                  <c:v>86.449999999999989</c:v>
                </c:pt>
                <c:pt idx="3">
                  <c:v>108.6</c:v>
                </c:pt>
                <c:pt idx="4">
                  <c:v>130.75</c:v>
                </c:pt>
                <c:pt idx="5">
                  <c:v>152.9</c:v>
                </c:pt>
                <c:pt idx="6">
                  <c:v>175.05</c:v>
                </c:pt>
              </c:numCache>
            </c:numRef>
          </c:cat>
          <c:val>
            <c:numRef>
              <c:f>'Практика 1'!$L$2:$L$8</c:f>
              <c:numCache>
                <c:formatCode>General</c:formatCode>
                <c:ptCount val="7"/>
                <c:pt idx="0">
                  <c:v>0.22</c:v>
                </c:pt>
                <c:pt idx="1">
                  <c:v>0.45999999999999996</c:v>
                </c:pt>
                <c:pt idx="2">
                  <c:v>0.74</c:v>
                </c:pt>
                <c:pt idx="3">
                  <c:v>0.84</c:v>
                </c:pt>
                <c:pt idx="4">
                  <c:v>0.89999999999999991</c:v>
                </c:pt>
                <c:pt idx="5">
                  <c:v>0.91999999999999993</c:v>
                </c:pt>
                <c:pt idx="6">
                  <c:v>0.99999999999999989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FC5-7C4B-8367-A53DAF0F8B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13145440"/>
        <c:axId val="513327936"/>
      </c:barChart>
      <c:catAx>
        <c:axId val="5131454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13327936"/>
        <c:crosses val="autoZero"/>
        <c:auto val="1"/>
        <c:lblAlgn val="ctr"/>
        <c:lblOffset val="100"/>
        <c:noMultiLvlLbl val="0"/>
      </c:catAx>
      <c:valAx>
        <c:axId val="513327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131454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Облако</a:t>
            </a:r>
          </a:p>
        </c:rich>
      </c:tx>
      <c:layout>
        <c:manualLayout>
          <c:xMode val="edge"/>
          <c:yMode val="edge"/>
          <c:x val="0.37587131524682432"/>
          <c:y val="7.9787234042553185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'Практика 1'!$B$1:$B$50</c:f>
              <c:numCache>
                <c:formatCode>General</c:formatCode>
                <c:ptCount val="50"/>
                <c:pt idx="0">
                  <c:v>20</c:v>
                </c:pt>
                <c:pt idx="1">
                  <c:v>20</c:v>
                </c:pt>
                <c:pt idx="2">
                  <c:v>25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35</c:v>
                </c:pt>
                <c:pt idx="7">
                  <c:v>40</c:v>
                </c:pt>
                <c:pt idx="8">
                  <c:v>40</c:v>
                </c:pt>
                <c:pt idx="9">
                  <c:v>40</c:v>
                </c:pt>
                <c:pt idx="10">
                  <c:v>40</c:v>
                </c:pt>
                <c:pt idx="11">
                  <c:v>50</c:v>
                </c:pt>
                <c:pt idx="12">
                  <c:v>50</c:v>
                </c:pt>
                <c:pt idx="13">
                  <c:v>50</c:v>
                </c:pt>
                <c:pt idx="14">
                  <c:v>50</c:v>
                </c:pt>
                <c:pt idx="15">
                  <c:v>50</c:v>
                </c:pt>
                <c:pt idx="16">
                  <c:v>50</c:v>
                </c:pt>
                <c:pt idx="17">
                  <c:v>50</c:v>
                </c:pt>
                <c:pt idx="18">
                  <c:v>55</c:v>
                </c:pt>
                <c:pt idx="19">
                  <c:v>60</c:v>
                </c:pt>
                <c:pt idx="20">
                  <c:v>60</c:v>
                </c:pt>
                <c:pt idx="21">
                  <c:v>60</c:v>
                </c:pt>
                <c:pt idx="22">
                  <c:v>60</c:v>
                </c:pt>
                <c:pt idx="23">
                  <c:v>65</c:v>
                </c:pt>
                <c:pt idx="24">
                  <c:v>70</c:v>
                </c:pt>
                <c:pt idx="25">
                  <c:v>70</c:v>
                </c:pt>
                <c:pt idx="26">
                  <c:v>70</c:v>
                </c:pt>
                <c:pt idx="27">
                  <c:v>70</c:v>
                </c:pt>
                <c:pt idx="28">
                  <c:v>70</c:v>
                </c:pt>
                <c:pt idx="29">
                  <c:v>75</c:v>
                </c:pt>
                <c:pt idx="30">
                  <c:v>75</c:v>
                </c:pt>
                <c:pt idx="31">
                  <c:v>80</c:v>
                </c:pt>
                <c:pt idx="32">
                  <c:v>80</c:v>
                </c:pt>
                <c:pt idx="33">
                  <c:v>80</c:v>
                </c:pt>
                <c:pt idx="34">
                  <c:v>80</c:v>
                </c:pt>
                <c:pt idx="35">
                  <c:v>85</c:v>
                </c:pt>
                <c:pt idx="36">
                  <c:v>85</c:v>
                </c:pt>
                <c:pt idx="37">
                  <c:v>90</c:v>
                </c:pt>
                <c:pt idx="38">
                  <c:v>95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115</c:v>
                </c:pt>
                <c:pt idx="43">
                  <c:v>120</c:v>
                </c:pt>
                <c:pt idx="44">
                  <c:v>120</c:v>
                </c:pt>
                <c:pt idx="45">
                  <c:v>150</c:v>
                </c:pt>
                <c:pt idx="46">
                  <c:v>160</c:v>
                </c:pt>
                <c:pt idx="47">
                  <c:v>160</c:v>
                </c:pt>
                <c:pt idx="48">
                  <c:v>170</c:v>
                </c:pt>
                <c:pt idx="49">
                  <c:v>175</c:v>
                </c:pt>
              </c:numCache>
            </c:numRef>
          </c:xVal>
          <c:yVal>
            <c:numRef>
              <c:f>ДЗ!$B$1:$B$50</c:f>
              <c:numCache>
                <c:formatCode>General</c:formatCode>
                <c:ptCount val="50"/>
                <c:pt idx="0">
                  <c:v>80</c:v>
                </c:pt>
                <c:pt idx="1">
                  <c:v>87</c:v>
                </c:pt>
                <c:pt idx="2">
                  <c:v>88</c:v>
                </c:pt>
                <c:pt idx="3">
                  <c:v>88</c:v>
                </c:pt>
                <c:pt idx="4">
                  <c:v>89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90</c:v>
                </c:pt>
                <c:pt idx="9">
                  <c:v>90</c:v>
                </c:pt>
                <c:pt idx="10">
                  <c:v>90</c:v>
                </c:pt>
                <c:pt idx="11">
                  <c:v>90</c:v>
                </c:pt>
                <c:pt idx="12">
                  <c:v>92</c:v>
                </c:pt>
                <c:pt idx="13">
                  <c:v>92</c:v>
                </c:pt>
                <c:pt idx="14">
                  <c:v>92</c:v>
                </c:pt>
                <c:pt idx="15">
                  <c:v>92</c:v>
                </c:pt>
                <c:pt idx="16">
                  <c:v>94</c:v>
                </c:pt>
                <c:pt idx="17">
                  <c:v>95</c:v>
                </c:pt>
                <c:pt idx="18">
                  <c:v>95</c:v>
                </c:pt>
                <c:pt idx="19">
                  <c:v>95</c:v>
                </c:pt>
                <c:pt idx="20">
                  <c:v>95</c:v>
                </c:pt>
                <c:pt idx="21">
                  <c:v>95</c:v>
                </c:pt>
                <c:pt idx="22">
                  <c:v>95</c:v>
                </c:pt>
                <c:pt idx="23">
                  <c:v>96</c:v>
                </c:pt>
                <c:pt idx="24">
                  <c:v>97</c:v>
                </c:pt>
                <c:pt idx="25">
                  <c:v>97</c:v>
                </c:pt>
                <c:pt idx="26">
                  <c:v>97</c:v>
                </c:pt>
                <c:pt idx="27">
                  <c:v>98</c:v>
                </c:pt>
                <c:pt idx="28">
                  <c:v>98</c:v>
                </c:pt>
                <c:pt idx="29">
                  <c:v>98</c:v>
                </c:pt>
                <c:pt idx="30">
                  <c:v>99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101</c:v>
                </c:pt>
                <c:pt idx="35">
                  <c:v>101</c:v>
                </c:pt>
                <c:pt idx="36">
                  <c:v>101</c:v>
                </c:pt>
                <c:pt idx="37">
                  <c:v>102</c:v>
                </c:pt>
                <c:pt idx="38">
                  <c:v>102</c:v>
                </c:pt>
                <c:pt idx="39">
                  <c:v>102</c:v>
                </c:pt>
                <c:pt idx="40">
                  <c:v>104</c:v>
                </c:pt>
                <c:pt idx="41">
                  <c:v>105</c:v>
                </c:pt>
                <c:pt idx="42">
                  <c:v>108</c:v>
                </c:pt>
                <c:pt idx="43">
                  <c:v>108</c:v>
                </c:pt>
                <c:pt idx="44">
                  <c:v>108</c:v>
                </c:pt>
                <c:pt idx="45">
                  <c:v>108</c:v>
                </c:pt>
                <c:pt idx="46">
                  <c:v>109</c:v>
                </c:pt>
                <c:pt idx="47">
                  <c:v>112</c:v>
                </c:pt>
                <c:pt idx="48">
                  <c:v>115</c:v>
                </c:pt>
                <c:pt idx="49">
                  <c:v>120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A1E-624A-9365-736AD6755F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5809055"/>
        <c:axId val="595785231"/>
      </c:scatterChart>
      <c:valAx>
        <c:axId val="595809055"/>
        <c:scaling>
          <c:orientation val="minMax"/>
          <c:max val="185"/>
          <c:min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95785231"/>
        <c:crosses val="autoZero"/>
        <c:crossBetween val="midCat"/>
      </c:valAx>
      <c:valAx>
        <c:axId val="595785231"/>
        <c:scaling>
          <c:orientation val="minMax"/>
          <c:max val="125"/>
          <c:min val="7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9580905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622300</xdr:colOff>
      <xdr:row>10</xdr:row>
      <xdr:rowOff>88900</xdr:rowOff>
    </xdr:from>
    <xdr:to>
      <xdr:col>15</xdr:col>
      <xdr:colOff>241300</xdr:colOff>
      <xdr:row>23</xdr:row>
      <xdr:rowOff>190500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674790CB-CF15-BE47-95EB-3A7176135FB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685800</xdr:colOff>
      <xdr:row>10</xdr:row>
      <xdr:rowOff>88900</xdr:rowOff>
    </xdr:from>
    <xdr:to>
      <xdr:col>9</xdr:col>
      <xdr:colOff>469900</xdr:colOff>
      <xdr:row>24</xdr:row>
      <xdr:rowOff>50800</xdr:rowOff>
    </xdr:to>
    <xdr:graphicFrame macro="">
      <xdr:nvGraphicFramePr>
        <xdr:cNvPr id="12" name="Диаграмма 11">
          <a:extLst>
            <a:ext uri="{FF2B5EF4-FFF2-40B4-BE49-F238E27FC236}">
              <a16:creationId xmlns:a16="http://schemas.microsoft.com/office/drawing/2014/main" id="{0F6041F5-B05C-7744-A805-CED856E368B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0</xdr:colOff>
      <xdr:row>28</xdr:row>
      <xdr:rowOff>25400</xdr:rowOff>
    </xdr:from>
    <xdr:to>
      <xdr:col>9</xdr:col>
      <xdr:colOff>444500</xdr:colOff>
      <xdr:row>40</xdr:row>
      <xdr:rowOff>12700</xdr:rowOff>
    </xdr:to>
    <xdr:graphicFrame macro="">
      <xdr:nvGraphicFramePr>
        <xdr:cNvPr id="14" name="Диаграмма 13">
          <a:extLst>
            <a:ext uri="{FF2B5EF4-FFF2-40B4-BE49-F238E27FC236}">
              <a16:creationId xmlns:a16="http://schemas.microsoft.com/office/drawing/2014/main" id="{CB98EFEA-AE1D-3840-9EB8-B942EB8BE47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704850</xdr:colOff>
      <xdr:row>2</xdr:row>
      <xdr:rowOff>63500</xdr:rowOff>
    </xdr:from>
    <xdr:to>
      <xdr:col>9</xdr:col>
      <xdr:colOff>88900</xdr:colOff>
      <xdr:row>25</xdr:row>
      <xdr:rowOff>165100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E5BE8729-E36A-054B-816A-4185E18C1C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ishayakupova/Downloads/&#1042;&#1099;&#1073;&#1086;&#1088;&#1082;&#1072;%20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.1"/>
      <sheetName val="Данные"/>
      <sheetName val="Дан K2.1"/>
      <sheetName val="Дан K2.3"/>
      <sheetName val="Таб 1"/>
      <sheetName val="Приложение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1">
          <cell r="A1" t="str">
            <v>A</v>
          </cell>
          <cell r="B1">
            <v>1</v>
          </cell>
          <cell r="C1">
            <v>2</v>
          </cell>
          <cell r="D1">
            <v>3</v>
          </cell>
          <cell r="E1">
            <v>4</v>
          </cell>
          <cell r="F1">
            <v>5</v>
          </cell>
        </row>
        <row r="2">
          <cell r="A2" t="str">
            <v>№ наблюдений</v>
          </cell>
          <cell r="B2" t="str">
            <v>Курсовая цена акции, тыс.руб.</v>
          </cell>
          <cell r="C2" t="str">
            <v>Дивиденты по результатам деятельности, млрд.руб.</v>
          </cell>
          <cell r="D2" t="str">
            <v>Дебиторская задолженность, млрд.руб.</v>
          </cell>
          <cell r="E2" t="str">
            <v>Балансовая прибыль, млрд.руб.</v>
          </cell>
          <cell r="F2" t="str">
            <v>Собственные оборотные средства, млрд.руб.</v>
          </cell>
        </row>
        <row r="7">
          <cell r="A7">
            <v>1</v>
          </cell>
          <cell r="B7">
            <v>20</v>
          </cell>
          <cell r="C7">
            <v>17</v>
          </cell>
          <cell r="D7">
            <v>7</v>
          </cell>
          <cell r="E7">
            <v>80</v>
          </cell>
          <cell r="F7">
            <v>320</v>
          </cell>
        </row>
        <row r="8">
          <cell r="A8">
            <v>2</v>
          </cell>
          <cell r="B8">
            <v>50</v>
          </cell>
          <cell r="C8">
            <v>20</v>
          </cell>
          <cell r="D8">
            <v>5</v>
          </cell>
          <cell r="E8">
            <v>105</v>
          </cell>
          <cell r="F8">
            <v>611</v>
          </cell>
        </row>
        <row r="9">
          <cell r="A9">
            <v>3</v>
          </cell>
          <cell r="B9">
            <v>80</v>
          </cell>
          <cell r="C9">
            <v>19</v>
          </cell>
          <cell r="D9">
            <v>1</v>
          </cell>
          <cell r="E9">
            <v>100</v>
          </cell>
          <cell r="F9">
            <v>840</v>
          </cell>
        </row>
        <row r="10">
          <cell r="A10">
            <v>4</v>
          </cell>
          <cell r="B10">
            <v>35</v>
          </cell>
          <cell r="C10">
            <v>17</v>
          </cell>
          <cell r="D10">
            <v>7</v>
          </cell>
          <cell r="E10">
            <v>94</v>
          </cell>
          <cell r="F10">
            <v>482</v>
          </cell>
        </row>
        <row r="11">
          <cell r="A11">
            <v>5</v>
          </cell>
          <cell r="B11">
            <v>115</v>
          </cell>
          <cell r="C11">
            <v>20</v>
          </cell>
          <cell r="D11">
            <v>2</v>
          </cell>
          <cell r="E11">
            <v>112</v>
          </cell>
          <cell r="F11">
            <v>1050</v>
          </cell>
        </row>
        <row r="12">
          <cell r="A12">
            <v>6</v>
          </cell>
          <cell r="B12">
            <v>40</v>
          </cell>
          <cell r="C12">
            <v>19</v>
          </cell>
          <cell r="D12">
            <v>5</v>
          </cell>
          <cell r="E12">
            <v>108</v>
          </cell>
          <cell r="F12">
            <v>499</v>
          </cell>
        </row>
        <row r="13">
          <cell r="A13">
            <v>7</v>
          </cell>
          <cell r="B13">
            <v>40</v>
          </cell>
          <cell r="C13">
            <v>19</v>
          </cell>
          <cell r="D13">
            <v>4</v>
          </cell>
          <cell r="E13">
            <v>100</v>
          </cell>
          <cell r="F13">
            <v>505</v>
          </cell>
        </row>
        <row r="14">
          <cell r="A14">
            <v>8</v>
          </cell>
          <cell r="B14">
            <v>50</v>
          </cell>
          <cell r="C14">
            <v>19</v>
          </cell>
          <cell r="D14">
            <v>4</v>
          </cell>
          <cell r="E14">
            <v>88</v>
          </cell>
          <cell r="F14">
            <v>521</v>
          </cell>
        </row>
        <row r="15">
          <cell r="A15">
            <v>9</v>
          </cell>
          <cell r="B15">
            <v>30</v>
          </cell>
          <cell r="C15">
            <v>17</v>
          </cell>
          <cell r="D15">
            <v>7</v>
          </cell>
          <cell r="E15">
            <v>92</v>
          </cell>
          <cell r="F15">
            <v>412</v>
          </cell>
        </row>
        <row r="16">
          <cell r="A16">
            <v>10</v>
          </cell>
          <cell r="B16">
            <v>35</v>
          </cell>
          <cell r="C16">
            <v>17</v>
          </cell>
          <cell r="D16">
            <v>7</v>
          </cell>
          <cell r="E16">
            <v>90</v>
          </cell>
          <cell r="F16">
            <v>405</v>
          </cell>
        </row>
        <row r="17">
          <cell r="A17">
            <v>11</v>
          </cell>
          <cell r="B17">
            <v>70</v>
          </cell>
          <cell r="C17">
            <v>19</v>
          </cell>
          <cell r="D17">
            <v>2</v>
          </cell>
          <cell r="E17">
            <v>92</v>
          </cell>
          <cell r="F17">
            <v>788</v>
          </cell>
        </row>
        <row r="18">
          <cell r="A18">
            <v>12</v>
          </cell>
          <cell r="B18">
            <v>120</v>
          </cell>
          <cell r="C18">
            <v>21</v>
          </cell>
          <cell r="D18">
            <v>1</v>
          </cell>
          <cell r="E18">
            <v>101</v>
          </cell>
          <cell r="F18">
            <v>1280</v>
          </cell>
        </row>
        <row r="19">
          <cell r="A19">
            <v>13</v>
          </cell>
          <cell r="B19">
            <v>100</v>
          </cell>
          <cell r="C19">
            <v>20</v>
          </cell>
          <cell r="D19">
            <v>2</v>
          </cell>
          <cell r="E19">
            <v>98</v>
          </cell>
          <cell r="F19">
            <v>990</v>
          </cell>
        </row>
        <row r="20">
          <cell r="A20">
            <v>14</v>
          </cell>
          <cell r="B20">
            <v>70</v>
          </cell>
          <cell r="C20">
            <v>19</v>
          </cell>
          <cell r="D20">
            <v>7</v>
          </cell>
          <cell r="E20">
            <v>95</v>
          </cell>
          <cell r="F20">
            <v>810</v>
          </cell>
        </row>
        <row r="21">
          <cell r="A21">
            <v>15</v>
          </cell>
          <cell r="B21">
            <v>65</v>
          </cell>
          <cell r="C21">
            <v>19</v>
          </cell>
          <cell r="D21">
            <v>5</v>
          </cell>
          <cell r="E21">
            <v>90</v>
          </cell>
          <cell r="F21">
            <v>750</v>
          </cell>
        </row>
        <row r="22">
          <cell r="A22">
            <v>16</v>
          </cell>
          <cell r="B22">
            <v>80</v>
          </cell>
          <cell r="C22">
            <v>19</v>
          </cell>
          <cell r="D22">
            <v>2</v>
          </cell>
          <cell r="E22">
            <v>95</v>
          </cell>
          <cell r="F22">
            <v>924</v>
          </cell>
        </row>
        <row r="23">
          <cell r="A23">
            <v>17</v>
          </cell>
          <cell r="B23">
            <v>150</v>
          </cell>
          <cell r="C23">
            <v>21</v>
          </cell>
          <cell r="D23">
            <v>1</v>
          </cell>
          <cell r="E23">
            <v>109</v>
          </cell>
          <cell r="F23">
            <v>1950</v>
          </cell>
        </row>
        <row r="24">
          <cell r="A24">
            <v>18</v>
          </cell>
          <cell r="B24">
            <v>50</v>
          </cell>
          <cell r="C24">
            <v>18</v>
          </cell>
          <cell r="D24">
            <v>5</v>
          </cell>
          <cell r="E24">
            <v>90</v>
          </cell>
          <cell r="F24">
            <v>590</v>
          </cell>
        </row>
        <row r="25">
          <cell r="A25">
            <v>19</v>
          </cell>
          <cell r="B25">
            <v>60</v>
          </cell>
          <cell r="C25">
            <v>20</v>
          </cell>
          <cell r="D25">
            <v>3</v>
          </cell>
          <cell r="E25">
            <v>97</v>
          </cell>
          <cell r="F25">
            <v>722</v>
          </cell>
        </row>
        <row r="26">
          <cell r="A26">
            <v>20</v>
          </cell>
          <cell r="B26">
            <v>50</v>
          </cell>
          <cell r="C26">
            <v>19</v>
          </cell>
          <cell r="D26">
            <v>5</v>
          </cell>
          <cell r="E26">
            <v>90</v>
          </cell>
          <cell r="F26">
            <v>540</v>
          </cell>
        </row>
        <row r="27">
          <cell r="A27">
            <v>21</v>
          </cell>
          <cell r="B27">
            <v>60</v>
          </cell>
          <cell r="C27">
            <v>19</v>
          </cell>
          <cell r="D27">
            <v>5</v>
          </cell>
          <cell r="E27">
            <v>87</v>
          </cell>
          <cell r="F27">
            <v>700</v>
          </cell>
        </row>
        <row r="28">
          <cell r="A28">
            <v>22</v>
          </cell>
          <cell r="B28">
            <v>90</v>
          </cell>
          <cell r="C28">
            <v>20</v>
          </cell>
          <cell r="D28">
            <v>5</v>
          </cell>
          <cell r="E28">
            <v>100</v>
          </cell>
          <cell r="F28">
            <v>980</v>
          </cell>
        </row>
        <row r="29">
          <cell r="A29">
            <v>23</v>
          </cell>
          <cell r="B29">
            <v>40</v>
          </cell>
          <cell r="C29">
            <v>19</v>
          </cell>
          <cell r="D29">
            <v>6</v>
          </cell>
          <cell r="E29">
            <v>98</v>
          </cell>
          <cell r="F29">
            <v>490</v>
          </cell>
        </row>
        <row r="30">
          <cell r="A30">
            <v>24</v>
          </cell>
          <cell r="B30">
            <v>25</v>
          </cell>
          <cell r="C30">
            <v>20</v>
          </cell>
          <cell r="D30">
            <v>5</v>
          </cell>
          <cell r="E30">
            <v>89</v>
          </cell>
          <cell r="F30">
            <v>375</v>
          </cell>
        </row>
        <row r="31">
          <cell r="A31">
            <v>25</v>
          </cell>
          <cell r="B31">
            <v>85</v>
          </cell>
          <cell r="C31">
            <v>18</v>
          </cell>
          <cell r="D31">
            <v>3</v>
          </cell>
          <cell r="E31">
            <v>90</v>
          </cell>
          <cell r="F31">
            <v>910</v>
          </cell>
        </row>
        <row r="32">
          <cell r="A32">
            <v>26</v>
          </cell>
          <cell r="B32">
            <v>75</v>
          </cell>
          <cell r="C32">
            <v>19</v>
          </cell>
          <cell r="D32">
            <v>4</v>
          </cell>
          <cell r="E32">
            <v>97</v>
          </cell>
          <cell r="F32">
            <v>845</v>
          </cell>
        </row>
        <row r="33">
          <cell r="A33">
            <v>27</v>
          </cell>
          <cell r="B33">
            <v>175</v>
          </cell>
          <cell r="C33">
            <v>21</v>
          </cell>
          <cell r="D33">
            <v>4</v>
          </cell>
          <cell r="E33">
            <v>108</v>
          </cell>
          <cell r="F33">
            <v>2400</v>
          </cell>
        </row>
        <row r="34">
          <cell r="A34">
            <v>28</v>
          </cell>
          <cell r="B34">
            <v>100</v>
          </cell>
          <cell r="C34">
            <v>20</v>
          </cell>
          <cell r="D34">
            <v>2</v>
          </cell>
          <cell r="E34">
            <v>102</v>
          </cell>
          <cell r="F34">
            <v>1100</v>
          </cell>
        </row>
        <row r="35">
          <cell r="A35">
            <v>29</v>
          </cell>
          <cell r="B35">
            <v>40</v>
          </cell>
          <cell r="C35">
            <v>18</v>
          </cell>
          <cell r="D35">
            <v>7</v>
          </cell>
          <cell r="E35">
            <v>88</v>
          </cell>
          <cell r="F35">
            <v>470</v>
          </cell>
        </row>
        <row r="36">
          <cell r="A36">
            <v>30</v>
          </cell>
          <cell r="B36">
            <v>50</v>
          </cell>
          <cell r="C36">
            <v>18</v>
          </cell>
          <cell r="D36">
            <v>6</v>
          </cell>
          <cell r="E36">
            <v>96</v>
          </cell>
          <cell r="F36">
            <v>588</v>
          </cell>
        </row>
        <row r="37">
          <cell r="A37">
            <v>31</v>
          </cell>
          <cell r="B37">
            <v>75</v>
          </cell>
          <cell r="C37">
            <v>19</v>
          </cell>
          <cell r="D37">
            <v>3</v>
          </cell>
          <cell r="E37">
            <v>92</v>
          </cell>
          <cell r="F37">
            <v>860</v>
          </cell>
        </row>
        <row r="38">
          <cell r="A38">
            <v>32</v>
          </cell>
          <cell r="B38">
            <v>25</v>
          </cell>
          <cell r="C38">
            <v>18</v>
          </cell>
          <cell r="D38">
            <v>5</v>
          </cell>
          <cell r="E38">
            <v>102</v>
          </cell>
          <cell r="F38">
            <v>395</v>
          </cell>
        </row>
        <row r="39">
          <cell r="A39">
            <v>33</v>
          </cell>
          <cell r="B39">
            <v>95</v>
          </cell>
          <cell r="C39">
            <v>21</v>
          </cell>
          <cell r="D39">
            <v>2</v>
          </cell>
          <cell r="E39">
            <v>115</v>
          </cell>
          <cell r="F39">
            <v>1000</v>
          </cell>
        </row>
        <row r="40">
          <cell r="A40">
            <v>34</v>
          </cell>
          <cell r="B40">
            <v>60</v>
          </cell>
          <cell r="C40">
            <v>19</v>
          </cell>
          <cell r="D40">
            <v>6</v>
          </cell>
          <cell r="E40">
            <v>90</v>
          </cell>
          <cell r="F40">
            <v>640</v>
          </cell>
        </row>
        <row r="41">
          <cell r="A41">
            <v>35</v>
          </cell>
          <cell r="B41">
            <v>70</v>
          </cell>
          <cell r="C41">
            <v>18</v>
          </cell>
          <cell r="D41">
            <v>3</v>
          </cell>
          <cell r="E41">
            <v>92</v>
          </cell>
          <cell r="F41">
            <v>805</v>
          </cell>
        </row>
        <row r="42">
          <cell r="A42">
            <v>36</v>
          </cell>
          <cell r="B42">
            <v>85</v>
          </cell>
          <cell r="C42">
            <v>20</v>
          </cell>
          <cell r="D42">
            <v>2</v>
          </cell>
          <cell r="E42">
            <v>95</v>
          </cell>
          <cell r="F42">
            <v>920</v>
          </cell>
        </row>
        <row r="43">
          <cell r="A43">
            <v>37</v>
          </cell>
          <cell r="B43">
            <v>170</v>
          </cell>
          <cell r="C43">
            <v>21</v>
          </cell>
          <cell r="D43">
            <v>1</v>
          </cell>
          <cell r="E43">
            <v>108</v>
          </cell>
          <cell r="F43">
            <v>2125</v>
          </cell>
        </row>
        <row r="44">
          <cell r="A44">
            <v>38</v>
          </cell>
          <cell r="B44">
            <v>120</v>
          </cell>
          <cell r="C44">
            <v>21</v>
          </cell>
          <cell r="D44">
            <v>3</v>
          </cell>
          <cell r="E44">
            <v>95</v>
          </cell>
          <cell r="F44">
            <v>1400</v>
          </cell>
        </row>
        <row r="45">
          <cell r="A45">
            <v>39</v>
          </cell>
          <cell r="B45">
            <v>160</v>
          </cell>
          <cell r="C45">
            <v>21</v>
          </cell>
          <cell r="D45">
            <v>1</v>
          </cell>
          <cell r="E45">
            <v>99</v>
          </cell>
          <cell r="F45">
            <v>1850</v>
          </cell>
        </row>
        <row r="46">
          <cell r="A46">
            <v>40</v>
          </cell>
          <cell r="B46">
            <v>50</v>
          </cell>
          <cell r="C46">
            <v>19</v>
          </cell>
          <cell r="D46">
            <v>3</v>
          </cell>
          <cell r="E46">
            <v>97</v>
          </cell>
          <cell r="F46">
            <v>770</v>
          </cell>
        </row>
        <row r="47">
          <cell r="A47">
            <v>41</v>
          </cell>
          <cell r="B47">
            <v>80</v>
          </cell>
          <cell r="C47">
            <v>20</v>
          </cell>
          <cell r="D47">
            <v>2</v>
          </cell>
          <cell r="E47">
            <v>102</v>
          </cell>
          <cell r="F47">
            <v>905</v>
          </cell>
        </row>
        <row r="48">
          <cell r="A48">
            <v>42</v>
          </cell>
          <cell r="B48">
            <v>20</v>
          </cell>
          <cell r="C48">
            <v>18</v>
          </cell>
          <cell r="D48">
            <v>7</v>
          </cell>
          <cell r="E48">
            <v>95</v>
          </cell>
          <cell r="F48">
            <v>355</v>
          </cell>
        </row>
        <row r="49">
          <cell r="A49">
            <v>43</v>
          </cell>
          <cell r="B49">
            <v>55</v>
          </cell>
          <cell r="C49">
            <v>19</v>
          </cell>
          <cell r="D49">
            <v>5</v>
          </cell>
          <cell r="E49">
            <v>90</v>
          </cell>
          <cell r="F49">
            <v>610</v>
          </cell>
        </row>
        <row r="50">
          <cell r="A50">
            <v>44</v>
          </cell>
          <cell r="B50">
            <v>70</v>
          </cell>
          <cell r="C50">
            <v>20</v>
          </cell>
          <cell r="D50">
            <v>6</v>
          </cell>
          <cell r="E50">
            <v>101</v>
          </cell>
          <cell r="F50">
            <v>697</v>
          </cell>
        </row>
        <row r="51">
          <cell r="A51">
            <v>45</v>
          </cell>
          <cell r="B51">
            <v>80</v>
          </cell>
          <cell r="C51">
            <v>20</v>
          </cell>
          <cell r="D51">
            <v>2</v>
          </cell>
          <cell r="E51">
            <v>104</v>
          </cell>
          <cell r="F51">
            <v>900</v>
          </cell>
        </row>
        <row r="52">
          <cell r="A52">
            <v>46</v>
          </cell>
          <cell r="B52">
            <v>100</v>
          </cell>
          <cell r="C52">
            <v>21</v>
          </cell>
          <cell r="D52">
            <v>1</v>
          </cell>
          <cell r="E52">
            <v>120</v>
          </cell>
          <cell r="F52">
            <v>1025</v>
          </cell>
        </row>
        <row r="53">
          <cell r="A53">
            <v>47</v>
          </cell>
          <cell r="B53">
            <v>60</v>
          </cell>
          <cell r="C53">
            <v>20</v>
          </cell>
          <cell r="D53">
            <v>6</v>
          </cell>
          <cell r="E53">
            <v>101</v>
          </cell>
          <cell r="F53">
            <v>697</v>
          </cell>
        </row>
        <row r="54">
          <cell r="A54">
            <v>48</v>
          </cell>
          <cell r="B54">
            <v>50</v>
          </cell>
          <cell r="C54">
            <v>18</v>
          </cell>
          <cell r="D54">
            <v>2</v>
          </cell>
          <cell r="E54">
            <v>95</v>
          </cell>
          <cell r="F54">
            <v>570</v>
          </cell>
        </row>
        <row r="55">
          <cell r="A55">
            <v>49</v>
          </cell>
          <cell r="B55">
            <v>70</v>
          </cell>
          <cell r="C55">
            <v>19</v>
          </cell>
          <cell r="D55">
            <v>4</v>
          </cell>
          <cell r="E55">
            <v>98</v>
          </cell>
          <cell r="F55">
            <v>800</v>
          </cell>
        </row>
        <row r="56">
          <cell r="A56">
            <v>50</v>
          </cell>
          <cell r="B56">
            <v>160</v>
          </cell>
          <cell r="C56">
            <v>21</v>
          </cell>
          <cell r="D56">
            <v>1</v>
          </cell>
          <cell r="E56">
            <v>108</v>
          </cell>
          <cell r="F56">
            <v>2100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336DF-76CA-FF4D-9CCE-DF2D94F72D44}">
  <dimension ref="A1:L50"/>
  <sheetViews>
    <sheetView zoomScale="106" zoomScaleNormal="100" workbookViewId="0">
      <selection activeCell="H10" sqref="H10"/>
    </sheetView>
  </sheetViews>
  <sheetFormatPr baseColWidth="10" defaultRowHeight="16"/>
  <sheetData>
    <row r="1" spans="1:12">
      <c r="A1" s="1">
        <v>1</v>
      </c>
      <c r="B1">
        <v>20</v>
      </c>
      <c r="E1" s="8" t="s">
        <v>0</v>
      </c>
      <c r="F1" t="s">
        <v>1</v>
      </c>
      <c r="G1" t="s">
        <v>2</v>
      </c>
      <c r="H1" t="s">
        <v>7</v>
      </c>
      <c r="I1" t="s">
        <v>3</v>
      </c>
      <c r="J1" t="s">
        <v>4</v>
      </c>
      <c r="K1" t="s">
        <v>5</v>
      </c>
      <c r="L1" t="s">
        <v>6</v>
      </c>
    </row>
    <row r="2" spans="1:12">
      <c r="A2" s="2">
        <v>42</v>
      </c>
      <c r="B2">
        <v>20</v>
      </c>
      <c r="E2">
        <v>1</v>
      </c>
      <c r="F2">
        <v>20</v>
      </c>
      <c r="G2">
        <f>F2+22.15</f>
        <v>42.15</v>
      </c>
      <c r="H2">
        <f>(F2+G2)/2</f>
        <v>31.074999999999999</v>
      </c>
      <c r="I2" cm="1">
        <f t="array" ref="I2:I9">FREQUENCY(B1:B50,G2:G8)</f>
        <v>11</v>
      </c>
      <c r="J2">
        <f>I2/50</f>
        <v>0.22</v>
      </c>
      <c r="K2">
        <f>J2/22.15</f>
        <v>9.9322799097065467E-3</v>
      </c>
      <c r="L2">
        <f>J2</f>
        <v>0.22</v>
      </c>
    </row>
    <row r="3" spans="1:12">
      <c r="A3" s="3">
        <v>24</v>
      </c>
      <c r="B3">
        <v>25</v>
      </c>
      <c r="E3">
        <v>2</v>
      </c>
      <c r="F3">
        <f t="shared" ref="F3:F8" si="0">$G2</f>
        <v>42.15</v>
      </c>
      <c r="G3">
        <f t="shared" ref="G3:G8" si="1">F3+22.15</f>
        <v>64.3</v>
      </c>
      <c r="H3">
        <f t="shared" ref="H3:H8" si="2">(F3+G3)/2</f>
        <v>53.224999999999994</v>
      </c>
      <c r="I3">
        <v>12</v>
      </c>
      <c r="J3">
        <f t="shared" ref="J3:J8" si="3">I3/50</f>
        <v>0.24</v>
      </c>
      <c r="K3">
        <f t="shared" ref="K3:K8" si="4">J3/22.15</f>
        <v>1.0835214446952596E-2</v>
      </c>
      <c r="L3">
        <f>J3+L2</f>
        <v>0.45999999999999996</v>
      </c>
    </row>
    <row r="4" spans="1:12">
      <c r="A4" s="2">
        <v>32</v>
      </c>
      <c r="B4">
        <v>25</v>
      </c>
      <c r="E4">
        <v>3</v>
      </c>
      <c r="F4">
        <f t="shared" si="0"/>
        <v>64.3</v>
      </c>
      <c r="G4">
        <f t="shared" si="1"/>
        <v>86.449999999999989</v>
      </c>
      <c r="H4">
        <f t="shared" si="2"/>
        <v>75.375</v>
      </c>
      <c r="I4">
        <v>14</v>
      </c>
      <c r="J4">
        <f t="shared" si="3"/>
        <v>0.28000000000000003</v>
      </c>
      <c r="K4">
        <f t="shared" si="4"/>
        <v>1.2641083521444697E-2</v>
      </c>
      <c r="L4">
        <f t="shared" ref="L4:L7" si="5">J4+L3</f>
        <v>0.74</v>
      </c>
    </row>
    <row r="5" spans="1:12">
      <c r="A5" s="3">
        <v>9</v>
      </c>
      <c r="B5">
        <v>30</v>
      </c>
      <c r="E5">
        <v>4</v>
      </c>
      <c r="F5">
        <f t="shared" si="0"/>
        <v>86.449999999999989</v>
      </c>
      <c r="G5">
        <f t="shared" si="1"/>
        <v>108.6</v>
      </c>
      <c r="H5">
        <f t="shared" si="2"/>
        <v>97.524999999999991</v>
      </c>
      <c r="I5">
        <v>5</v>
      </c>
      <c r="J5">
        <f t="shared" si="3"/>
        <v>0.1</v>
      </c>
      <c r="K5">
        <f t="shared" si="4"/>
        <v>4.5146726862302488E-3</v>
      </c>
      <c r="L5">
        <f t="shared" si="5"/>
        <v>0.84</v>
      </c>
    </row>
    <row r="6" spans="1:12">
      <c r="A6" s="3">
        <v>4</v>
      </c>
      <c r="B6">
        <v>35</v>
      </c>
      <c r="E6">
        <v>5</v>
      </c>
      <c r="F6">
        <f t="shared" si="0"/>
        <v>108.6</v>
      </c>
      <c r="G6">
        <f t="shared" si="1"/>
        <v>130.75</v>
      </c>
      <c r="H6">
        <f t="shared" si="2"/>
        <v>119.675</v>
      </c>
      <c r="I6">
        <v>3</v>
      </c>
      <c r="J6">
        <f t="shared" si="3"/>
        <v>0.06</v>
      </c>
      <c r="K6">
        <f t="shared" si="4"/>
        <v>2.7088036117381489E-3</v>
      </c>
      <c r="L6">
        <f t="shared" si="5"/>
        <v>0.89999999999999991</v>
      </c>
    </row>
    <row r="7" spans="1:12">
      <c r="A7" s="3">
        <v>10</v>
      </c>
      <c r="B7">
        <v>35</v>
      </c>
      <c r="E7">
        <v>6</v>
      </c>
      <c r="F7">
        <f t="shared" si="0"/>
        <v>130.75</v>
      </c>
      <c r="G7">
        <f t="shared" si="1"/>
        <v>152.9</v>
      </c>
      <c r="H7">
        <f t="shared" si="2"/>
        <v>141.82499999999999</v>
      </c>
      <c r="I7">
        <v>1</v>
      </c>
      <c r="J7">
        <f t="shared" si="3"/>
        <v>0.02</v>
      </c>
      <c r="K7">
        <f t="shared" si="4"/>
        <v>9.0293453724604972E-4</v>
      </c>
      <c r="L7">
        <f t="shared" si="5"/>
        <v>0.91999999999999993</v>
      </c>
    </row>
    <row r="8" spans="1:12">
      <c r="A8" s="3">
        <v>6</v>
      </c>
      <c r="B8">
        <v>40</v>
      </c>
      <c r="E8">
        <v>7</v>
      </c>
      <c r="F8">
        <f t="shared" si="0"/>
        <v>152.9</v>
      </c>
      <c r="G8">
        <f t="shared" si="1"/>
        <v>175.05</v>
      </c>
      <c r="H8">
        <f t="shared" si="2"/>
        <v>163.97500000000002</v>
      </c>
      <c r="I8">
        <v>4</v>
      </c>
      <c r="J8">
        <f t="shared" si="3"/>
        <v>0.08</v>
      </c>
      <c r="K8">
        <f t="shared" si="4"/>
        <v>3.6117381489841989E-3</v>
      </c>
      <c r="L8">
        <f>J8+L7</f>
        <v>0.99999999999999989</v>
      </c>
    </row>
    <row r="9" spans="1:12">
      <c r="A9" s="3">
        <v>7</v>
      </c>
      <c r="B9">
        <v>40</v>
      </c>
      <c r="I9">
        <v>0</v>
      </c>
    </row>
    <row r="10" spans="1:12">
      <c r="A10" s="3">
        <v>23</v>
      </c>
      <c r="B10">
        <v>40</v>
      </c>
      <c r="I10">
        <f>SUM(I2:I9)</f>
        <v>50</v>
      </c>
      <c r="J10">
        <f>SUM(J2:J8)</f>
        <v>0.99999999999999989</v>
      </c>
    </row>
    <row r="11" spans="1:12">
      <c r="A11" s="2">
        <v>29</v>
      </c>
      <c r="B11">
        <v>40</v>
      </c>
    </row>
    <row r="12" spans="1:12">
      <c r="A12" s="3">
        <v>2</v>
      </c>
      <c r="B12">
        <v>50</v>
      </c>
    </row>
    <row r="13" spans="1:12">
      <c r="A13" s="3">
        <v>8</v>
      </c>
      <c r="B13">
        <v>50</v>
      </c>
    </row>
    <row r="14" spans="1:12">
      <c r="A14" s="3">
        <v>18</v>
      </c>
      <c r="B14">
        <v>50</v>
      </c>
    </row>
    <row r="15" spans="1:12">
      <c r="A15" s="3">
        <v>20</v>
      </c>
      <c r="B15">
        <v>50</v>
      </c>
    </row>
    <row r="16" spans="1:12">
      <c r="A16" s="2">
        <v>30</v>
      </c>
      <c r="B16">
        <v>50</v>
      </c>
    </row>
    <row r="17" spans="1:5">
      <c r="A17" s="2">
        <v>40</v>
      </c>
      <c r="B17">
        <v>50</v>
      </c>
      <c r="E17" s="2"/>
    </row>
    <row r="18" spans="1:5">
      <c r="A18" s="2">
        <v>48</v>
      </c>
      <c r="B18">
        <v>50</v>
      </c>
    </row>
    <row r="19" spans="1:5">
      <c r="A19" s="2">
        <v>43</v>
      </c>
      <c r="B19">
        <v>55</v>
      </c>
    </row>
    <row r="20" spans="1:5">
      <c r="A20" s="3">
        <v>19</v>
      </c>
      <c r="B20">
        <v>60</v>
      </c>
    </row>
    <row r="21" spans="1:5">
      <c r="A21" s="3">
        <v>21</v>
      </c>
      <c r="B21">
        <v>60</v>
      </c>
    </row>
    <row r="22" spans="1:5">
      <c r="A22" s="2">
        <v>34</v>
      </c>
      <c r="B22">
        <v>60</v>
      </c>
    </row>
    <row r="23" spans="1:5">
      <c r="A23" s="2">
        <v>47</v>
      </c>
      <c r="B23">
        <v>60</v>
      </c>
    </row>
    <row r="24" spans="1:5">
      <c r="A24" s="3">
        <v>15</v>
      </c>
      <c r="B24">
        <v>65</v>
      </c>
    </row>
    <row r="25" spans="1:5">
      <c r="A25" s="3">
        <v>11</v>
      </c>
      <c r="B25">
        <v>70</v>
      </c>
    </row>
    <row r="26" spans="1:5">
      <c r="A26" s="6">
        <v>14</v>
      </c>
      <c r="B26">
        <v>70</v>
      </c>
    </row>
    <row r="27" spans="1:5">
      <c r="A27" s="7">
        <v>35</v>
      </c>
      <c r="B27">
        <v>70</v>
      </c>
    </row>
    <row r="28" spans="1:5">
      <c r="A28" s="8">
        <v>44</v>
      </c>
      <c r="B28">
        <v>70</v>
      </c>
    </row>
    <row r="29" spans="1:5">
      <c r="A29" s="8">
        <v>49</v>
      </c>
      <c r="B29">
        <v>70</v>
      </c>
    </row>
    <row r="30" spans="1:5">
      <c r="A30" s="5">
        <v>26</v>
      </c>
      <c r="B30">
        <v>75</v>
      </c>
    </row>
    <row r="31" spans="1:5">
      <c r="A31" s="8">
        <v>31</v>
      </c>
      <c r="B31">
        <v>75</v>
      </c>
    </row>
    <row r="32" spans="1:5">
      <c r="A32" s="4">
        <v>3</v>
      </c>
      <c r="B32">
        <v>80</v>
      </c>
    </row>
    <row r="33" spans="1:2">
      <c r="A33" s="4">
        <v>16</v>
      </c>
      <c r="B33">
        <v>80</v>
      </c>
    </row>
    <row r="34" spans="1:2">
      <c r="A34" s="8">
        <v>41</v>
      </c>
      <c r="B34">
        <v>80</v>
      </c>
    </row>
    <row r="35" spans="1:2">
      <c r="A35" s="8">
        <v>45</v>
      </c>
      <c r="B35">
        <v>80</v>
      </c>
    </row>
    <row r="36" spans="1:2">
      <c r="A36" s="4">
        <v>25</v>
      </c>
      <c r="B36">
        <v>85</v>
      </c>
    </row>
    <row r="37" spans="1:2">
      <c r="A37" s="8">
        <v>36</v>
      </c>
      <c r="B37">
        <v>85</v>
      </c>
    </row>
    <row r="38" spans="1:2">
      <c r="A38" s="4">
        <v>22</v>
      </c>
      <c r="B38">
        <v>90</v>
      </c>
    </row>
    <row r="39" spans="1:2">
      <c r="A39" s="8">
        <v>33</v>
      </c>
      <c r="B39">
        <v>95</v>
      </c>
    </row>
    <row r="40" spans="1:2">
      <c r="A40" s="4">
        <v>13</v>
      </c>
      <c r="B40">
        <v>100</v>
      </c>
    </row>
    <row r="41" spans="1:2">
      <c r="A41" s="8">
        <v>28</v>
      </c>
      <c r="B41">
        <v>100</v>
      </c>
    </row>
    <row r="42" spans="1:2">
      <c r="A42" s="8">
        <v>46</v>
      </c>
      <c r="B42">
        <v>100</v>
      </c>
    </row>
    <row r="43" spans="1:2">
      <c r="A43" s="4">
        <v>5</v>
      </c>
      <c r="B43">
        <v>115</v>
      </c>
    </row>
    <row r="44" spans="1:2">
      <c r="A44" s="4">
        <v>12</v>
      </c>
      <c r="B44">
        <v>120</v>
      </c>
    </row>
    <row r="45" spans="1:2">
      <c r="A45" s="8">
        <v>38</v>
      </c>
      <c r="B45">
        <v>120</v>
      </c>
    </row>
    <row r="46" spans="1:2">
      <c r="A46" s="4">
        <v>17</v>
      </c>
      <c r="B46">
        <v>150</v>
      </c>
    </row>
    <row r="47" spans="1:2">
      <c r="A47" s="8">
        <v>39</v>
      </c>
      <c r="B47">
        <v>160</v>
      </c>
    </row>
    <row r="48" spans="1:2">
      <c r="A48" s="8">
        <v>50</v>
      </c>
      <c r="B48">
        <v>160</v>
      </c>
    </row>
    <row r="49" spans="1:2">
      <c r="A49" s="8">
        <v>37</v>
      </c>
      <c r="B49">
        <v>170</v>
      </c>
    </row>
    <row r="50" spans="1:2">
      <c r="A50" s="5">
        <v>27</v>
      </c>
      <c r="B50">
        <v>175</v>
      </c>
    </row>
  </sheetData>
  <sortState xmlns:xlrd2="http://schemas.microsoft.com/office/spreadsheetml/2017/richdata2" ref="A2:B50">
    <sortCondition ref="B50"/>
  </sortState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7AB91-12C0-A341-AE50-FA8E2FF668FE}">
  <dimension ref="A1:F9"/>
  <sheetViews>
    <sheetView zoomScale="150" workbookViewId="0">
      <selection activeCell="A7" sqref="A7"/>
    </sheetView>
  </sheetViews>
  <sheetFormatPr baseColWidth="10" defaultRowHeight="16"/>
  <sheetData>
    <row r="1" spans="1:6">
      <c r="A1" t="s">
        <v>8</v>
      </c>
    </row>
    <row r="2" spans="1:6">
      <c r="A2" t="s">
        <v>9</v>
      </c>
    </row>
    <row r="3" spans="1:6">
      <c r="A3" t="s">
        <v>10</v>
      </c>
      <c r="B3" t="s">
        <v>11</v>
      </c>
      <c r="C3" t="s">
        <v>13</v>
      </c>
      <c r="D3" t="s">
        <v>15</v>
      </c>
      <c r="E3" t="s">
        <v>16</v>
      </c>
      <c r="F3" t="s">
        <v>18</v>
      </c>
    </row>
    <row r="4" spans="1:6">
      <c r="A4" t="s">
        <v>3</v>
      </c>
      <c r="B4" t="s">
        <v>12</v>
      </c>
      <c r="C4" t="s">
        <v>14</v>
      </c>
      <c r="D4" t="s">
        <v>15</v>
      </c>
      <c r="E4" t="s">
        <v>17</v>
      </c>
      <c r="F4" t="s">
        <v>19</v>
      </c>
    </row>
    <row r="6" spans="1:6">
      <c r="A6" t="s">
        <v>21</v>
      </c>
    </row>
    <row r="7" spans="1:6">
      <c r="A7" t="s">
        <v>22</v>
      </c>
    </row>
    <row r="8" spans="1:6">
      <c r="A8" t="s">
        <v>26</v>
      </c>
    </row>
    <row r="9" spans="1:6">
      <c r="A9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2A499-D2A5-634C-A4A6-A1EA33CEA80A}">
  <dimension ref="A1:L25"/>
  <sheetViews>
    <sheetView tabSelected="1" zoomScale="118" zoomScaleNormal="100" workbookViewId="0">
      <selection activeCell="F24" sqref="F24"/>
    </sheetView>
  </sheetViews>
  <sheetFormatPr baseColWidth="10" defaultRowHeight="16"/>
  <sheetData>
    <row r="1" spans="1:12">
      <c r="B1" t="s">
        <v>7</v>
      </c>
      <c r="C1" t="s">
        <v>3</v>
      </c>
      <c r="D1" t="s">
        <v>23</v>
      </c>
      <c r="E1" t="s">
        <v>24</v>
      </c>
      <c r="I1" t="s">
        <v>7</v>
      </c>
      <c r="J1" t="s">
        <v>3</v>
      </c>
      <c r="K1" t="s">
        <v>23</v>
      </c>
      <c r="L1" t="s">
        <v>24</v>
      </c>
    </row>
    <row r="2" spans="1:12">
      <c r="B2">
        <v>31.074999999999999</v>
      </c>
      <c r="C2">
        <v>11</v>
      </c>
      <c r="D2">
        <f>B2*C2</f>
        <v>341.82499999999999</v>
      </c>
      <c r="E2">
        <f>D2*B2</f>
        <v>10622.211874999999</v>
      </c>
      <c r="I2">
        <v>82.86</v>
      </c>
      <c r="J2">
        <v>1</v>
      </c>
      <c r="K2">
        <f>I2*J2</f>
        <v>82.86</v>
      </c>
      <c r="L2">
        <f>K2*I2</f>
        <v>6865.7795999999998</v>
      </c>
    </row>
    <row r="3" spans="1:12">
      <c r="B3">
        <v>53.224999999999994</v>
      </c>
      <c r="C3">
        <v>12</v>
      </c>
      <c r="D3">
        <f t="shared" ref="D3:D8" si="0">B3*C3</f>
        <v>638.69999999999993</v>
      </c>
      <c r="E3">
        <f t="shared" ref="E3:E8" si="1">D3*B3</f>
        <v>33994.807499999995</v>
      </c>
      <c r="I3">
        <v>88.62</v>
      </c>
      <c r="J3">
        <v>11</v>
      </c>
      <c r="K3">
        <f t="shared" ref="K3:K8" si="2">I3*J3</f>
        <v>974.82</v>
      </c>
      <c r="L3">
        <f t="shared" ref="L3:L8" si="3">K3*I3</f>
        <v>86388.548400000014</v>
      </c>
    </row>
    <row r="4" spans="1:12">
      <c r="B4">
        <v>75.375</v>
      </c>
      <c r="C4">
        <v>14</v>
      </c>
      <c r="D4">
        <f t="shared" si="0"/>
        <v>1055.25</v>
      </c>
      <c r="E4">
        <f t="shared" si="1"/>
        <v>79539.46875</v>
      </c>
      <c r="I4">
        <v>94.376999999999995</v>
      </c>
      <c r="J4">
        <v>15</v>
      </c>
      <c r="K4">
        <f t="shared" si="2"/>
        <v>1415.655</v>
      </c>
      <c r="L4">
        <f t="shared" si="3"/>
        <v>133605.271935</v>
      </c>
    </row>
    <row r="5" spans="1:12">
      <c r="B5">
        <v>97.524999999999991</v>
      </c>
      <c r="C5">
        <v>5</v>
      </c>
      <c r="D5">
        <f t="shared" si="0"/>
        <v>487.62499999999994</v>
      </c>
      <c r="E5">
        <f t="shared" si="1"/>
        <v>47555.628124999988</v>
      </c>
      <c r="I5">
        <v>100.09099999999999</v>
      </c>
      <c r="J5">
        <v>13</v>
      </c>
      <c r="K5">
        <f t="shared" si="2"/>
        <v>1301.183</v>
      </c>
      <c r="L5">
        <f t="shared" si="3"/>
        <v>130236.70765299999</v>
      </c>
    </row>
    <row r="6" spans="1:12">
      <c r="B6">
        <v>119.675</v>
      </c>
      <c r="C6">
        <v>3</v>
      </c>
      <c r="D6">
        <f t="shared" si="0"/>
        <v>359.02499999999998</v>
      </c>
      <c r="E6">
        <f t="shared" si="1"/>
        <v>42966.316874999997</v>
      </c>
      <c r="I6">
        <v>105.80499999999999</v>
      </c>
      <c r="J6">
        <v>6</v>
      </c>
      <c r="K6">
        <f t="shared" si="2"/>
        <v>634.82999999999993</v>
      </c>
      <c r="L6">
        <f t="shared" si="3"/>
        <v>67168.188149999987</v>
      </c>
    </row>
    <row r="7" spans="1:12">
      <c r="B7">
        <v>141.82499999999999</v>
      </c>
      <c r="C7">
        <v>1</v>
      </c>
      <c r="D7">
        <f t="shared" si="0"/>
        <v>141.82499999999999</v>
      </c>
      <c r="E7">
        <f t="shared" si="1"/>
        <v>20114.330624999995</v>
      </c>
      <c r="I7">
        <v>111.51899999999999</v>
      </c>
      <c r="J7">
        <v>2</v>
      </c>
      <c r="K7">
        <f t="shared" si="2"/>
        <v>223.03799999999998</v>
      </c>
      <c r="L7">
        <f t="shared" si="3"/>
        <v>24872.974721999995</v>
      </c>
    </row>
    <row r="8" spans="1:12">
      <c r="B8">
        <v>163.97500000000002</v>
      </c>
      <c r="C8">
        <v>4</v>
      </c>
      <c r="D8">
        <f t="shared" si="0"/>
        <v>655.90000000000009</v>
      </c>
      <c r="E8">
        <f>D8*B8</f>
        <v>107551.20250000003</v>
      </c>
      <c r="I8">
        <v>117.23299999999999</v>
      </c>
      <c r="J8">
        <v>2</v>
      </c>
      <c r="K8">
        <f t="shared" si="2"/>
        <v>234.46599999999998</v>
      </c>
      <c r="L8">
        <f t="shared" si="3"/>
        <v>27487.152577999994</v>
      </c>
    </row>
    <row r="9" spans="1:12">
      <c r="A9" t="s">
        <v>25</v>
      </c>
      <c r="C9">
        <f>SUM(C2:C8)</f>
        <v>50</v>
      </c>
      <c r="D9">
        <f>SUM(D2:D8)</f>
        <v>3680.1499999999996</v>
      </c>
      <c r="E9">
        <f>SUM(E2:E8)</f>
        <v>342343.96625</v>
      </c>
      <c r="H9" t="s">
        <v>25</v>
      </c>
      <c r="J9">
        <f>SUM(J2:J8)</f>
        <v>50</v>
      </c>
      <c r="K9">
        <f>SUM(K2:K8)</f>
        <v>4866.8519999999999</v>
      </c>
      <c r="L9">
        <f>SUM(L2:L8)</f>
        <v>476624.62303799996</v>
      </c>
    </row>
    <row r="10" spans="1:12">
      <c r="A10" t="s">
        <v>28</v>
      </c>
      <c r="C10">
        <f>C9/C9</f>
        <v>1</v>
      </c>
      <c r="D10">
        <f>(1/C9)*D9</f>
        <v>73.602999999999994</v>
      </c>
      <c r="E10">
        <f>(1/C9)*E9</f>
        <v>6846.8793249999999</v>
      </c>
      <c r="H10" t="s">
        <v>28</v>
      </c>
      <c r="J10">
        <f>J9/J9</f>
        <v>1</v>
      </c>
      <c r="K10">
        <f>(1/J9)*K9</f>
        <v>97.337040000000002</v>
      </c>
      <c r="L10">
        <f>(1/J9)*L9</f>
        <v>9532.4924607599987</v>
      </c>
    </row>
    <row r="11" spans="1:12">
      <c r="D11" t="s">
        <v>20</v>
      </c>
      <c r="E11" t="s">
        <v>35</v>
      </c>
    </row>
    <row r="12" spans="1:12">
      <c r="A12" t="s">
        <v>29</v>
      </c>
      <c r="B12">
        <f xml:space="preserve"> E10 - D10*D10</f>
        <v>1429.4777160000003</v>
      </c>
      <c r="H12" t="s">
        <v>29</v>
      </c>
      <c r="I12">
        <f xml:space="preserve"> L10 - K10*K10</f>
        <v>57.993104798399145</v>
      </c>
    </row>
    <row r="13" spans="1:12">
      <c r="A13" t="s">
        <v>30</v>
      </c>
      <c r="B13">
        <f>(C9/(C9-1))*B12</f>
        <v>1458.6507306122453</v>
      </c>
      <c r="H13" t="s">
        <v>30</v>
      </c>
      <c r="I13">
        <f>(J9/(J9-1))*I12</f>
        <v>59.176637549386882</v>
      </c>
    </row>
    <row r="14" spans="1:12">
      <c r="A14" t="s">
        <v>31</v>
      </c>
      <c r="B14">
        <f>SQRT(B13)</f>
        <v>38.192286271081564</v>
      </c>
      <c r="H14" t="s">
        <v>31</v>
      </c>
      <c r="I14">
        <f>SQRT(I13)</f>
        <v>7.6926352798886084</v>
      </c>
    </row>
    <row r="15" spans="1:12">
      <c r="A15" t="s">
        <v>32</v>
      </c>
      <c r="B15">
        <v>75.075000000000003</v>
      </c>
      <c r="G15" t="s">
        <v>38</v>
      </c>
      <c r="H15" t="s">
        <v>32</v>
      </c>
      <c r="I15">
        <v>75.075000000000003</v>
      </c>
    </row>
    <row r="16" spans="1:12">
      <c r="A16" t="s">
        <v>33</v>
      </c>
      <c r="B16">
        <v>97.525000000000006</v>
      </c>
      <c r="G16" t="s">
        <v>38</v>
      </c>
      <c r="H16" t="s">
        <v>33</v>
      </c>
      <c r="I16">
        <v>97.525000000000006</v>
      </c>
    </row>
    <row r="18" spans="1:10">
      <c r="A18" t="s">
        <v>34</v>
      </c>
    </row>
    <row r="20" spans="1:10">
      <c r="A20" t="s">
        <v>20</v>
      </c>
      <c r="B20">
        <f xml:space="preserve"> AVERAGE('Практика 1'!B1:B50)</f>
        <v>74.099999999999994</v>
      </c>
      <c r="J20">
        <v>97.27</v>
      </c>
    </row>
    <row r="21" spans="1:10">
      <c r="A21" t="s">
        <v>36</v>
      </c>
      <c r="B21">
        <f>VARP('Практика 1'!B1:B50)</f>
        <v>1491.69</v>
      </c>
    </row>
    <row r="22" spans="1:10">
      <c r="A22" t="s">
        <v>30</v>
      </c>
      <c r="B22">
        <f>VAR('Практика 1'!B1:B50)</f>
        <v>1522.1326530612246</v>
      </c>
      <c r="J22">
        <v>58.08</v>
      </c>
    </row>
    <row r="23" spans="1:10">
      <c r="A23" t="s">
        <v>31</v>
      </c>
      <c r="B23">
        <f>STDEV('Практика 1'!B1:B50)</f>
        <v>39.014518490700674</v>
      </c>
      <c r="J23">
        <v>7.68</v>
      </c>
    </row>
    <row r="24" spans="1:10">
      <c r="A24" t="s">
        <v>32</v>
      </c>
      <c r="B24">
        <f>MODE('Практика 1'!B1:B52)</f>
        <v>50</v>
      </c>
    </row>
    <row r="25" spans="1:10">
      <c r="A25" t="s">
        <v>33</v>
      </c>
      <c r="B25">
        <f>MEDIAN('Практика 1'!B1:B50)</f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90B9D-F2B4-1348-ACB7-F2DA3378D6EC}">
  <dimension ref="A1:O50"/>
  <sheetViews>
    <sheetView topLeftCell="G1" zoomScale="159" workbookViewId="0">
      <selection activeCell="G8" sqref="G8"/>
    </sheetView>
  </sheetViews>
  <sheetFormatPr baseColWidth="10" defaultRowHeight="16"/>
  <sheetData>
    <row r="1" spans="1:15">
      <c r="A1" s="9">
        <v>1</v>
      </c>
      <c r="B1">
        <v>80</v>
      </c>
      <c r="E1" s="8" t="s">
        <v>0</v>
      </c>
      <c r="F1" t="s">
        <v>1</v>
      </c>
      <c r="G1" t="s">
        <v>2</v>
      </c>
      <c r="H1" t="s">
        <v>7</v>
      </c>
      <c r="I1" t="s">
        <v>3</v>
      </c>
      <c r="J1" t="s">
        <v>4</v>
      </c>
      <c r="K1" t="s">
        <v>5</v>
      </c>
      <c r="L1" t="s">
        <v>6</v>
      </c>
      <c r="M1" t="s">
        <v>46</v>
      </c>
      <c r="N1" t="s">
        <v>47</v>
      </c>
      <c r="O1" t="s">
        <v>48</v>
      </c>
    </row>
    <row r="2" spans="1:15">
      <c r="A2" s="9">
        <v>21</v>
      </c>
      <c r="B2">
        <v>87</v>
      </c>
      <c r="E2">
        <v>1</v>
      </c>
      <c r="F2">
        <v>80</v>
      </c>
      <c r="G2">
        <f>F2+5.72</f>
        <v>85.72</v>
      </c>
      <c r="H2">
        <f>(F2+G2)/2</f>
        <v>82.86</v>
      </c>
      <c r="I2" cm="1">
        <f t="array" ref="I2:I9">FREQUENCY(B1:B50,G2:G8)</f>
        <v>1</v>
      </c>
      <c r="J2">
        <f>I2/50</f>
        <v>0.02</v>
      </c>
      <c r="K2">
        <f>J2/22.15</f>
        <v>9.0293453724604972E-4</v>
      </c>
      <c r="L2">
        <f>J2</f>
        <v>0.02</v>
      </c>
      <c r="M2">
        <f>H2-97</f>
        <v>-14.14</v>
      </c>
      <c r="N2">
        <f>M2*M2</f>
        <v>199.93960000000001</v>
      </c>
      <c r="O2">
        <f>N2*I2</f>
        <v>199.93960000000001</v>
      </c>
    </row>
    <row r="3" spans="1:15">
      <c r="A3" s="9">
        <v>8</v>
      </c>
      <c r="B3">
        <v>88</v>
      </c>
      <c r="E3">
        <v>2</v>
      </c>
      <c r="F3">
        <f t="shared" ref="F3:F8" si="0">$G2</f>
        <v>85.72</v>
      </c>
      <c r="G3">
        <f t="shared" ref="G3:G8" si="1">F3+5.72</f>
        <v>91.44</v>
      </c>
      <c r="H3">
        <f t="shared" ref="H3:H8" si="2">(F3+G3)/2</f>
        <v>88.58</v>
      </c>
      <c r="I3">
        <v>11</v>
      </c>
      <c r="J3">
        <f t="shared" ref="J3:J8" si="3">I3/50</f>
        <v>0.22</v>
      </c>
      <c r="K3">
        <f t="shared" ref="K3:K8" si="4">J3/22.15</f>
        <v>9.9322799097065467E-3</v>
      </c>
      <c r="L3">
        <f>J3+L2</f>
        <v>0.24</v>
      </c>
      <c r="M3">
        <f t="shared" ref="M3:M8" si="5">H3-97</f>
        <v>-8.4200000000000017</v>
      </c>
      <c r="N3">
        <f t="shared" ref="N3:N8" si="6">M3*M3</f>
        <v>70.896400000000028</v>
      </c>
      <c r="O3">
        <f t="shared" ref="O3:O7" si="7">N3*I3</f>
        <v>779.86040000000025</v>
      </c>
    </row>
    <row r="4" spans="1:15">
      <c r="A4" s="9">
        <v>29</v>
      </c>
      <c r="B4">
        <v>88</v>
      </c>
      <c r="E4">
        <v>3</v>
      </c>
      <c r="F4">
        <f t="shared" si="0"/>
        <v>91.44</v>
      </c>
      <c r="G4">
        <f t="shared" si="1"/>
        <v>97.16</v>
      </c>
      <c r="H4">
        <f t="shared" si="2"/>
        <v>94.3</v>
      </c>
      <c r="I4">
        <v>15</v>
      </c>
      <c r="J4">
        <f t="shared" si="3"/>
        <v>0.3</v>
      </c>
      <c r="K4">
        <f t="shared" si="4"/>
        <v>1.3544018058690745E-2</v>
      </c>
      <c r="L4">
        <f t="shared" ref="L4:L7" si="8">J4+L3</f>
        <v>0.54</v>
      </c>
      <c r="M4">
        <f t="shared" si="5"/>
        <v>-2.7000000000000028</v>
      </c>
      <c r="N4">
        <f t="shared" si="6"/>
        <v>7.2900000000000151</v>
      </c>
      <c r="O4">
        <f t="shared" si="7"/>
        <v>109.35000000000022</v>
      </c>
    </row>
    <row r="5" spans="1:15">
      <c r="A5" s="9">
        <v>24</v>
      </c>
      <c r="B5">
        <v>89</v>
      </c>
      <c r="E5">
        <v>4</v>
      </c>
      <c r="F5">
        <f t="shared" si="0"/>
        <v>97.16</v>
      </c>
      <c r="G5">
        <f t="shared" si="1"/>
        <v>102.88</v>
      </c>
      <c r="H5">
        <f t="shared" si="2"/>
        <v>100.02</v>
      </c>
      <c r="I5">
        <v>13</v>
      </c>
      <c r="J5">
        <f t="shared" si="3"/>
        <v>0.26</v>
      </c>
      <c r="K5">
        <f t="shared" si="4"/>
        <v>1.1738148984198647E-2</v>
      </c>
      <c r="L5">
        <f t="shared" si="8"/>
        <v>0.8</v>
      </c>
      <c r="M5">
        <f t="shared" si="5"/>
        <v>3.019999999999996</v>
      </c>
      <c r="N5">
        <f t="shared" si="6"/>
        <v>9.1203999999999752</v>
      </c>
      <c r="O5">
        <f t="shared" si="7"/>
        <v>118.56519999999968</v>
      </c>
    </row>
    <row r="6" spans="1:15">
      <c r="A6" s="9">
        <v>10</v>
      </c>
      <c r="B6">
        <v>90</v>
      </c>
      <c r="E6">
        <v>5</v>
      </c>
      <c r="F6">
        <f t="shared" si="0"/>
        <v>102.88</v>
      </c>
      <c r="G6">
        <f t="shared" si="1"/>
        <v>108.6</v>
      </c>
      <c r="H6">
        <f t="shared" si="2"/>
        <v>105.74</v>
      </c>
      <c r="I6">
        <v>6</v>
      </c>
      <c r="J6">
        <f t="shared" si="3"/>
        <v>0.12</v>
      </c>
      <c r="K6">
        <f t="shared" si="4"/>
        <v>5.4176072234762979E-3</v>
      </c>
      <c r="L6">
        <f t="shared" si="8"/>
        <v>0.92</v>
      </c>
      <c r="M6">
        <f t="shared" si="5"/>
        <v>8.7399999999999949</v>
      </c>
      <c r="N6">
        <f t="shared" si="6"/>
        <v>76.387599999999907</v>
      </c>
      <c r="O6">
        <f t="shared" si="7"/>
        <v>458.32559999999944</v>
      </c>
    </row>
    <row r="7" spans="1:15">
      <c r="A7" s="9">
        <v>15</v>
      </c>
      <c r="B7">
        <v>90</v>
      </c>
      <c r="E7">
        <v>6</v>
      </c>
      <c r="F7">
        <f t="shared" si="0"/>
        <v>108.6</v>
      </c>
      <c r="G7">
        <f t="shared" si="1"/>
        <v>114.32</v>
      </c>
      <c r="H7">
        <f t="shared" si="2"/>
        <v>111.46</v>
      </c>
      <c r="I7">
        <v>2</v>
      </c>
      <c r="J7">
        <f t="shared" si="3"/>
        <v>0.04</v>
      </c>
      <c r="K7">
        <f t="shared" si="4"/>
        <v>1.8058690744920994E-3</v>
      </c>
      <c r="L7">
        <f t="shared" si="8"/>
        <v>0.96000000000000008</v>
      </c>
      <c r="M7">
        <f t="shared" si="5"/>
        <v>14.459999999999994</v>
      </c>
      <c r="N7">
        <f t="shared" si="6"/>
        <v>209.09159999999983</v>
      </c>
      <c r="O7">
        <f t="shared" si="7"/>
        <v>418.18319999999966</v>
      </c>
    </row>
    <row r="8" spans="1:15">
      <c r="A8" s="9">
        <v>18</v>
      </c>
      <c r="B8">
        <v>90</v>
      </c>
      <c r="E8">
        <v>7</v>
      </c>
      <c r="F8">
        <f t="shared" si="0"/>
        <v>114.32</v>
      </c>
      <c r="G8">
        <f t="shared" si="1"/>
        <v>120.03999999999999</v>
      </c>
      <c r="H8">
        <f t="shared" si="2"/>
        <v>117.17999999999999</v>
      </c>
      <c r="I8">
        <v>2</v>
      </c>
      <c r="J8">
        <f t="shared" si="3"/>
        <v>0.04</v>
      </c>
      <c r="K8">
        <f t="shared" si="4"/>
        <v>1.8058690744920994E-3</v>
      </c>
      <c r="L8">
        <f>J8+L7</f>
        <v>1</v>
      </c>
      <c r="M8">
        <f t="shared" si="5"/>
        <v>20.179999999999993</v>
      </c>
      <c r="N8">
        <f t="shared" si="6"/>
        <v>407.2323999999997</v>
      </c>
      <c r="O8">
        <f>N8*I8</f>
        <v>814.4647999999994</v>
      </c>
    </row>
    <row r="9" spans="1:15">
      <c r="A9" s="9">
        <v>20</v>
      </c>
      <c r="B9">
        <v>90</v>
      </c>
      <c r="I9">
        <v>0</v>
      </c>
    </row>
    <row r="10" spans="1:15">
      <c r="A10" s="9">
        <v>25</v>
      </c>
      <c r="B10">
        <v>90</v>
      </c>
      <c r="E10" t="s">
        <v>37</v>
      </c>
      <c r="F10">
        <f>(B50 - B1)/7</f>
        <v>5.7142857142857144</v>
      </c>
      <c r="M10" t="s">
        <v>49</v>
      </c>
    </row>
    <row r="11" spans="1:15">
      <c r="A11" s="9">
        <v>34</v>
      </c>
      <c r="B11">
        <v>90</v>
      </c>
      <c r="M11" t="s">
        <v>50</v>
      </c>
      <c r="O11">
        <f>1/50*SUM(O2:O8)</f>
        <v>57.973775999999972</v>
      </c>
    </row>
    <row r="12" spans="1:15">
      <c r="A12" s="9">
        <v>43</v>
      </c>
      <c r="B12">
        <v>90</v>
      </c>
    </row>
    <row r="13" spans="1:15">
      <c r="A13" s="9">
        <v>9</v>
      </c>
      <c r="B13">
        <v>92</v>
      </c>
    </row>
    <row r="14" spans="1:15">
      <c r="A14" s="9">
        <v>11</v>
      </c>
      <c r="B14">
        <v>92</v>
      </c>
    </row>
    <row r="15" spans="1:15">
      <c r="A15" s="9">
        <v>31</v>
      </c>
      <c r="B15">
        <v>92</v>
      </c>
    </row>
    <row r="16" spans="1:15">
      <c r="A16" s="9">
        <v>35</v>
      </c>
      <c r="B16">
        <v>92</v>
      </c>
    </row>
    <row r="17" spans="1:2">
      <c r="A17" s="9">
        <v>4</v>
      </c>
      <c r="B17">
        <v>94</v>
      </c>
    </row>
    <row r="18" spans="1:2">
      <c r="A18" s="9">
        <v>14</v>
      </c>
      <c r="B18">
        <v>95</v>
      </c>
    </row>
    <row r="19" spans="1:2">
      <c r="A19" s="9">
        <v>16</v>
      </c>
      <c r="B19">
        <v>95</v>
      </c>
    </row>
    <row r="20" spans="1:2">
      <c r="A20" s="9">
        <v>36</v>
      </c>
      <c r="B20">
        <v>95</v>
      </c>
    </row>
    <row r="21" spans="1:2">
      <c r="A21" s="9">
        <v>38</v>
      </c>
      <c r="B21">
        <v>95</v>
      </c>
    </row>
    <row r="22" spans="1:2">
      <c r="A22" s="9">
        <v>42</v>
      </c>
      <c r="B22">
        <v>95</v>
      </c>
    </row>
    <row r="23" spans="1:2">
      <c r="A23" s="9">
        <v>48</v>
      </c>
      <c r="B23">
        <v>95</v>
      </c>
    </row>
    <row r="24" spans="1:2">
      <c r="A24" s="9">
        <v>30</v>
      </c>
      <c r="B24">
        <v>96</v>
      </c>
    </row>
    <row r="25" spans="1:2">
      <c r="A25" s="9">
        <v>19</v>
      </c>
      <c r="B25">
        <v>97</v>
      </c>
    </row>
    <row r="26" spans="1:2">
      <c r="A26" s="8">
        <v>26</v>
      </c>
      <c r="B26">
        <v>97</v>
      </c>
    </row>
    <row r="27" spans="1:2">
      <c r="A27" s="8">
        <v>40</v>
      </c>
      <c r="B27">
        <v>97</v>
      </c>
    </row>
    <row r="28" spans="1:2">
      <c r="A28" s="10">
        <v>13</v>
      </c>
      <c r="B28">
        <v>98</v>
      </c>
    </row>
    <row r="29" spans="1:2">
      <c r="A29" s="10">
        <v>23</v>
      </c>
      <c r="B29">
        <v>98</v>
      </c>
    </row>
    <row r="30" spans="1:2">
      <c r="A30" s="8">
        <v>49</v>
      </c>
      <c r="B30">
        <v>98</v>
      </c>
    </row>
    <row r="31" spans="1:2">
      <c r="A31" s="8">
        <v>39</v>
      </c>
      <c r="B31">
        <v>99</v>
      </c>
    </row>
    <row r="32" spans="1:2">
      <c r="A32" s="10">
        <v>3</v>
      </c>
      <c r="B32">
        <v>100</v>
      </c>
    </row>
    <row r="33" spans="1:2">
      <c r="A33" s="10">
        <v>7</v>
      </c>
      <c r="B33">
        <v>100</v>
      </c>
    </row>
    <row r="34" spans="1:2">
      <c r="A34" s="10">
        <v>22</v>
      </c>
      <c r="B34">
        <v>100</v>
      </c>
    </row>
    <row r="35" spans="1:2">
      <c r="A35" s="10">
        <v>12</v>
      </c>
      <c r="B35">
        <v>101</v>
      </c>
    </row>
    <row r="36" spans="1:2">
      <c r="A36" s="8">
        <v>44</v>
      </c>
      <c r="B36">
        <v>101</v>
      </c>
    </row>
    <row r="37" spans="1:2">
      <c r="A37" s="8">
        <v>47</v>
      </c>
      <c r="B37">
        <v>101</v>
      </c>
    </row>
    <row r="38" spans="1:2">
      <c r="A38" s="8">
        <v>28</v>
      </c>
      <c r="B38">
        <v>102</v>
      </c>
    </row>
    <row r="39" spans="1:2">
      <c r="A39" s="8">
        <v>32</v>
      </c>
      <c r="B39">
        <v>102</v>
      </c>
    </row>
    <row r="40" spans="1:2">
      <c r="A40" s="8">
        <v>41</v>
      </c>
      <c r="B40">
        <v>102</v>
      </c>
    </row>
    <row r="41" spans="1:2">
      <c r="A41" s="8">
        <v>45</v>
      </c>
      <c r="B41">
        <v>104</v>
      </c>
    </row>
    <row r="42" spans="1:2">
      <c r="A42" s="10">
        <v>2</v>
      </c>
      <c r="B42">
        <v>105</v>
      </c>
    </row>
    <row r="43" spans="1:2">
      <c r="A43" s="10">
        <v>6</v>
      </c>
      <c r="B43">
        <v>108</v>
      </c>
    </row>
    <row r="44" spans="1:2">
      <c r="A44" s="8">
        <v>27</v>
      </c>
      <c r="B44">
        <v>108</v>
      </c>
    </row>
    <row r="45" spans="1:2">
      <c r="A45" s="8">
        <v>37</v>
      </c>
      <c r="B45">
        <v>108</v>
      </c>
    </row>
    <row r="46" spans="1:2">
      <c r="A46" s="8">
        <v>50</v>
      </c>
      <c r="B46">
        <v>108</v>
      </c>
    </row>
    <row r="47" spans="1:2">
      <c r="A47" s="8">
        <v>17</v>
      </c>
      <c r="B47">
        <v>109</v>
      </c>
    </row>
    <row r="48" spans="1:2">
      <c r="A48" s="10">
        <v>5</v>
      </c>
      <c r="B48">
        <v>112</v>
      </c>
    </row>
    <row r="49" spans="1:2">
      <c r="A49" s="10">
        <v>33</v>
      </c>
      <c r="B49">
        <v>115</v>
      </c>
    </row>
    <row r="50" spans="1:2">
      <c r="A50" s="8">
        <v>46</v>
      </c>
      <c r="B50">
        <v>120</v>
      </c>
    </row>
  </sheetData>
  <sortState xmlns:xlrd2="http://schemas.microsoft.com/office/spreadsheetml/2017/richdata2" ref="A1:B51">
    <sortCondition ref="B5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148F9-A7CD-FB47-93AC-14E5DCA45D9A}">
  <dimension ref="A1:B20"/>
  <sheetViews>
    <sheetView zoomScale="125" workbookViewId="0">
      <selection activeCell="E20" sqref="E20"/>
    </sheetView>
  </sheetViews>
  <sheetFormatPr baseColWidth="10" defaultRowHeight="16"/>
  <sheetData>
    <row r="1" spans="1:1">
      <c r="A1" t="s">
        <v>39</v>
      </c>
    </row>
    <row r="2" spans="1:1">
      <c r="A2" t="s">
        <v>40</v>
      </c>
    </row>
    <row r="3" spans="1:1">
      <c r="A3" t="s">
        <v>41</v>
      </c>
    </row>
    <row r="5" spans="1:1">
      <c r="A5" t="s">
        <v>42</v>
      </c>
    </row>
    <row r="8" spans="1:1">
      <c r="A8">
        <v>97.27</v>
      </c>
    </row>
    <row r="10" spans="1:1">
      <c r="A10">
        <v>58.08</v>
      </c>
    </row>
    <row r="11" spans="1:1">
      <c r="A11">
        <v>7.68</v>
      </c>
    </row>
    <row r="13" spans="1:1">
      <c r="A13">
        <f>_xlfn.CHISQ.INV(0.005,49)</f>
        <v>27.249349069569664</v>
      </c>
    </row>
    <row r="14" spans="1:1">
      <c r="A14">
        <f>_xlfn.CHISQ.INV(0.995,49)</f>
        <v>78.230708086689958</v>
      </c>
    </row>
    <row r="17" spans="1:2">
      <c r="A17" t="s">
        <v>43</v>
      </c>
    </row>
    <row r="19" spans="1:2">
      <c r="A19" t="s">
        <v>44</v>
      </c>
      <c r="B19">
        <f>_xlfn.CHISQ.INV(0.005,50)</f>
        <v>27.990748866373334</v>
      </c>
    </row>
    <row r="20" spans="1:2">
      <c r="A20" t="s">
        <v>45</v>
      </c>
      <c r="B20">
        <f>_xlfn.CHISQ.INV(0.995,50)</f>
        <v>79.489978466828958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BDB99-66CF-5F4A-A13B-02811B5CAEAC}">
  <dimension ref="A3:K55"/>
  <sheetViews>
    <sheetView topLeftCell="A7" zoomScale="125" workbookViewId="0">
      <selection activeCell="H21" sqref="H21"/>
    </sheetView>
  </sheetViews>
  <sheetFormatPr baseColWidth="10" defaultRowHeight="16"/>
  <sheetData>
    <row r="3" spans="1:11">
      <c r="A3" t="s">
        <v>51</v>
      </c>
    </row>
    <row r="4" spans="1:11">
      <c r="A4" t="s">
        <v>52</v>
      </c>
    </row>
    <row r="6" spans="1:11">
      <c r="A6" t="s">
        <v>0</v>
      </c>
      <c r="B6" t="s">
        <v>53</v>
      </c>
      <c r="C6" t="s">
        <v>54</v>
      </c>
      <c r="D6" t="s">
        <v>57</v>
      </c>
      <c r="E6" t="s">
        <v>59</v>
      </c>
      <c r="F6" t="s">
        <v>60</v>
      </c>
      <c r="G6" t="s">
        <v>61</v>
      </c>
      <c r="H6" t="s">
        <v>62</v>
      </c>
      <c r="I6" t="s">
        <v>63</v>
      </c>
      <c r="J6" t="s">
        <v>64</v>
      </c>
      <c r="K6" t="s">
        <v>65</v>
      </c>
    </row>
    <row r="7" spans="1:11">
      <c r="A7">
        <v>1</v>
      </c>
      <c r="B7" t="s">
        <v>55</v>
      </c>
      <c r="C7">
        <v>91.44</v>
      </c>
      <c r="D7">
        <v>12</v>
      </c>
      <c r="E7" t="s">
        <v>55</v>
      </c>
      <c r="F7">
        <v>0</v>
      </c>
      <c r="G7">
        <f>F8-F7</f>
        <v>0.22389200806808904</v>
      </c>
      <c r="H7">
        <f>$B$17*G7+J17</f>
        <v>11.194600403404452</v>
      </c>
      <c r="I7">
        <f>D7-H7</f>
        <v>0.80539959659554761</v>
      </c>
      <c r="J7">
        <f>I7*I7</f>
        <v>0.64866851019627081</v>
      </c>
      <c r="K7">
        <f>J7/H7</f>
        <v>5.7944766835893544E-2</v>
      </c>
    </row>
    <row r="8" spans="1:11">
      <c r="A8">
        <v>2</v>
      </c>
      <c r="B8">
        <f>C7</f>
        <v>91.44</v>
      </c>
      <c r="C8">
        <v>97.16</v>
      </c>
      <c r="D8">
        <v>15</v>
      </c>
      <c r="E8">
        <f>(B8-$B$16)/$B$19</f>
        <v>-0.75911458333333315</v>
      </c>
      <c r="F8">
        <f>_xlfn.NORM.S.DIST(E8,TRUE)</f>
        <v>0.22389200806808904</v>
      </c>
      <c r="G8">
        <f t="shared" ref="G8:G9" si="0">F9-F8</f>
        <v>0.27039417025680068</v>
      </c>
      <c r="H8">
        <f t="shared" ref="H8:H10" si="1">$B$17*G8</f>
        <v>13.519708512840033</v>
      </c>
      <c r="I8">
        <f t="shared" ref="I8:I10" si="2">D8-H8</f>
        <v>1.4802914871599668</v>
      </c>
      <c r="J8">
        <f t="shared" ref="J8:J10" si="3">I8*I8</f>
        <v>2.1912628869582664</v>
      </c>
      <c r="K8">
        <f t="shared" ref="K8:K10" si="4">J8/H8</f>
        <v>0.16207915169747666</v>
      </c>
    </row>
    <row r="9" spans="1:11">
      <c r="A9">
        <v>3</v>
      </c>
      <c r="B9">
        <f t="shared" ref="B9:B10" si="5">C8</f>
        <v>97.16</v>
      </c>
      <c r="C9">
        <v>102.88</v>
      </c>
      <c r="D9">
        <v>13</v>
      </c>
      <c r="E9">
        <f>(B9-$B$16)/$B$19</f>
        <v>-1.4322916666666593E-2</v>
      </c>
      <c r="F9">
        <f t="shared" ref="F9:F10" si="6">_xlfn.NORM.S.DIST(E9,TRUE)</f>
        <v>0.49428617832488975</v>
      </c>
      <c r="G9">
        <f t="shared" si="0"/>
        <v>0.27316196770883705</v>
      </c>
      <c r="H9">
        <f t="shared" si="1"/>
        <v>13.658098385441853</v>
      </c>
      <c r="I9">
        <f t="shared" si="2"/>
        <v>-0.6580983854418534</v>
      </c>
      <c r="J9">
        <f t="shared" si="3"/>
        <v>0.43309348492117422</v>
      </c>
      <c r="K9">
        <f t="shared" si="4"/>
        <v>3.1709647470603078E-2</v>
      </c>
    </row>
    <row r="10" spans="1:11">
      <c r="A10">
        <v>4</v>
      </c>
      <c r="B10">
        <f t="shared" si="5"/>
        <v>102.88</v>
      </c>
      <c r="C10" t="s">
        <v>56</v>
      </c>
      <c r="D10">
        <v>10</v>
      </c>
      <c r="E10">
        <f>(B10-$B$16)/$B$19</f>
        <v>0.73046875</v>
      </c>
      <c r="F10">
        <f t="shared" si="6"/>
        <v>0.7674481460337268</v>
      </c>
      <c r="G10">
        <f>F11-F10</f>
        <v>0.2325518539662732</v>
      </c>
      <c r="H10">
        <f t="shared" si="1"/>
        <v>11.627592698313659</v>
      </c>
      <c r="I10">
        <f t="shared" si="2"/>
        <v>-1.6275926983136593</v>
      </c>
      <c r="J10">
        <f t="shared" si="3"/>
        <v>2.6490579916039381</v>
      </c>
      <c r="K10">
        <f t="shared" si="4"/>
        <v>0.22782514492343103</v>
      </c>
    </row>
    <row r="11" spans="1:11">
      <c r="E11" t="s">
        <v>56</v>
      </c>
      <c r="F11">
        <v>1</v>
      </c>
    </row>
    <row r="12" spans="1:11">
      <c r="A12" t="s">
        <v>18</v>
      </c>
      <c r="D12">
        <v>50</v>
      </c>
      <c r="G12">
        <f>SUM(G7:G10)</f>
        <v>1</v>
      </c>
      <c r="H12">
        <f>SUM(H7:H10)</f>
        <v>50</v>
      </c>
      <c r="I12">
        <f>SUM(I7:I10)</f>
        <v>1.7763568394002505E-15</v>
      </c>
      <c r="K12" s="12">
        <f>SUM(K7:K10)</f>
        <v>0.47955871092740432</v>
      </c>
    </row>
    <row r="14" spans="1:11">
      <c r="A14" t="s">
        <v>58</v>
      </c>
    </row>
    <row r="16" spans="1:11">
      <c r="A16" t="s">
        <v>20</v>
      </c>
      <c r="B16" s="11">
        <v>97.27</v>
      </c>
    </row>
    <row r="17" spans="1:3">
      <c r="A17" t="s">
        <v>19</v>
      </c>
      <c r="B17" s="11">
        <v>50</v>
      </c>
    </row>
    <row r="18" spans="1:3">
      <c r="A18" t="s">
        <v>30</v>
      </c>
      <c r="B18" s="11">
        <v>58.08</v>
      </c>
    </row>
    <row r="19" spans="1:3">
      <c r="A19" t="s">
        <v>31</v>
      </c>
      <c r="B19" s="11">
        <v>7.68</v>
      </c>
    </row>
    <row r="23" spans="1:3">
      <c r="A23" t="s">
        <v>75</v>
      </c>
    </row>
    <row r="24" spans="1:3" ht="17" customHeight="1">
      <c r="A24" t="s">
        <v>66</v>
      </c>
      <c r="C24">
        <f>_xlfn.CHISQ.INV.RT(0.05,1)</f>
        <v>3.8414588206941236</v>
      </c>
    </row>
    <row r="26" spans="1:3">
      <c r="A26" t="s">
        <v>67</v>
      </c>
    </row>
    <row r="28" spans="1:3">
      <c r="A28" t="s">
        <v>69</v>
      </c>
    </row>
    <row r="29" spans="1:3">
      <c r="A29" t="s">
        <v>52</v>
      </c>
    </row>
    <row r="31" spans="1:3">
      <c r="A31" t="s">
        <v>20</v>
      </c>
      <c r="B31">
        <f>'Практика 2'!D10</f>
        <v>73.602999999999994</v>
      </c>
    </row>
    <row r="32" spans="1:3">
      <c r="A32" t="s">
        <v>68</v>
      </c>
      <c r="B32">
        <f>1/B31</f>
        <v>1.3586402728149668E-2</v>
      </c>
    </row>
    <row r="34" spans="1:11">
      <c r="A34" s="8" t="s">
        <v>0</v>
      </c>
      <c r="B34" t="s">
        <v>1</v>
      </c>
      <c r="C34" t="s">
        <v>2</v>
      </c>
      <c r="D34" t="s">
        <v>3</v>
      </c>
    </row>
    <row r="35" spans="1:11">
      <c r="A35">
        <v>1</v>
      </c>
      <c r="B35">
        <v>20</v>
      </c>
      <c r="C35">
        <f>B35+22.15</f>
        <v>42.15</v>
      </c>
      <c r="D35">
        <v>11</v>
      </c>
    </row>
    <row r="36" spans="1:11">
      <c r="A36">
        <v>2</v>
      </c>
      <c r="B36">
        <f>C35</f>
        <v>42.15</v>
      </c>
      <c r="C36">
        <f t="shared" ref="C36:C41" si="7">B36+22.15</f>
        <v>64.3</v>
      </c>
      <c r="D36">
        <v>12</v>
      </c>
    </row>
    <row r="37" spans="1:11">
      <c r="A37">
        <v>3</v>
      </c>
      <c r="B37">
        <f t="shared" ref="B37:B41" si="8">C36</f>
        <v>64.3</v>
      </c>
      <c r="C37">
        <f t="shared" si="7"/>
        <v>86.449999999999989</v>
      </c>
      <c r="D37">
        <v>14</v>
      </c>
    </row>
    <row r="38" spans="1:11">
      <c r="A38">
        <v>4</v>
      </c>
      <c r="B38">
        <f t="shared" si="8"/>
        <v>86.449999999999989</v>
      </c>
      <c r="C38">
        <f t="shared" si="7"/>
        <v>108.6</v>
      </c>
      <c r="D38">
        <v>5</v>
      </c>
    </row>
    <row r="39" spans="1:11">
      <c r="A39">
        <v>5</v>
      </c>
      <c r="B39">
        <f t="shared" si="8"/>
        <v>108.6</v>
      </c>
      <c r="C39">
        <f t="shared" si="7"/>
        <v>130.75</v>
      </c>
      <c r="D39">
        <v>3</v>
      </c>
    </row>
    <row r="40" spans="1:11">
      <c r="A40">
        <v>6</v>
      </c>
      <c r="B40">
        <f t="shared" si="8"/>
        <v>130.75</v>
      </c>
      <c r="C40">
        <f t="shared" si="7"/>
        <v>152.9</v>
      </c>
      <c r="D40">
        <v>1</v>
      </c>
    </row>
    <row r="41" spans="1:11">
      <c r="A41">
        <v>7</v>
      </c>
      <c r="B41">
        <f t="shared" si="8"/>
        <v>152.9</v>
      </c>
      <c r="C41">
        <f t="shared" si="7"/>
        <v>175.05</v>
      </c>
      <c r="D41">
        <v>4</v>
      </c>
    </row>
    <row r="43" spans="1:11">
      <c r="A43" t="s">
        <v>0</v>
      </c>
      <c r="B43" t="s">
        <v>53</v>
      </c>
      <c r="C43" t="s">
        <v>54</v>
      </c>
      <c r="D43" t="s">
        <v>57</v>
      </c>
      <c r="E43" s="13" t="s">
        <v>73</v>
      </c>
      <c r="F43" t="s">
        <v>74</v>
      </c>
      <c r="G43" t="s">
        <v>61</v>
      </c>
      <c r="H43" t="s">
        <v>62</v>
      </c>
      <c r="I43" t="s">
        <v>63</v>
      </c>
      <c r="J43" t="s">
        <v>64</v>
      </c>
      <c r="K43" t="s">
        <v>65</v>
      </c>
    </row>
    <row r="44" spans="1:11">
      <c r="A44">
        <v>1</v>
      </c>
      <c r="B44">
        <v>0</v>
      </c>
      <c r="C44" s="14" t="s">
        <v>70</v>
      </c>
      <c r="D44">
        <v>11</v>
      </c>
      <c r="E44">
        <f>-($B$32)*B44</f>
        <v>0</v>
      </c>
      <c r="F44">
        <f>EXP(E44)</f>
        <v>1</v>
      </c>
      <c r="G44">
        <f>F44-F45</f>
        <v>0.43598073766526424</v>
      </c>
      <c r="H44">
        <f>$B$17*G44</f>
        <v>21.799036883263213</v>
      </c>
      <c r="I44">
        <f>D44-H44</f>
        <v>-10.799036883263213</v>
      </c>
      <c r="J44">
        <f>I44*I44</f>
        <v>116.61919760607924</v>
      </c>
      <c r="K44">
        <f>J44/H44</f>
        <v>5.349740827110427</v>
      </c>
    </row>
    <row r="45" spans="1:11">
      <c r="A45">
        <v>2</v>
      </c>
      <c r="B45" s="14" t="s">
        <v>70</v>
      </c>
      <c r="C45">
        <v>64.45</v>
      </c>
      <c r="D45">
        <v>12</v>
      </c>
      <c r="E45">
        <f>-42.15*(B32)</f>
        <v>-0.57266687499150848</v>
      </c>
      <c r="F45">
        <f t="shared" ref="F45:F48" si="9">EXP(E45)</f>
        <v>0.56401926233473576</v>
      </c>
      <c r="G45">
        <f t="shared" ref="G45:G48" si="10">F45-F46</f>
        <v>0.14742547199223649</v>
      </c>
      <c r="H45">
        <f t="shared" ref="H45:H49" si="11">$B$17*G45</f>
        <v>7.3712735996118246</v>
      </c>
      <c r="I45">
        <f t="shared" ref="I45:I48" si="12">D45-H45</f>
        <v>4.6287264003881754</v>
      </c>
      <c r="J45">
        <f t="shared" ref="J45:J48" si="13">I45*I45</f>
        <v>21.425108089650475</v>
      </c>
      <c r="K45">
        <f t="shared" ref="K45:K48" si="14">J45/H45</f>
        <v>2.9065680170627139</v>
      </c>
    </row>
    <row r="46" spans="1:11">
      <c r="A46">
        <v>3</v>
      </c>
      <c r="B46">
        <v>64.45</v>
      </c>
      <c r="C46">
        <v>86.45</v>
      </c>
      <c r="D46">
        <v>14</v>
      </c>
      <c r="E46">
        <f t="shared" ref="E46:E48" si="15">-($B$32)*B46</f>
        <v>-0.87564365582924619</v>
      </c>
      <c r="F46">
        <f t="shared" si="9"/>
        <v>0.41659379034249927</v>
      </c>
      <c r="G46">
        <f t="shared" si="10"/>
        <v>0.10763411646400656</v>
      </c>
      <c r="H46">
        <f t="shared" si="11"/>
        <v>5.3817058232003276</v>
      </c>
      <c r="I46">
        <f t="shared" si="12"/>
        <v>8.6182941767996724</v>
      </c>
      <c r="J46">
        <f t="shared" si="13"/>
        <v>74.274994517859142</v>
      </c>
      <c r="K46">
        <f t="shared" si="14"/>
        <v>13.801385092002333</v>
      </c>
    </row>
    <row r="47" spans="1:11">
      <c r="A47">
        <v>4</v>
      </c>
      <c r="B47">
        <v>86.45</v>
      </c>
      <c r="C47">
        <v>130.75</v>
      </c>
      <c r="D47">
        <v>8</v>
      </c>
      <c r="E47">
        <f t="shared" si="15"/>
        <v>-1.1745445158485388</v>
      </c>
      <c r="F47">
        <f t="shared" si="9"/>
        <v>0.30895967387849271</v>
      </c>
      <c r="G47">
        <f t="shared" si="10"/>
        <v>0.13971708509177674</v>
      </c>
      <c r="H47">
        <f t="shared" si="11"/>
        <v>6.9858542545888369</v>
      </c>
      <c r="I47">
        <f t="shared" si="12"/>
        <v>1.0141457454111631</v>
      </c>
      <c r="J47">
        <f t="shared" si="13"/>
        <v>1.0284915929355636</v>
      </c>
      <c r="K47">
        <f t="shared" si="14"/>
        <v>0.14722488552634383</v>
      </c>
    </row>
    <row r="48" spans="1:11">
      <c r="A48">
        <v>5</v>
      </c>
      <c r="B48">
        <f t="shared" ref="B48" si="16">C47</f>
        <v>130.75</v>
      </c>
      <c r="C48" s="13" t="s">
        <v>71</v>
      </c>
      <c r="D48">
        <v>5</v>
      </c>
      <c r="E48">
        <f t="shared" si="15"/>
        <v>-1.7764221567055691</v>
      </c>
      <c r="F48">
        <f t="shared" si="9"/>
        <v>0.16924258878671597</v>
      </c>
      <c r="G48">
        <f t="shared" si="10"/>
        <v>0.16924258878671597</v>
      </c>
      <c r="H48">
        <f t="shared" si="11"/>
        <v>8.4621294393357989</v>
      </c>
      <c r="I48">
        <f t="shared" si="12"/>
        <v>-3.4621294393357989</v>
      </c>
      <c r="J48">
        <f t="shared" si="13"/>
        <v>11.986340254715612</v>
      </c>
      <c r="K48">
        <f t="shared" si="14"/>
        <v>1.4164685544749163</v>
      </c>
    </row>
    <row r="49" spans="1:11">
      <c r="D49">
        <f>SUM(D44:D48)</f>
        <v>50</v>
      </c>
      <c r="G49">
        <f>SUM(G44:G48)</f>
        <v>1</v>
      </c>
      <c r="H49">
        <f t="shared" si="11"/>
        <v>50</v>
      </c>
      <c r="K49" s="12">
        <f>SUM(K44:K48)</f>
        <v>23.621387376176738</v>
      </c>
    </row>
    <row r="50" spans="1:11">
      <c r="A50" t="s">
        <v>72</v>
      </c>
    </row>
    <row r="52" spans="1:11">
      <c r="A52" t="s">
        <v>76</v>
      </c>
    </row>
    <row r="54" spans="1:11">
      <c r="A54" t="s">
        <v>66</v>
      </c>
      <c r="C54">
        <f>_xlfn.CHISQ.INV.RT(0.05,3)</f>
        <v>7.8147279032511792</v>
      </c>
    </row>
    <row r="55" spans="1:11">
      <c r="A55" t="s">
        <v>77</v>
      </c>
    </row>
  </sheetData>
  <pageMargins left="0.7" right="0.7" top="0.75" bottom="0.75" header="0.3" footer="0.3"/>
  <ignoredErrors>
    <ignoredError sqref="E45" formula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AFDC3-D37B-1747-BDF1-B76885AA4C06}">
  <dimension ref="A1:N73"/>
  <sheetViews>
    <sheetView topLeftCell="A20" workbookViewId="0">
      <selection activeCell="J38" sqref="J38"/>
    </sheetView>
  </sheetViews>
  <sheetFormatPr baseColWidth="10" defaultRowHeight="16"/>
  <sheetData>
    <row r="1" spans="1:1">
      <c r="A1" t="s">
        <v>78</v>
      </c>
    </row>
    <row r="2" spans="1:1">
      <c r="A2" t="s">
        <v>79</v>
      </c>
    </row>
    <row r="29" spans="1:10">
      <c r="B29" t="s">
        <v>83</v>
      </c>
      <c r="C29" cm="1">
        <f t="array" ref="C29:I30" xml:space="preserve"> TRANSPOSE(ДЗ!F2:G8)</f>
        <v>80</v>
      </c>
      <c r="D29">
        <v>85.72</v>
      </c>
      <c r="E29">
        <v>91.44</v>
      </c>
      <c r="F29">
        <v>97.16</v>
      </c>
      <c r="G29">
        <v>102.88</v>
      </c>
      <c r="H29">
        <v>108.6</v>
      </c>
      <c r="I29">
        <v>114.32</v>
      </c>
    </row>
    <row r="30" spans="1:10">
      <c r="A30" t="s">
        <v>81</v>
      </c>
      <c r="B30" t="s">
        <v>82</v>
      </c>
      <c r="C30">
        <v>85.72</v>
      </c>
      <c r="D30">
        <v>91.44</v>
      </c>
      <c r="E30">
        <v>97.16</v>
      </c>
      <c r="F30">
        <v>102.88</v>
      </c>
      <c r="G30">
        <v>108.6</v>
      </c>
      <c r="H30">
        <v>114.32</v>
      </c>
      <c r="I30">
        <v>120.03999999999999</v>
      </c>
      <c r="J30" t="s">
        <v>84</v>
      </c>
    </row>
    <row r="31" spans="1:10">
      <c r="A31">
        <v>20</v>
      </c>
      <c r="B31">
        <f>A31+22.15</f>
        <v>42.15</v>
      </c>
      <c r="C31" cm="1">
        <f t="array" ref="C31:I37">COUNTIFS('Практика 1'!B1:B50,"&gt;=" &amp; A31:A37,'Практика 1'!B1:B50,"&lt;" &amp; B31:B37, ДЗ!B1:B50, "&gt;=" &amp; C29:I29, ДЗ!B1:B50, "&lt;" &amp; C30:I30)</f>
        <v>1</v>
      </c>
      <c r="D31">
        <v>10</v>
      </c>
      <c r="E31">
        <v>0</v>
      </c>
      <c r="F31">
        <v>0</v>
      </c>
      <c r="G31">
        <v>0</v>
      </c>
      <c r="H31">
        <v>0</v>
      </c>
      <c r="I31">
        <v>0</v>
      </c>
      <c r="J31">
        <f>SUM(C31:I31)</f>
        <v>11</v>
      </c>
    </row>
    <row r="32" spans="1:10">
      <c r="A32">
        <f>B31</f>
        <v>42.15</v>
      </c>
      <c r="B32">
        <f t="shared" ref="B32:B37" si="0">A32+22.15</f>
        <v>64.3</v>
      </c>
      <c r="C32">
        <v>0</v>
      </c>
      <c r="D32">
        <v>1</v>
      </c>
      <c r="E32">
        <v>11</v>
      </c>
      <c r="F32">
        <v>0</v>
      </c>
      <c r="G32">
        <v>0</v>
      </c>
      <c r="H32">
        <v>0</v>
      </c>
      <c r="I32">
        <v>0</v>
      </c>
      <c r="J32">
        <f t="shared" ref="J32:J37" si="1">SUM(C32:I32)</f>
        <v>12</v>
      </c>
    </row>
    <row r="33" spans="1:11">
      <c r="A33">
        <f t="shared" ref="A33:A37" si="2">B32</f>
        <v>64.3</v>
      </c>
      <c r="B33">
        <f t="shared" si="0"/>
        <v>86.449999999999989</v>
      </c>
      <c r="C33">
        <v>0</v>
      </c>
      <c r="D33">
        <v>0</v>
      </c>
      <c r="E33">
        <v>4</v>
      </c>
      <c r="F33">
        <v>10</v>
      </c>
      <c r="G33">
        <v>0</v>
      </c>
      <c r="H33">
        <v>0</v>
      </c>
      <c r="I33">
        <v>0</v>
      </c>
      <c r="J33">
        <f t="shared" si="1"/>
        <v>14</v>
      </c>
    </row>
    <row r="34" spans="1:11">
      <c r="A34">
        <f t="shared" si="2"/>
        <v>86.449999999999989</v>
      </c>
      <c r="B34">
        <f t="shared" si="0"/>
        <v>108.6</v>
      </c>
      <c r="C34">
        <v>0</v>
      </c>
      <c r="D34">
        <v>0</v>
      </c>
      <c r="E34">
        <v>0</v>
      </c>
      <c r="F34">
        <v>3</v>
      </c>
      <c r="G34">
        <v>2</v>
      </c>
      <c r="H34">
        <v>0</v>
      </c>
      <c r="I34">
        <v>0</v>
      </c>
      <c r="J34">
        <f t="shared" si="1"/>
        <v>5</v>
      </c>
    </row>
    <row r="35" spans="1:11">
      <c r="A35">
        <f t="shared" si="2"/>
        <v>108.6</v>
      </c>
      <c r="B35">
        <f t="shared" si="0"/>
        <v>130.75</v>
      </c>
      <c r="C35">
        <v>0</v>
      </c>
      <c r="D35">
        <v>0</v>
      </c>
      <c r="E35">
        <v>0</v>
      </c>
      <c r="F35">
        <v>0</v>
      </c>
      <c r="G35">
        <v>3</v>
      </c>
      <c r="H35">
        <v>0</v>
      </c>
      <c r="I35">
        <v>0</v>
      </c>
      <c r="J35">
        <f t="shared" si="1"/>
        <v>3</v>
      </c>
    </row>
    <row r="36" spans="1:11">
      <c r="A36">
        <f t="shared" si="2"/>
        <v>130.75</v>
      </c>
      <c r="B36">
        <f t="shared" si="0"/>
        <v>152.9</v>
      </c>
      <c r="C36">
        <v>0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  <c r="J36">
        <f t="shared" si="1"/>
        <v>1</v>
      </c>
    </row>
    <row r="37" spans="1:11">
      <c r="A37">
        <f t="shared" si="2"/>
        <v>152.9</v>
      </c>
      <c r="B37">
        <f t="shared" si="0"/>
        <v>175.05</v>
      </c>
      <c r="C37">
        <v>0</v>
      </c>
      <c r="D37">
        <v>0</v>
      </c>
      <c r="E37">
        <v>0</v>
      </c>
      <c r="F37">
        <v>0</v>
      </c>
      <c r="G37">
        <v>0</v>
      </c>
      <c r="H37">
        <v>2</v>
      </c>
      <c r="I37">
        <v>2</v>
      </c>
      <c r="J37">
        <f t="shared" si="1"/>
        <v>4</v>
      </c>
    </row>
    <row r="38" spans="1:11">
      <c r="B38" t="s">
        <v>85</v>
      </c>
      <c r="C38">
        <f>SUM(C31:C37)</f>
        <v>1</v>
      </c>
      <c r="D38">
        <f t="shared" ref="D38:I38" si="3">SUM(D31:D37)</f>
        <v>11</v>
      </c>
      <c r="E38">
        <f t="shared" si="3"/>
        <v>15</v>
      </c>
      <c r="F38">
        <f t="shared" si="3"/>
        <v>13</v>
      </c>
      <c r="G38">
        <f t="shared" si="3"/>
        <v>6</v>
      </c>
      <c r="H38">
        <f t="shared" si="3"/>
        <v>2</v>
      </c>
      <c r="I38">
        <f t="shared" si="3"/>
        <v>2</v>
      </c>
      <c r="J38">
        <f>SUM(_xlfn.ANCHORARRAY(C31))</f>
        <v>50</v>
      </c>
    </row>
    <row r="43" spans="1:11">
      <c r="B43" t="s">
        <v>80</v>
      </c>
      <c r="C43">
        <f>(C29+C30)/2</f>
        <v>82.86</v>
      </c>
      <c r="D43">
        <f t="shared" ref="D43:I43" si="4">(D29+D30)/2</f>
        <v>88.58</v>
      </c>
      <c r="E43">
        <f t="shared" si="4"/>
        <v>94.3</v>
      </c>
      <c r="F43">
        <f t="shared" si="4"/>
        <v>100.02</v>
      </c>
      <c r="G43">
        <f t="shared" si="4"/>
        <v>105.74</v>
      </c>
      <c r="H43">
        <f t="shared" si="4"/>
        <v>111.46</v>
      </c>
      <c r="I43">
        <f t="shared" si="4"/>
        <v>117.17999999999999</v>
      </c>
      <c r="J43" t="s">
        <v>84</v>
      </c>
      <c r="K43" s="13" t="s">
        <v>86</v>
      </c>
    </row>
    <row r="44" spans="1:11">
      <c r="B44">
        <f>(A31+B31)/2</f>
        <v>31.074999999999999</v>
      </c>
      <c r="C44">
        <v>1</v>
      </c>
      <c r="D44">
        <v>10</v>
      </c>
      <c r="E44">
        <v>0</v>
      </c>
      <c r="F44">
        <v>0</v>
      </c>
      <c r="G44">
        <v>0</v>
      </c>
      <c r="H44">
        <v>0</v>
      </c>
      <c r="I44">
        <v>0</v>
      </c>
      <c r="J44">
        <f>SUM(C44:I44)</f>
        <v>11</v>
      </c>
      <c r="K44">
        <f>(1/J44)*SUMPRODUCT(C43:I43,C44:I44)</f>
        <v>88.06</v>
      </c>
    </row>
    <row r="45" spans="1:11">
      <c r="B45">
        <f t="shared" ref="B45:B50" si="5">(A32+B32)/2</f>
        <v>53.224999999999994</v>
      </c>
      <c r="C45">
        <v>0</v>
      </c>
      <c r="D45">
        <v>1</v>
      </c>
      <c r="E45">
        <v>11</v>
      </c>
      <c r="F45">
        <v>0</v>
      </c>
      <c r="G45">
        <v>0</v>
      </c>
      <c r="H45">
        <v>0</v>
      </c>
      <c r="I45">
        <v>0</v>
      </c>
      <c r="J45">
        <f t="shared" ref="J45:J50" si="6">SUM(C45:I45)</f>
        <v>12</v>
      </c>
      <c r="K45">
        <f>(1/J45)*SUMPRODUCT($C$43:$I$43,C45:I45)</f>
        <v>93.823333333333323</v>
      </c>
    </row>
    <row r="46" spans="1:11">
      <c r="B46">
        <f t="shared" si="5"/>
        <v>75.375</v>
      </c>
      <c r="C46">
        <v>0</v>
      </c>
      <c r="D46">
        <v>0</v>
      </c>
      <c r="E46">
        <v>4</v>
      </c>
      <c r="F46">
        <v>10</v>
      </c>
      <c r="G46">
        <v>0</v>
      </c>
      <c r="H46">
        <v>0</v>
      </c>
      <c r="I46">
        <v>0</v>
      </c>
      <c r="J46">
        <f t="shared" si="6"/>
        <v>14</v>
      </c>
      <c r="K46">
        <f t="shared" ref="K46:K50" si="7">(1/J46)*SUMPRODUCT($C$43:$I$43,C46:I46)</f>
        <v>98.385714285714272</v>
      </c>
    </row>
    <row r="47" spans="1:11">
      <c r="B47">
        <f t="shared" si="5"/>
        <v>97.524999999999991</v>
      </c>
      <c r="C47">
        <v>0</v>
      </c>
      <c r="D47">
        <v>0</v>
      </c>
      <c r="E47">
        <v>0</v>
      </c>
      <c r="F47">
        <v>3</v>
      </c>
      <c r="G47">
        <v>2</v>
      </c>
      <c r="H47">
        <v>0</v>
      </c>
      <c r="I47">
        <v>0</v>
      </c>
      <c r="J47">
        <f t="shared" si="6"/>
        <v>5</v>
      </c>
      <c r="K47">
        <f t="shared" si="7"/>
        <v>102.30799999999999</v>
      </c>
    </row>
    <row r="48" spans="1:11">
      <c r="B48">
        <f t="shared" si="5"/>
        <v>119.675</v>
      </c>
      <c r="C48">
        <v>0</v>
      </c>
      <c r="D48">
        <v>0</v>
      </c>
      <c r="E48">
        <v>0</v>
      </c>
      <c r="F48">
        <v>0</v>
      </c>
      <c r="G48">
        <v>3</v>
      </c>
      <c r="H48">
        <v>0</v>
      </c>
      <c r="I48">
        <v>0</v>
      </c>
      <c r="J48">
        <f t="shared" si="6"/>
        <v>3</v>
      </c>
      <c r="K48">
        <f t="shared" si="7"/>
        <v>105.73999999999998</v>
      </c>
    </row>
    <row r="49" spans="1:13">
      <c r="B49">
        <f t="shared" si="5"/>
        <v>141.82499999999999</v>
      </c>
      <c r="C49">
        <v>0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  <c r="J49">
        <f t="shared" si="6"/>
        <v>1</v>
      </c>
      <c r="K49">
        <f t="shared" si="7"/>
        <v>105.74</v>
      </c>
    </row>
    <row r="50" spans="1:13">
      <c r="B50">
        <f t="shared" si="5"/>
        <v>163.97500000000002</v>
      </c>
      <c r="C50">
        <v>0</v>
      </c>
      <c r="D50">
        <v>0</v>
      </c>
      <c r="E50">
        <v>0</v>
      </c>
      <c r="F50">
        <v>0</v>
      </c>
      <c r="G50">
        <v>0</v>
      </c>
      <c r="H50">
        <v>2</v>
      </c>
      <c r="I50">
        <v>2</v>
      </c>
      <c r="J50">
        <f t="shared" si="6"/>
        <v>4</v>
      </c>
      <c r="K50">
        <f t="shared" si="7"/>
        <v>114.32</v>
      </c>
    </row>
    <row r="51" spans="1:13">
      <c r="B51" t="s">
        <v>85</v>
      </c>
      <c r="C51">
        <f>SUM(C44:C50)</f>
        <v>1</v>
      </c>
      <c r="D51">
        <f t="shared" ref="D51" si="8">SUM(D44:D50)</f>
        <v>11</v>
      </c>
      <c r="E51">
        <f t="shared" ref="E51" si="9">SUM(E44:E50)</f>
        <v>15</v>
      </c>
      <c r="F51">
        <f t="shared" ref="F51" si="10">SUM(F44:F50)</f>
        <v>13</v>
      </c>
      <c r="G51">
        <f t="shared" ref="G51" si="11">SUM(G44:G50)</f>
        <v>6</v>
      </c>
      <c r="H51">
        <f t="shared" ref="H51" si="12">SUM(H44:H50)</f>
        <v>2</v>
      </c>
      <c r="I51">
        <f t="shared" ref="I51" si="13">SUM(I44:I50)</f>
        <v>2</v>
      </c>
      <c r="J51">
        <f>SUM(C44:I50)</f>
        <v>50</v>
      </c>
    </row>
    <row r="53" spans="1:13">
      <c r="B53" t="s">
        <v>87</v>
      </c>
    </row>
    <row r="56" spans="1:13">
      <c r="A56" t="s">
        <v>88</v>
      </c>
    </row>
    <row r="57" spans="1:13">
      <c r="A57" t="s">
        <v>89</v>
      </c>
    </row>
    <row r="59" spans="1:13">
      <c r="C59" t="s">
        <v>83</v>
      </c>
      <c r="D59">
        <v>80</v>
      </c>
      <c r="E59">
        <v>91.44</v>
      </c>
      <c r="F59">
        <v>97.16</v>
      </c>
      <c r="G59">
        <v>102.88</v>
      </c>
    </row>
    <row r="60" spans="1:13">
      <c r="B60" t="s">
        <v>81</v>
      </c>
      <c r="C60" t="s">
        <v>82</v>
      </c>
      <c r="D60">
        <v>91.44</v>
      </c>
      <c r="E60">
        <v>97.16</v>
      </c>
      <c r="F60">
        <v>102.88</v>
      </c>
      <c r="G60">
        <v>120.04</v>
      </c>
      <c r="H60" t="s">
        <v>84</v>
      </c>
    </row>
    <row r="61" spans="1:13">
      <c r="B61">
        <v>20</v>
      </c>
      <c r="C61">
        <f>B61+22.15</f>
        <v>42.15</v>
      </c>
      <c r="D61">
        <v>11</v>
      </c>
      <c r="E61">
        <v>0</v>
      </c>
      <c r="F61">
        <v>0</v>
      </c>
      <c r="G61">
        <v>0</v>
      </c>
      <c r="H61">
        <f>SUM(D61:G61)</f>
        <v>11</v>
      </c>
      <c r="J61">
        <f>(D61 - (1/$H$66) *$H61 *$D$66)*(D61 - (1/$H$66) *$H61 *$D$66)/($H61 *$D$66)</f>
        <v>0.52946666666666653</v>
      </c>
      <c r="K61">
        <f>(E61 - (1/$H$66) *$H61 *$E$66)*(E61 - (1/$H$66) *$H61 *$E$66)/($H61 *$E$66)</f>
        <v>6.5999999999999989E-2</v>
      </c>
      <c r="L61">
        <f>(F61 - (1/$H$66) *$H61 *$F$66)*(F61 - (1/$H$66) *$H61 *$F$66)/($H61 *$F$66)</f>
        <v>5.7199999999999994E-2</v>
      </c>
      <c r="M61">
        <f>(G61 - (1/$H$66) *$H61 *$G$66)*(G61 - (1/$H$66) *$H61 *$G$66)/($H61 *$G$66)</f>
        <v>4.4000000000000004E-2</v>
      </c>
    </row>
    <row r="62" spans="1:13">
      <c r="B62">
        <f>C61</f>
        <v>42.15</v>
      </c>
      <c r="C62">
        <f t="shared" ref="C62:C64" si="14">B62+22.15</f>
        <v>64.3</v>
      </c>
      <c r="D62">
        <v>1</v>
      </c>
      <c r="E62">
        <v>11</v>
      </c>
      <c r="F62">
        <v>0</v>
      </c>
      <c r="G62">
        <v>0</v>
      </c>
      <c r="H62">
        <f t="shared" ref="H62:H66" si="15">SUM(D62:G62)</f>
        <v>12</v>
      </c>
      <c r="J62">
        <f>(D62 - (1/$H$66) *$H62 *$D$66)*(D62 - (1/$H$66) *$H62 *$D$66)/($H62 *$D$66)</f>
        <v>2.4544444444444442E-2</v>
      </c>
      <c r="K62">
        <f t="shared" ref="K62:K65" si="16">(E62 - (1/$H$66) *$H62 *$E$66)*(E62 - (1/$H$66) *$H62 *$E$66)/($H62 *$E$66)</f>
        <v>0.30422222222222223</v>
      </c>
      <c r="L62">
        <f t="shared" ref="L62:L65" si="17">(F62 - (1/$H$66) *$H62 *$F$66)*(F62 - (1/$H$66) *$H62 *$F$66)/($H62 *$F$66)</f>
        <v>6.2400000000000004E-2</v>
      </c>
      <c r="M62">
        <f t="shared" ref="M62:M65" si="18">(G62 - (1/$H$66) *$H62 *$G$66)*(G62 - (1/$H$66) *$H62 *$G$66)/($H62 *$G$66)</f>
        <v>4.8000000000000001E-2</v>
      </c>
    </row>
    <row r="63" spans="1:13">
      <c r="B63">
        <f t="shared" ref="B63:B64" si="19">C62</f>
        <v>64.3</v>
      </c>
      <c r="C63">
        <f>108.6</f>
        <v>108.6</v>
      </c>
      <c r="D63">
        <v>0</v>
      </c>
      <c r="E63">
        <v>4</v>
      </c>
      <c r="F63">
        <v>10</v>
      </c>
      <c r="G63">
        <v>0</v>
      </c>
      <c r="H63">
        <f t="shared" si="15"/>
        <v>14</v>
      </c>
      <c r="J63">
        <f t="shared" ref="J63:J65" si="20">(D63 - (1/$H$66) *$H63 *$D$66)*(D63 - (1/$H$66) *$H63 *$D$66)/($H63 *$D$66)</f>
        <v>6.720000000000001E-2</v>
      </c>
      <c r="K63">
        <f t="shared" si="16"/>
        <v>1.9047619047619081E-4</v>
      </c>
      <c r="L63">
        <f t="shared" si="17"/>
        <v>0.2222505494505494</v>
      </c>
      <c r="M63">
        <f t="shared" si="18"/>
        <v>5.6000000000000015E-2</v>
      </c>
    </row>
    <row r="64" spans="1:13">
      <c r="B64">
        <f t="shared" si="19"/>
        <v>108.6</v>
      </c>
      <c r="C64">
        <f t="shared" si="14"/>
        <v>130.75</v>
      </c>
      <c r="D64">
        <v>0</v>
      </c>
      <c r="E64">
        <v>0</v>
      </c>
      <c r="F64">
        <v>3</v>
      </c>
      <c r="G64">
        <v>5</v>
      </c>
      <c r="H64">
        <f t="shared" si="15"/>
        <v>8</v>
      </c>
      <c r="J64">
        <f t="shared" si="20"/>
        <v>3.8399999999999997E-2</v>
      </c>
      <c r="K64">
        <f t="shared" si="16"/>
        <v>4.8000000000000001E-2</v>
      </c>
      <c r="L64">
        <f t="shared" si="17"/>
        <v>8.1384615384615371E-3</v>
      </c>
      <c r="M64">
        <f t="shared" si="18"/>
        <v>0.14449999999999999</v>
      </c>
    </row>
    <row r="65" spans="2:14">
      <c r="B65">
        <f>C64</f>
        <v>130.75</v>
      </c>
      <c r="C65">
        <f>175.05</f>
        <v>175.05</v>
      </c>
      <c r="D65">
        <v>0</v>
      </c>
      <c r="E65">
        <v>0</v>
      </c>
      <c r="F65">
        <v>0</v>
      </c>
      <c r="G65">
        <v>5</v>
      </c>
      <c r="H65">
        <f t="shared" si="15"/>
        <v>5</v>
      </c>
      <c r="J65">
        <f t="shared" si="20"/>
        <v>2.4000000000000007E-2</v>
      </c>
      <c r="K65">
        <f t="shared" si="16"/>
        <v>0.03</v>
      </c>
      <c r="L65">
        <f t="shared" si="17"/>
        <v>2.6000000000000002E-2</v>
      </c>
      <c r="M65">
        <f t="shared" si="18"/>
        <v>0.32</v>
      </c>
    </row>
    <row r="66" spans="2:14">
      <c r="C66" t="s">
        <v>85</v>
      </c>
      <c r="D66">
        <f>SUM(D61:D65)</f>
        <v>12</v>
      </c>
      <c r="E66">
        <f>SUM(E61:E65)</f>
        <v>15</v>
      </c>
      <c r="F66">
        <f>SUM(F61:F65)</f>
        <v>13</v>
      </c>
      <c r="G66">
        <f>SUM(G61:G65)</f>
        <v>10</v>
      </c>
      <c r="H66">
        <f t="shared" si="15"/>
        <v>50</v>
      </c>
      <c r="N66">
        <f>SUM(J61:M65)</f>
        <v>2.1205128205128205</v>
      </c>
    </row>
    <row r="67" spans="2:14">
      <c r="M67" t="s">
        <v>90</v>
      </c>
      <c r="N67">
        <f>H66*N66</f>
        <v>106.02564102564102</v>
      </c>
    </row>
    <row r="70" spans="2:14">
      <c r="B70" t="s">
        <v>91</v>
      </c>
      <c r="C70" t="s">
        <v>92</v>
      </c>
    </row>
    <row r="71" spans="2:14">
      <c r="B71" t="s">
        <v>93</v>
      </c>
      <c r="D71">
        <f>_xlfn.CHISQ.INV.RT(0.05,12)</f>
        <v>21.026069817483066</v>
      </c>
    </row>
    <row r="73" spans="2:14">
      <c r="C73" t="s">
        <v>94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0226C-92AE-0A42-B2FB-3DF4BA314BAF}">
  <dimension ref="A1:J34"/>
  <sheetViews>
    <sheetView workbookViewId="0">
      <selection activeCell="B18" sqref="B18"/>
    </sheetView>
  </sheetViews>
  <sheetFormatPr baseColWidth="10" defaultRowHeight="16"/>
  <sheetData>
    <row r="1" spans="1:10">
      <c r="A1" t="s">
        <v>80</v>
      </c>
      <c r="B1">
        <v>82.86</v>
      </c>
      <c r="C1">
        <v>88.58</v>
      </c>
      <c r="D1">
        <v>94.3</v>
      </c>
      <c r="E1">
        <v>100.02</v>
      </c>
      <c r="F1">
        <v>105.74</v>
      </c>
      <c r="G1">
        <v>111.46</v>
      </c>
      <c r="H1">
        <v>117.17999999999999</v>
      </c>
      <c r="I1" t="s">
        <v>84</v>
      </c>
      <c r="J1" t="s">
        <v>86</v>
      </c>
    </row>
    <row r="2" spans="1:10">
      <c r="A2">
        <v>31.074999999999999</v>
      </c>
      <c r="B2">
        <v>1</v>
      </c>
      <c r="C2">
        <v>10</v>
      </c>
      <c r="D2">
        <v>0</v>
      </c>
      <c r="E2">
        <v>0</v>
      </c>
      <c r="F2">
        <v>0</v>
      </c>
      <c r="G2">
        <v>0</v>
      </c>
      <c r="H2">
        <v>0</v>
      </c>
      <c r="I2">
        <v>11</v>
      </c>
      <c r="J2">
        <v>88.06</v>
      </c>
    </row>
    <row r="3" spans="1:10">
      <c r="A3">
        <v>53.224999999999994</v>
      </c>
      <c r="B3">
        <v>0</v>
      </c>
      <c r="C3">
        <v>1</v>
      </c>
      <c r="D3">
        <v>11</v>
      </c>
      <c r="E3">
        <v>0</v>
      </c>
      <c r="F3">
        <v>0</v>
      </c>
      <c r="G3">
        <v>0</v>
      </c>
      <c r="H3">
        <v>0</v>
      </c>
      <c r="I3">
        <v>12</v>
      </c>
      <c r="J3">
        <v>93.823333333333323</v>
      </c>
    </row>
    <row r="4" spans="1:10">
      <c r="A4">
        <v>75.375</v>
      </c>
      <c r="B4">
        <v>0</v>
      </c>
      <c r="C4">
        <v>0</v>
      </c>
      <c r="D4">
        <v>4</v>
      </c>
      <c r="E4">
        <v>10</v>
      </c>
      <c r="F4">
        <v>0</v>
      </c>
      <c r="G4">
        <v>0</v>
      </c>
      <c r="H4">
        <v>0</v>
      </c>
      <c r="I4">
        <v>14</v>
      </c>
      <c r="J4">
        <v>98.385714285714272</v>
      </c>
    </row>
    <row r="5" spans="1:10">
      <c r="A5">
        <v>97.524999999999991</v>
      </c>
      <c r="B5">
        <v>0</v>
      </c>
      <c r="C5">
        <v>0</v>
      </c>
      <c r="D5">
        <v>0</v>
      </c>
      <c r="E5">
        <v>3</v>
      </c>
      <c r="F5">
        <v>2</v>
      </c>
      <c r="G5">
        <v>0</v>
      </c>
      <c r="H5">
        <v>0</v>
      </c>
      <c r="I5">
        <v>5</v>
      </c>
      <c r="J5">
        <v>102.30799999999999</v>
      </c>
    </row>
    <row r="6" spans="1:10">
      <c r="A6">
        <v>119.675</v>
      </c>
      <c r="B6">
        <v>0</v>
      </c>
      <c r="C6">
        <v>0</v>
      </c>
      <c r="D6">
        <v>0</v>
      </c>
      <c r="E6">
        <v>0</v>
      </c>
      <c r="F6">
        <v>3</v>
      </c>
      <c r="G6">
        <v>0</v>
      </c>
      <c r="H6">
        <v>0</v>
      </c>
      <c r="I6">
        <v>3</v>
      </c>
      <c r="J6">
        <v>105.73999999999998</v>
      </c>
    </row>
    <row r="7" spans="1:10">
      <c r="A7">
        <v>141.82499999999999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1</v>
      </c>
      <c r="J7">
        <v>105.74</v>
      </c>
    </row>
    <row r="8" spans="1:10">
      <c r="A8">
        <v>163.97500000000002</v>
      </c>
      <c r="B8">
        <v>0</v>
      </c>
      <c r="C8">
        <v>0</v>
      </c>
      <c r="D8">
        <v>0</v>
      </c>
      <c r="E8">
        <v>0</v>
      </c>
      <c r="F8">
        <v>0</v>
      </c>
      <c r="G8">
        <v>2</v>
      </c>
      <c r="H8">
        <v>2</v>
      </c>
      <c r="I8">
        <v>4</v>
      </c>
      <c r="J8">
        <v>114.32</v>
      </c>
    </row>
    <row r="9" spans="1:10">
      <c r="A9" t="s">
        <v>85</v>
      </c>
      <c r="B9">
        <v>1</v>
      </c>
      <c r="C9">
        <v>11</v>
      </c>
      <c r="D9">
        <v>15</v>
      </c>
      <c r="E9">
        <v>13</v>
      </c>
      <c r="F9">
        <v>6</v>
      </c>
      <c r="G9">
        <v>2</v>
      </c>
      <c r="H9">
        <v>2</v>
      </c>
      <c r="I9">
        <v>50</v>
      </c>
    </row>
    <row r="11" spans="1:10">
      <c r="A11" s="13" t="s">
        <v>95</v>
      </c>
      <c r="B11">
        <v>73.599999999999994</v>
      </c>
    </row>
    <row r="12" spans="1:10">
      <c r="A12" s="13" t="s">
        <v>96</v>
      </c>
      <c r="B12">
        <v>97.27</v>
      </c>
    </row>
    <row r="13" spans="1:10">
      <c r="A13" t="s">
        <v>97</v>
      </c>
      <c r="B13">
        <v>37.81</v>
      </c>
    </row>
    <row r="14" spans="1:10">
      <c r="A14" t="s">
        <v>98</v>
      </c>
      <c r="B14">
        <v>7.61</v>
      </c>
    </row>
    <row r="16" spans="1:10">
      <c r="A16" t="s">
        <v>80</v>
      </c>
      <c r="B16">
        <v>82.86</v>
      </c>
      <c r="C16">
        <v>88.57</v>
      </c>
      <c r="D16">
        <v>94.29</v>
      </c>
      <c r="E16">
        <v>100</v>
      </c>
      <c r="F16">
        <v>105.71</v>
      </c>
      <c r="G16">
        <v>111.43</v>
      </c>
      <c r="H16">
        <v>117.17999999999999</v>
      </c>
    </row>
    <row r="17" spans="1:10">
      <c r="A17">
        <v>31.08</v>
      </c>
      <c r="B17">
        <f>$A$17*B16*B2</f>
        <v>2575.2887999999998</v>
      </c>
      <c r="C17">
        <f>$A$17*C16*C2</f>
        <v>27527.555999999997</v>
      </c>
      <c r="D17">
        <f t="shared" ref="D17:H17" si="0">$A$17*D16*D2</f>
        <v>0</v>
      </c>
      <c r="E17">
        <f t="shared" si="0"/>
        <v>0</v>
      </c>
      <c r="F17">
        <f t="shared" si="0"/>
        <v>0</v>
      </c>
      <c r="G17">
        <f t="shared" si="0"/>
        <v>0</v>
      </c>
      <c r="H17">
        <f t="shared" si="0"/>
        <v>0</v>
      </c>
    </row>
    <row r="18" spans="1:10">
      <c r="A18">
        <v>53.23</v>
      </c>
      <c r="B18">
        <f t="shared" ref="B18:B22" si="1">$A$17*B17*B3</f>
        <v>0</v>
      </c>
      <c r="C18">
        <f>$A$18*C16*C3</f>
        <v>4714.5810999999994</v>
      </c>
      <c r="D18">
        <f t="shared" ref="D18:H18" si="2">$A$18*D16*D3</f>
        <v>55209.623700000004</v>
      </c>
      <c r="E18">
        <f t="shared" si="2"/>
        <v>0</v>
      </c>
      <c r="F18">
        <f t="shared" si="2"/>
        <v>0</v>
      </c>
      <c r="G18">
        <f t="shared" si="2"/>
        <v>0</v>
      </c>
      <c r="H18">
        <f t="shared" si="2"/>
        <v>0</v>
      </c>
    </row>
    <row r="19" spans="1:10">
      <c r="A19">
        <v>75.38</v>
      </c>
      <c r="B19">
        <f t="shared" si="1"/>
        <v>0</v>
      </c>
      <c r="C19">
        <f t="shared" ref="C19:H19" si="3">$A$19*C16*C4</f>
        <v>0</v>
      </c>
      <c r="D19">
        <f t="shared" si="3"/>
        <v>28430.320800000001</v>
      </c>
      <c r="E19">
        <f t="shared" si="3"/>
        <v>75380</v>
      </c>
      <c r="F19">
        <f t="shared" si="3"/>
        <v>0</v>
      </c>
      <c r="G19">
        <f t="shared" si="3"/>
        <v>0</v>
      </c>
      <c r="H19">
        <f t="shared" si="3"/>
        <v>0</v>
      </c>
    </row>
    <row r="20" spans="1:10">
      <c r="A20">
        <v>97.53</v>
      </c>
      <c r="B20">
        <f t="shared" si="1"/>
        <v>0</v>
      </c>
      <c r="C20">
        <f t="shared" ref="C20:H20" si="4">$A$20*C16*C5</f>
        <v>0</v>
      </c>
      <c r="D20">
        <f t="shared" si="4"/>
        <v>0</v>
      </c>
      <c r="E20">
        <f t="shared" si="4"/>
        <v>29259</v>
      </c>
      <c r="F20">
        <f t="shared" si="4"/>
        <v>20619.792600000001</v>
      </c>
      <c r="G20">
        <f t="shared" si="4"/>
        <v>0</v>
      </c>
      <c r="H20">
        <f t="shared" si="4"/>
        <v>0</v>
      </c>
    </row>
    <row r="21" spans="1:10">
      <c r="A21">
        <v>119.68</v>
      </c>
      <c r="B21">
        <f t="shared" si="1"/>
        <v>0</v>
      </c>
      <c r="C21">
        <f t="shared" ref="C21:H21" si="5">$A$21*C16*C6</f>
        <v>0</v>
      </c>
      <c r="D21">
        <f t="shared" si="5"/>
        <v>0</v>
      </c>
      <c r="E21">
        <f t="shared" si="5"/>
        <v>0</v>
      </c>
      <c r="F21">
        <f t="shared" si="5"/>
        <v>37954.118399999999</v>
      </c>
      <c r="G21">
        <f t="shared" si="5"/>
        <v>0</v>
      </c>
      <c r="H21">
        <f t="shared" si="5"/>
        <v>0</v>
      </c>
    </row>
    <row r="22" spans="1:10">
      <c r="A22">
        <v>141.83000000000001</v>
      </c>
      <c r="B22">
        <f t="shared" si="1"/>
        <v>0</v>
      </c>
      <c r="C22">
        <f t="shared" ref="C22:H22" si="6">$A$22*C16*C7</f>
        <v>0</v>
      </c>
      <c r="D22">
        <f t="shared" si="6"/>
        <v>0</v>
      </c>
      <c r="E22">
        <f t="shared" si="6"/>
        <v>0</v>
      </c>
      <c r="F22">
        <f>$A$22*F16*F7</f>
        <v>14992.8493</v>
      </c>
      <c r="G22">
        <f t="shared" si="6"/>
        <v>0</v>
      </c>
      <c r="H22">
        <f t="shared" si="6"/>
        <v>0</v>
      </c>
    </row>
    <row r="23" spans="1:10">
      <c r="A23">
        <v>163.98</v>
      </c>
      <c r="B23">
        <f>$A$17*B16*B8</f>
        <v>0</v>
      </c>
      <c r="C23">
        <f t="shared" ref="C23:F23" si="7">$A$17*C16*C8</f>
        <v>0</v>
      </c>
      <c r="D23">
        <f t="shared" si="7"/>
        <v>0</v>
      </c>
      <c r="E23">
        <f t="shared" si="7"/>
        <v>0</v>
      </c>
      <c r="F23">
        <f t="shared" si="7"/>
        <v>0</v>
      </c>
      <c r="G23">
        <f>$A$23*G16*G8</f>
        <v>36544.582799999996</v>
      </c>
      <c r="H23">
        <f>$A$23*H16*H8</f>
        <v>38430.352799999993</v>
      </c>
    </row>
    <row r="24" spans="1:10">
      <c r="I24">
        <f>SUM(B17:H23)</f>
        <v>371638.06629999995</v>
      </c>
      <c r="J24">
        <f>I24/50</f>
        <v>7432.7613259999989</v>
      </c>
    </row>
    <row r="26" spans="1:10">
      <c r="A26" t="s">
        <v>99</v>
      </c>
    </row>
    <row r="28" spans="1:10">
      <c r="A28" t="s">
        <v>100</v>
      </c>
    </row>
    <row r="32" spans="1:10">
      <c r="A32" t="s">
        <v>101</v>
      </c>
    </row>
    <row r="33" spans="1:1">
      <c r="A33" t="s">
        <v>102</v>
      </c>
    </row>
    <row r="34" spans="1:1">
      <c r="A34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Практика 1</vt:lpstr>
      <vt:lpstr>Формулки</vt:lpstr>
      <vt:lpstr>Практика 2</vt:lpstr>
      <vt:lpstr>ДЗ</vt:lpstr>
      <vt:lpstr>Практика3</vt:lpstr>
      <vt:lpstr>Практика 4</vt:lpstr>
      <vt:lpstr>Практика 5</vt:lpstr>
      <vt:lpstr>Практика 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2021-09-08T10:42:35Z</dcterms:created>
  <dcterms:modified xsi:type="dcterms:W3CDTF">2021-12-01T10:36:08Z</dcterms:modified>
</cp:coreProperties>
</file>