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ayakupova/Documents/"/>
    </mc:Choice>
  </mc:AlternateContent>
  <xr:revisionPtr revIDLastSave="0" documentId="13_ncr:1_{05934A24-9FB4-8C4C-8056-E847F24FA093}" xr6:coauthVersionLast="47" xr6:coauthVersionMax="47" xr10:uidLastSave="{00000000-0000-0000-0000-000000000000}"/>
  <bookViews>
    <workbookView xWindow="720" yWindow="-19620" windowWidth="26840" windowHeight="15400" activeTab="9" xr2:uid="{503C40B1-8FE2-BD47-AC85-C08D15A6F28E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definedNames>
    <definedName name="Вес">'1'!$E$2:$E$201</definedName>
    <definedName name="Рост">'1'!$B$2:$B$201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1" l="1"/>
  <c r="D19" i="11"/>
  <c r="B12" i="11"/>
  <c r="B11" i="11"/>
  <c r="B2" i="11" a="1"/>
  <c r="B2" i="11" s="1"/>
  <c r="C7" i="11"/>
  <c r="B7" i="11"/>
  <c r="M41" i="10"/>
  <c r="M42" i="10"/>
  <c r="M43" i="10"/>
  <c r="M44" i="10"/>
  <c r="M45" i="10"/>
  <c r="M46" i="10"/>
  <c r="M47" i="10"/>
  <c r="M48" i="10"/>
  <c r="M40" i="10"/>
  <c r="M39" i="10"/>
  <c r="B37" i="10"/>
  <c r="B38" i="10" s="1"/>
  <c r="B34" i="10"/>
  <c r="A32" i="10"/>
  <c r="K22" i="10"/>
  <c r="K24" i="10" s="1"/>
  <c r="J32" i="10"/>
  <c r="H32" i="10"/>
  <c r="D32" i="10"/>
  <c r="I31" i="10"/>
  <c r="H31" i="10"/>
  <c r="E31" i="10"/>
  <c r="D31" i="10"/>
  <c r="I30" i="10"/>
  <c r="H30" i="10"/>
  <c r="E29" i="10"/>
  <c r="D29" i="10"/>
  <c r="H28" i="10"/>
  <c r="D28" i="10"/>
  <c r="C28" i="10"/>
  <c r="B28" i="10"/>
  <c r="I27" i="10"/>
  <c r="E27" i="10"/>
  <c r="D27" i="10"/>
  <c r="J26" i="10"/>
  <c r="I26" i="10"/>
  <c r="H26" i="10"/>
  <c r="F25" i="10"/>
  <c r="E25" i="10"/>
  <c r="H24" i="10"/>
  <c r="D24" i="10"/>
  <c r="C24" i="10"/>
  <c r="B24" i="10"/>
  <c r="F23" i="10"/>
  <c r="E23" i="10"/>
  <c r="M25" i="9"/>
  <c r="M26" i="9"/>
  <c r="B18" i="10"/>
  <c r="C23" i="10"/>
  <c r="B23" i="10"/>
  <c r="C32" i="10"/>
  <c r="B32" i="10"/>
  <c r="C31" i="10"/>
  <c r="F31" i="10"/>
  <c r="G31" i="10"/>
  <c r="J31" i="10"/>
  <c r="B31" i="10"/>
  <c r="C30" i="10"/>
  <c r="D30" i="10"/>
  <c r="E30" i="10"/>
  <c r="F30" i="10"/>
  <c r="G30" i="10"/>
  <c r="J30" i="10"/>
  <c r="B30" i="10"/>
  <c r="B29" i="10"/>
  <c r="C29" i="10"/>
  <c r="F29" i="10"/>
  <c r="G29" i="10"/>
  <c r="H29" i="10"/>
  <c r="I29" i="10"/>
  <c r="J29" i="10"/>
  <c r="E28" i="10"/>
  <c r="F28" i="10"/>
  <c r="G28" i="10"/>
  <c r="I28" i="10"/>
  <c r="J28" i="10"/>
  <c r="C27" i="10"/>
  <c r="F27" i="10"/>
  <c r="G27" i="10"/>
  <c r="H27" i="10"/>
  <c r="J27" i="10"/>
  <c r="K27" i="10"/>
  <c r="B27" i="10"/>
  <c r="C26" i="10"/>
  <c r="D26" i="10"/>
  <c r="E26" i="10"/>
  <c r="F26" i="10"/>
  <c r="G26" i="10"/>
  <c r="B26" i="10"/>
  <c r="C25" i="10"/>
  <c r="D25" i="10"/>
  <c r="G25" i="10"/>
  <c r="H25" i="10"/>
  <c r="I25" i="10"/>
  <c r="J25" i="10"/>
  <c r="B25" i="10"/>
  <c r="E24" i="10"/>
  <c r="F24" i="10"/>
  <c r="G24" i="10"/>
  <c r="I24" i="10"/>
  <c r="J24" i="10"/>
  <c r="G23" i="10"/>
  <c r="H23" i="10"/>
  <c r="I23" i="10"/>
  <c r="J23" i="10"/>
  <c r="B19" i="10"/>
  <c r="C2" i="9" a="1"/>
  <c r="C2" i="9" s="1"/>
  <c r="K16" i="9"/>
  <c r="G15" i="2"/>
  <c r="C16" i="9"/>
  <c r="D16" i="9"/>
  <c r="E16" i="9"/>
  <c r="F16" i="9"/>
  <c r="G16" i="9"/>
  <c r="H16" i="9"/>
  <c r="I16" i="9"/>
  <c r="J16" i="9"/>
  <c r="A18" i="9"/>
  <c r="A19" i="9"/>
  <c r="A20" i="9"/>
  <c r="A21" i="9"/>
  <c r="A22" i="9"/>
  <c r="A23" i="9"/>
  <c r="A24" i="9"/>
  <c r="A25" i="9"/>
  <c r="A26" i="9"/>
  <c r="A17" i="9"/>
  <c r="C28" i="7"/>
  <c r="C27" i="7"/>
  <c r="G24" i="7"/>
  <c r="H24" i="7"/>
  <c r="I24" i="7"/>
  <c r="J24" i="7"/>
  <c r="D24" i="7"/>
  <c r="J20" i="7"/>
  <c r="J21" i="7"/>
  <c r="J22" i="7"/>
  <c r="J19" i="7"/>
  <c r="I20" i="7"/>
  <c r="I21" i="7"/>
  <c r="I22" i="7"/>
  <c r="I19" i="7"/>
  <c r="H20" i="7"/>
  <c r="H21" i="7"/>
  <c r="H22" i="7"/>
  <c r="H19" i="7"/>
  <c r="G20" i="7"/>
  <c r="G21" i="7"/>
  <c r="G22" i="7"/>
  <c r="G19" i="7"/>
  <c r="F21" i="7"/>
  <c r="F22" i="7"/>
  <c r="F20" i="7"/>
  <c r="E21" i="7"/>
  <c r="E22" i="7"/>
  <c r="E20" i="7"/>
  <c r="D19" i="7" a="1"/>
  <c r="D19" i="7" s="1"/>
  <c r="B21" i="7"/>
  <c r="B22" i="7"/>
  <c r="B20" i="7"/>
  <c r="D6" i="7" a="1"/>
  <c r="D6" i="7" s="1"/>
  <c r="A52" i="6"/>
  <c r="C52" i="6"/>
  <c r="F49" i="6"/>
  <c r="D39" i="6"/>
  <c r="F44" i="6"/>
  <c r="D43" i="6"/>
  <c r="E40" i="6"/>
  <c r="F40" i="6" s="1"/>
  <c r="E43" i="6"/>
  <c r="F43" i="6" s="1"/>
  <c r="E44" i="6"/>
  <c r="E39" i="6"/>
  <c r="F39" i="6" s="1"/>
  <c r="D40" i="6"/>
  <c r="D41" i="6"/>
  <c r="E41" i="6" s="1"/>
  <c r="F41" i="6" s="1"/>
  <c r="D42" i="6"/>
  <c r="E42" i="6" s="1"/>
  <c r="F42" i="6" s="1"/>
  <c r="D44" i="6"/>
  <c r="D45" i="6"/>
  <c r="E45" i="6" s="1"/>
  <c r="F45" i="6" s="1"/>
  <c r="D46" i="6"/>
  <c r="E46" i="6" s="1"/>
  <c r="F46" i="6" s="1"/>
  <c r="D47" i="6"/>
  <c r="E47" i="6" s="1"/>
  <c r="F47" i="6" s="1"/>
  <c r="D48" i="6"/>
  <c r="E48" i="6" s="1"/>
  <c r="F48" i="6" s="1"/>
  <c r="B36" i="6"/>
  <c r="B35" i="6"/>
  <c r="B11" i="6"/>
  <c r="A13" i="6" s="1"/>
  <c r="B24" i="6"/>
  <c r="B25" i="6" s="1"/>
  <c r="C29" i="6" s="1"/>
  <c r="B17" i="6"/>
  <c r="B18" i="6" s="1"/>
  <c r="A20" i="6" s="1"/>
  <c r="H8" i="5"/>
  <c r="H7" i="5"/>
  <c r="H6" i="5"/>
  <c r="H5" i="5"/>
  <c r="H4" i="5"/>
  <c r="H3" i="5"/>
  <c r="C8" i="5"/>
  <c r="C7" i="5"/>
  <c r="C6" i="5"/>
  <c r="C5" i="5"/>
  <c r="C4" i="5"/>
  <c r="C3" i="5"/>
  <c r="L24" i="4"/>
  <c r="L23" i="4"/>
  <c r="N5" i="4"/>
  <c r="M5" i="4"/>
  <c r="L5" i="4" a="1"/>
  <c r="L5" i="4" s="1"/>
  <c r="L16" i="4" s="1"/>
  <c r="M7" i="4"/>
  <c r="N7" i="4" s="1"/>
  <c r="M8" i="4"/>
  <c r="N8" i="4" s="1"/>
  <c r="M9" i="4"/>
  <c r="N9" i="4" s="1"/>
  <c r="M10" i="4"/>
  <c r="N10" i="4" s="1"/>
  <c r="M13" i="4"/>
  <c r="N13" i="4" s="1"/>
  <c r="M14" i="4"/>
  <c r="N14" i="4" s="1"/>
  <c r="K6" i="4"/>
  <c r="K7" i="4"/>
  <c r="K8" i="4"/>
  <c r="K9" i="4"/>
  <c r="K10" i="4"/>
  <c r="K11" i="4"/>
  <c r="K12" i="4"/>
  <c r="K13" i="4"/>
  <c r="K14" i="4"/>
  <c r="K5" i="4"/>
  <c r="E4" i="3" a="1"/>
  <c r="E4" i="3" s="1"/>
  <c r="D4" i="3"/>
  <c r="C24" i="4"/>
  <c r="C23" i="4"/>
  <c r="E14" i="4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D5" i="4"/>
  <c r="E5" i="4"/>
  <c r="C15" i="4"/>
  <c r="K29" i="10" l="1"/>
  <c r="K31" i="10"/>
  <c r="K25" i="10"/>
  <c r="K30" i="10"/>
  <c r="K28" i="10"/>
  <c r="K32" i="10"/>
  <c r="K23" i="10"/>
  <c r="K26" i="10"/>
  <c r="D23" i="10"/>
  <c r="I32" i="10"/>
  <c r="G32" i="10"/>
  <c r="F32" i="10"/>
  <c r="E32" i="10"/>
  <c r="B35" i="10" s="1"/>
  <c r="C4" i="9" a="1"/>
  <c r="C4" i="9" s="1"/>
  <c r="B17" i="9" s="1"/>
  <c r="B16" i="9"/>
  <c r="F50" i="6"/>
  <c r="B26" i="6"/>
  <c r="A29" i="6" s="1"/>
  <c r="C13" i="6"/>
  <c r="C20" i="6"/>
  <c r="M6" i="4"/>
  <c r="N6" i="4" s="1"/>
  <c r="L17" i="4"/>
  <c r="M12" i="4"/>
  <c r="N12" i="4" s="1"/>
  <c r="M11" i="4"/>
  <c r="N11" i="4" s="1"/>
  <c r="E15" i="4"/>
  <c r="E16" i="4" s="1"/>
  <c r="C20" i="4" s="1"/>
  <c r="C21" i="4" s="1"/>
  <c r="C22" i="4" s="1"/>
  <c r="D15" i="4"/>
  <c r="D16" i="4" s="1"/>
  <c r="C19" i="4" s="1"/>
  <c r="F25" i="9" l="1"/>
  <c r="D19" i="9"/>
  <c r="H25" i="9"/>
  <c r="I20" i="9"/>
  <c r="C18" i="9"/>
  <c r="I21" i="9"/>
  <c r="E19" i="9"/>
  <c r="I22" i="9"/>
  <c r="K18" i="9"/>
  <c r="C22" i="9"/>
  <c r="C26" i="9"/>
  <c r="D21" i="9"/>
  <c r="C25" i="9"/>
  <c r="E26" i="9"/>
  <c r="B25" i="9"/>
  <c r="B23" i="9"/>
  <c r="H23" i="9"/>
  <c r="H24" i="9"/>
  <c r="J20" i="9"/>
  <c r="C20" i="9"/>
  <c r="F19" i="9"/>
  <c r="D20" i="9"/>
  <c r="D23" i="9"/>
  <c r="K26" i="9"/>
  <c r="F26" i="9"/>
  <c r="J26" i="9"/>
  <c r="B22" i="9"/>
  <c r="E23" i="9"/>
  <c r="D18" i="9"/>
  <c r="D24" i="9"/>
  <c r="I25" i="9"/>
  <c r="K21" i="9"/>
  <c r="K25" i="9"/>
  <c r="I17" i="9"/>
  <c r="G18" i="9"/>
  <c r="F17" i="9"/>
  <c r="G20" i="9"/>
  <c r="B19" i="9"/>
  <c r="J19" i="9"/>
  <c r="E24" i="9"/>
  <c r="I19" i="9"/>
  <c r="B20" i="9"/>
  <c r="G17" i="9"/>
  <c r="G21" i="9"/>
  <c r="G26" i="9"/>
  <c r="G19" i="9"/>
  <c r="F20" i="9"/>
  <c r="J18" i="9"/>
  <c r="F24" i="9"/>
  <c r="J25" i="9"/>
  <c r="B26" i="9"/>
  <c r="E25" i="9"/>
  <c r="I24" i="9"/>
  <c r="J17" i="9"/>
  <c r="D22" i="9"/>
  <c r="D26" i="9"/>
  <c r="D27" i="9" s="1"/>
  <c r="K24" i="9"/>
  <c r="K20" i="9"/>
  <c r="J24" i="9"/>
  <c r="G22" i="9"/>
  <c r="G23" i="9"/>
  <c r="I23" i="9"/>
  <c r="B24" i="9"/>
  <c r="H21" i="9"/>
  <c r="F21" i="9"/>
  <c r="C17" i="9"/>
  <c r="E18" i="9"/>
  <c r="F22" i="9"/>
  <c r="K22" i="9"/>
  <c r="I18" i="9"/>
  <c r="E17" i="9"/>
  <c r="L17" i="9" s="1"/>
  <c r="M17" i="9" s="1"/>
  <c r="H18" i="9"/>
  <c r="D17" i="9"/>
  <c r="B18" i="9"/>
  <c r="G24" i="9"/>
  <c r="K19" i="9"/>
  <c r="G25" i="9"/>
  <c r="B21" i="9"/>
  <c r="J23" i="9"/>
  <c r="K23" i="9"/>
  <c r="C19" i="9"/>
  <c r="H20" i="9"/>
  <c r="K17" i="9"/>
  <c r="F18" i="9"/>
  <c r="F23" i="9"/>
  <c r="C24" i="9"/>
  <c r="E22" i="9"/>
  <c r="H22" i="9"/>
  <c r="H17" i="9"/>
  <c r="D25" i="9"/>
  <c r="E20" i="9"/>
  <c r="J21" i="9"/>
  <c r="C23" i="9"/>
  <c r="E21" i="9"/>
  <c r="C21" i="9"/>
  <c r="C27" i="9" s="1"/>
  <c r="I26" i="9"/>
  <c r="J22" i="9"/>
  <c r="H26" i="9"/>
  <c r="H19" i="9"/>
  <c r="N16" i="4"/>
  <c r="N17" i="4" s="1"/>
  <c r="M16" i="4"/>
  <c r="M17" i="4" s="1"/>
  <c r="L19" i="4" s="1"/>
  <c r="E15" i="3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4" i="3"/>
  <c r="G4" i="3" s="1"/>
  <c r="D5" i="3"/>
  <c r="D6" i="3"/>
  <c r="D7" i="3"/>
  <c r="D8" i="3"/>
  <c r="D9" i="3"/>
  <c r="D10" i="3"/>
  <c r="D11" i="3"/>
  <c r="D12" i="3"/>
  <c r="D13" i="3"/>
  <c r="G3" i="2"/>
  <c r="H6" i="2" s="1"/>
  <c r="B3" i="2"/>
  <c r="C6" i="2"/>
  <c r="B7" i="2" s="1"/>
  <c r="G6" i="2"/>
  <c r="B6" i="2"/>
  <c r="G27" i="9" l="1"/>
  <c r="F27" i="9"/>
  <c r="L23" i="9"/>
  <c r="M23" i="9" s="1"/>
  <c r="K27" i="9"/>
  <c r="L20" i="9"/>
  <c r="M20" i="9" s="1"/>
  <c r="L24" i="9"/>
  <c r="M24" i="9" s="1"/>
  <c r="H27" i="9"/>
  <c r="L21" i="9"/>
  <c r="M21" i="9" s="1"/>
  <c r="J27" i="9"/>
  <c r="B27" i="9"/>
  <c r="L18" i="9"/>
  <c r="M18" i="9" s="1"/>
  <c r="I27" i="9"/>
  <c r="L22" i="9"/>
  <c r="M22" i="9" s="1"/>
  <c r="L25" i="9"/>
  <c r="L26" i="9"/>
  <c r="E27" i="9"/>
  <c r="L19" i="9"/>
  <c r="M19" i="9" s="1"/>
  <c r="H4" i="3"/>
  <c r="H5" i="3" s="1"/>
  <c r="H6" i="3" s="1"/>
  <c r="H7" i="3" s="1"/>
  <c r="H8" i="3" s="1"/>
  <c r="H9" i="3" s="1"/>
  <c r="H10" i="3" s="1"/>
  <c r="H11" i="3" s="1"/>
  <c r="H12" i="3" s="1"/>
  <c r="H13" i="3" s="1"/>
  <c r="F15" i="3"/>
  <c r="L20" i="4"/>
  <c r="L21" i="4" s="1"/>
  <c r="L22" i="4" s="1"/>
  <c r="G7" i="2"/>
  <c r="H7" i="2" s="1"/>
  <c r="C7" i="2"/>
  <c r="B8" i="2" s="1"/>
  <c r="C8" i="2" s="1"/>
  <c r="B9" i="2" s="1"/>
  <c r="L27" i="9" l="1"/>
  <c r="G8" i="2"/>
  <c r="H8" i="2" s="1"/>
  <c r="G9" i="2" s="1"/>
  <c r="C9" i="2"/>
  <c r="B10" i="2" s="1"/>
  <c r="H9" i="2" l="1"/>
  <c r="G10" i="2" s="1"/>
  <c r="C10" i="2"/>
  <c r="B11" i="2" s="1"/>
  <c r="H10" i="2" l="1"/>
  <c r="G11" i="2" s="1"/>
  <c r="C11" i="2"/>
  <c r="B12" i="2" s="1"/>
  <c r="H11" i="2" l="1"/>
  <c r="G12" i="2" s="1"/>
  <c r="C12" i="2"/>
  <c r="B13" i="2" s="1"/>
  <c r="H12" i="2" l="1"/>
  <c r="G13" i="2" s="1"/>
  <c r="C13" i="2"/>
  <c r="B14" i="2" s="1"/>
  <c r="H13" i="2" l="1"/>
  <c r="G14" i="2" s="1"/>
  <c r="C14" i="2"/>
  <c r="B15" i="2" s="1"/>
  <c r="C15" i="2" s="1"/>
  <c r="H14" i="2" l="1"/>
  <c r="H15" i="2" s="1"/>
  <c r="C1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<sst xmlns="http://schemas.openxmlformats.org/spreadsheetml/2006/main" count="194" uniqueCount="106">
  <si>
    <t>№</t>
  </si>
  <si>
    <t>Рост</t>
  </si>
  <si>
    <t>Вес</t>
  </si>
  <si>
    <t>Рост:</t>
  </si>
  <si>
    <t>a(i)</t>
  </si>
  <si>
    <t>a(i)+l</t>
  </si>
  <si>
    <t>l =</t>
  </si>
  <si>
    <t>Вес:</t>
  </si>
  <si>
    <t>c(i)</t>
  </si>
  <si>
    <t>m(i)</t>
  </si>
  <si>
    <t>w(i)</t>
  </si>
  <si>
    <t>h(i)</t>
  </si>
  <si>
    <t>F(i)</t>
  </si>
  <si>
    <t>Сумма:</t>
  </si>
  <si>
    <t>Сумма/n:</t>
  </si>
  <si>
    <t>c(i)m(i)</t>
  </si>
  <si>
    <t>c(i)^2*m(i)</t>
  </si>
  <si>
    <t>Выборочное среднее:</t>
  </si>
  <si>
    <t>Выборочная дисперсия:</t>
  </si>
  <si>
    <t>S^2</t>
  </si>
  <si>
    <t>S</t>
  </si>
  <si>
    <t>M(0)*</t>
  </si>
  <si>
    <t>M(L)*</t>
  </si>
  <si>
    <t>a)</t>
  </si>
  <si>
    <t>a) Доверительный интервал параметра “а”, считая известным  параметр σ^2=36</t>
  </si>
  <si>
    <t xml:space="preserve">σ </t>
  </si>
  <si>
    <t xml:space="preserve">t_y </t>
  </si>
  <si>
    <t>n</t>
  </si>
  <si>
    <t>Уровень надежности</t>
  </si>
  <si>
    <t>&lt; a &lt;</t>
  </si>
  <si>
    <t>б) Доверительный интервал параметра “а”, считая неизвестным  параметр σ^2</t>
  </si>
  <si>
    <t>&lt; a&lt;</t>
  </si>
  <si>
    <t>Ответ:</t>
  </si>
  <si>
    <t xml:space="preserve">k </t>
  </si>
  <si>
    <t>в) Доверительный интервал параметра σ^2, считая неизвестным  параметр a</t>
  </si>
  <si>
    <t>х(1)^2</t>
  </si>
  <si>
    <t>x(2)^2</t>
  </si>
  <si>
    <t>&lt;σ^2&lt;</t>
  </si>
  <si>
    <t>г) Доверительный интервал параметра σ^2, считая известным  параметр a = 170</t>
  </si>
  <si>
    <t>k</t>
  </si>
  <si>
    <t>c(i)-a</t>
  </si>
  <si>
    <t>a</t>
  </si>
  <si>
    <t>(c(i)-a)^2</t>
  </si>
  <si>
    <t>m(i)*(c(i)-a)^2</t>
  </si>
  <si>
    <t>Проверить гипотезу H0 = прибыль имеет нормальное распределение при уровне значимости alpha = 0,05</t>
  </si>
  <si>
    <t>H1 = H0 - неверно</t>
  </si>
  <si>
    <t>-inf</t>
  </si>
  <si>
    <t>+inf</t>
  </si>
  <si>
    <t>(a[i]-x-)/S</t>
  </si>
  <si>
    <t>p[i]</t>
  </si>
  <si>
    <t>m[i]' = np[i]</t>
  </si>
  <si>
    <t>m[i] - m[i]'</t>
  </si>
  <si>
    <t>(m[i]-m[i]')^2/m'</t>
  </si>
  <si>
    <t xml:space="preserve"> </t>
  </si>
  <si>
    <t>F0(a[i]-x')/S</t>
  </si>
  <si>
    <t>Степени свободы(S)</t>
  </si>
  <si>
    <t>Выборочное среднее(x'):</t>
  </si>
  <si>
    <t>хи^2[кр](alpha,S)</t>
  </si>
  <si>
    <t>хи^2</t>
  </si>
  <si>
    <t>так как хи^2 = 1,11625645 &lt; хи^2[кр](alpha,S) = 3,84145882, то гипотеза принимается</t>
  </si>
  <si>
    <t>Ox - Рост</t>
  </si>
  <si>
    <t>Оу - Вес</t>
  </si>
  <si>
    <t>x\y</t>
  </si>
  <si>
    <t>a(i+1)\b(i+1)</t>
  </si>
  <si>
    <t>b(i)</t>
  </si>
  <si>
    <t>a - рост, b - вес</t>
  </si>
  <si>
    <t>nx</t>
  </si>
  <si>
    <t>y(x)'</t>
  </si>
  <si>
    <t>ny</t>
  </si>
  <si>
    <t>y(x)'-условные средние</t>
  </si>
  <si>
    <t>так как условные средние растут, между величинами есть прямая корреляция</t>
  </si>
  <si>
    <t>x',y' - выборочные средние</t>
  </si>
  <si>
    <t>x'</t>
  </si>
  <si>
    <t>y'</t>
  </si>
  <si>
    <t>- Рост</t>
  </si>
  <si>
    <t>- Вес</t>
  </si>
  <si>
    <t>σ'(x)</t>
  </si>
  <si>
    <t>σ'(y)</t>
  </si>
  <si>
    <t>xy'</t>
  </si>
  <si>
    <t>r(b)</t>
  </si>
  <si>
    <t xml:space="preserve">b </t>
  </si>
  <si>
    <t>-слабая сила линейной связи по шкале Чеддока</t>
  </si>
  <si>
    <t>y'(x)= 84,135-0,116x</t>
  </si>
  <si>
    <t>-уравнение линейной регрессии веса от роста</t>
  </si>
  <si>
    <t>x</t>
  </si>
  <si>
    <t>y</t>
  </si>
  <si>
    <t>bi</t>
  </si>
  <si>
    <t>R^2</t>
  </si>
  <si>
    <t>F</t>
  </si>
  <si>
    <t>nDx</t>
  </si>
  <si>
    <t>S(bi)</t>
  </si>
  <si>
    <t>X = 1,005Y + 104,325</t>
  </si>
  <si>
    <t>Dx</t>
  </si>
  <si>
    <t>- параметры a и b соответсвенно</t>
  </si>
  <si>
    <t xml:space="preserve"> -их стандарные ошибки</t>
  </si>
  <si>
    <t>-значение F-статистики</t>
  </si>
  <si>
    <t>- Коэффицент детерминации</t>
  </si>
  <si>
    <t xml:space="preserve">Dx </t>
  </si>
  <si>
    <t>- дисперсия расчетных значений</t>
  </si>
  <si>
    <t>- дисперсия остатков</t>
  </si>
  <si>
    <t>- уравнение регрессии</t>
  </si>
  <si>
    <t>г)</t>
  </si>
  <si>
    <t>alpha = 0,05</t>
  </si>
  <si>
    <t>F = R^2/(1-R^2)*(n-k-1)/k</t>
  </si>
  <si>
    <t xml:space="preserve">tкр = </t>
  </si>
  <si>
    <t>F &gt; tкр, уравнение статистически значимо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</si>
</sst>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204"/>
      <scheme val="minor"/>
    </font>
    <font>
      <sz val="11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2" xfId="0" applyFont="1" applyBorder="1"/>
    <xf numFmtId="0" fontId="5" fillId="0" borderId="4" xfId="0" applyFont="1" applyBorder="1"/>
    <xf numFmtId="0" fontId="0" fillId="0" borderId="5" xfId="0" applyBorder="1"/>
    <xf numFmtId="0" fontId="0" fillId="0" borderId="0" xfId="0" applyBorder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/>
    <xf numFmtId="0" fontId="0" fillId="0" borderId="6" xfId="0" applyFill="1" applyBorder="1"/>
    <xf numFmtId="0" fontId="0" fillId="0" borderId="1" xfId="0" applyFill="1" applyBorder="1"/>
    <xf numFmtId="0" fontId="6" fillId="0" borderId="0" xfId="0" applyFont="1"/>
    <xf numFmtId="0" fontId="0" fillId="2" borderId="0" xfId="0" applyFill="1"/>
    <xf numFmtId="0" fontId="0" fillId="0" borderId="1" xfId="0" quotePrefix="1" applyBorder="1"/>
    <xf numFmtId="0" fontId="0" fillId="0" borderId="0" xfId="0" quotePrefix="1" applyBorder="1"/>
    <xf numFmtId="0" fontId="0" fillId="0" borderId="0" xfId="0" quotePrefix="1"/>
    <xf numFmtId="0" fontId="0" fillId="0" borderId="5" xfId="0" quotePrefix="1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quotePrefix="1" applyFill="1" applyBorder="1"/>
  </cellXfs>
  <cellStyles count="2">
    <cellStyle name="Обычный" xfId="0" builtinId="0"/>
    <cellStyle name="Обычный 26" xfId="1" xr:uid="{F7290A83-AD4F-C24B-902A-3E9FCB611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'3'!$C$4:$C$13</c:f>
              <c:numCache>
                <c:formatCode>General</c:formatCode>
                <c:ptCount val="10"/>
                <c:pt idx="0">
                  <c:v>160.9</c:v>
                </c:pt>
                <c:pt idx="1">
                  <c:v>164.8</c:v>
                </c:pt>
                <c:pt idx="2">
                  <c:v>168.70000000000002</c:v>
                </c:pt>
                <c:pt idx="3">
                  <c:v>172.60000000000002</c:v>
                </c:pt>
                <c:pt idx="4">
                  <c:v>176.50000000000003</c:v>
                </c:pt>
                <c:pt idx="5">
                  <c:v>180.40000000000003</c:v>
                </c:pt>
                <c:pt idx="6">
                  <c:v>184.30000000000004</c:v>
                </c:pt>
                <c:pt idx="7">
                  <c:v>188.20000000000005</c:v>
                </c:pt>
                <c:pt idx="8">
                  <c:v>192.10000000000005</c:v>
                </c:pt>
                <c:pt idx="9">
                  <c:v>196.00000000000006</c:v>
                </c:pt>
              </c:numCache>
            </c:numRef>
          </c:cat>
          <c:val>
            <c:numRef>
              <c:f>'3'!$G$4:$G$13</c:f>
              <c:numCache>
                <c:formatCode>General</c:formatCode>
                <c:ptCount val="10"/>
                <c:pt idx="0">
                  <c:v>1.1538461538461539E-2</c:v>
                </c:pt>
                <c:pt idx="1">
                  <c:v>4.8717948717948718E-2</c:v>
                </c:pt>
                <c:pt idx="2">
                  <c:v>6.5384615384615388E-2</c:v>
                </c:pt>
                <c:pt idx="3">
                  <c:v>6.1538461538461535E-2</c:v>
                </c:pt>
                <c:pt idx="4">
                  <c:v>4.4871794871794872E-2</c:v>
                </c:pt>
                <c:pt idx="5">
                  <c:v>1.1538461538461539E-2</c:v>
                </c:pt>
                <c:pt idx="6">
                  <c:v>7.6923076923076919E-3</c:v>
                </c:pt>
                <c:pt idx="7">
                  <c:v>3.8461538461538459E-3</c:v>
                </c:pt>
                <c:pt idx="8">
                  <c:v>0</c:v>
                </c:pt>
                <c:pt idx="9">
                  <c:v>1.2820512820512821E-3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6-AD4F-9E91-9425FCB6D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5636831"/>
        <c:axId val="1478663503"/>
      </c:barChart>
      <c:catAx>
        <c:axId val="9956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8663503"/>
        <c:crosses val="autoZero"/>
        <c:auto val="1"/>
        <c:lblAlgn val="ctr"/>
        <c:lblOffset val="100"/>
        <c:noMultiLvlLbl val="0"/>
      </c:catAx>
      <c:valAx>
        <c:axId val="147866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563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Полигон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'3'!$C$4:$C$13</c:f>
              <c:numCache>
                <c:formatCode>General</c:formatCode>
                <c:ptCount val="10"/>
                <c:pt idx="0">
                  <c:v>160.9</c:v>
                </c:pt>
                <c:pt idx="1">
                  <c:v>164.8</c:v>
                </c:pt>
                <c:pt idx="2">
                  <c:v>168.70000000000002</c:v>
                </c:pt>
                <c:pt idx="3">
                  <c:v>172.60000000000002</c:v>
                </c:pt>
                <c:pt idx="4">
                  <c:v>176.50000000000003</c:v>
                </c:pt>
                <c:pt idx="5">
                  <c:v>180.40000000000003</c:v>
                </c:pt>
                <c:pt idx="6">
                  <c:v>184.30000000000004</c:v>
                </c:pt>
                <c:pt idx="7">
                  <c:v>188.20000000000005</c:v>
                </c:pt>
                <c:pt idx="8">
                  <c:v>192.10000000000005</c:v>
                </c:pt>
                <c:pt idx="9">
                  <c:v>196.00000000000006</c:v>
                </c:pt>
              </c:numCache>
            </c:numRef>
          </c:cat>
          <c:val>
            <c:numRef>
              <c:f>'3'!$G$4:$G$13</c:f>
              <c:numCache>
                <c:formatCode>General</c:formatCode>
                <c:ptCount val="10"/>
                <c:pt idx="0">
                  <c:v>1.1538461538461539E-2</c:v>
                </c:pt>
                <c:pt idx="1">
                  <c:v>4.8717948717948718E-2</c:v>
                </c:pt>
                <c:pt idx="2">
                  <c:v>6.5384615384615388E-2</c:v>
                </c:pt>
                <c:pt idx="3">
                  <c:v>6.1538461538461535E-2</c:v>
                </c:pt>
                <c:pt idx="4">
                  <c:v>4.4871794871794872E-2</c:v>
                </c:pt>
                <c:pt idx="5">
                  <c:v>1.1538461538461539E-2</c:v>
                </c:pt>
                <c:pt idx="6">
                  <c:v>7.6923076923076919E-3</c:v>
                </c:pt>
                <c:pt idx="7">
                  <c:v>3.8461538461538459E-3</c:v>
                </c:pt>
                <c:pt idx="8">
                  <c:v>0</c:v>
                </c:pt>
                <c:pt idx="9">
                  <c:v>1.2820512820512821E-3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3F-F446-83C9-06323E710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8462863"/>
        <c:axId val="1478220895"/>
      </c:lineChart>
      <c:catAx>
        <c:axId val="147846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8220895"/>
        <c:crosses val="autoZero"/>
        <c:auto val="1"/>
        <c:lblAlgn val="ctr"/>
        <c:lblOffset val="100"/>
        <c:noMultiLvlLbl val="0"/>
      </c:catAx>
      <c:valAx>
        <c:axId val="147822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846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'3'!$C$4:$C$13</c:f>
              <c:numCache>
                <c:formatCode>General</c:formatCode>
                <c:ptCount val="10"/>
                <c:pt idx="0">
                  <c:v>160.9</c:v>
                </c:pt>
                <c:pt idx="1">
                  <c:v>164.8</c:v>
                </c:pt>
                <c:pt idx="2">
                  <c:v>168.70000000000002</c:v>
                </c:pt>
                <c:pt idx="3">
                  <c:v>172.60000000000002</c:v>
                </c:pt>
                <c:pt idx="4">
                  <c:v>176.50000000000003</c:v>
                </c:pt>
                <c:pt idx="5">
                  <c:v>180.40000000000003</c:v>
                </c:pt>
                <c:pt idx="6">
                  <c:v>184.30000000000004</c:v>
                </c:pt>
                <c:pt idx="7">
                  <c:v>188.20000000000005</c:v>
                </c:pt>
                <c:pt idx="8">
                  <c:v>192.10000000000005</c:v>
                </c:pt>
                <c:pt idx="9">
                  <c:v>196.00000000000006</c:v>
                </c:pt>
              </c:numCache>
            </c:numRef>
          </c:cat>
          <c:val>
            <c:numRef>
              <c:f>'3'!$H$4:$H$13</c:f>
              <c:numCache>
                <c:formatCode>General</c:formatCode>
                <c:ptCount val="10"/>
                <c:pt idx="0">
                  <c:v>4.4999999999999998E-2</c:v>
                </c:pt>
                <c:pt idx="1">
                  <c:v>0.23499999999999999</c:v>
                </c:pt>
                <c:pt idx="2">
                  <c:v>0.49</c:v>
                </c:pt>
                <c:pt idx="3">
                  <c:v>0.73</c:v>
                </c:pt>
                <c:pt idx="4">
                  <c:v>0.90500000000000003</c:v>
                </c:pt>
                <c:pt idx="5">
                  <c:v>0.95000000000000007</c:v>
                </c:pt>
                <c:pt idx="6">
                  <c:v>0.98000000000000009</c:v>
                </c:pt>
                <c:pt idx="7">
                  <c:v>0.99500000000000011</c:v>
                </c:pt>
                <c:pt idx="8">
                  <c:v>0.99500000000000011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50-5E4E-9B3D-09E357ABF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5636831"/>
        <c:axId val="1478663503"/>
      </c:barChart>
      <c:catAx>
        <c:axId val="9956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8663503"/>
        <c:crosses val="autoZero"/>
        <c:auto val="1"/>
        <c:lblAlgn val="ctr"/>
        <c:lblOffset val="100"/>
        <c:noMultiLvlLbl val="0"/>
      </c:catAx>
      <c:valAx>
        <c:axId val="147866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563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Корреляционное облако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'1'!$B$2:$B$201</c:f>
              <c:numCache>
                <c:formatCode>General</c:formatCode>
                <c:ptCount val="200"/>
                <c:pt idx="0">
                  <c:v>157</c:v>
                </c:pt>
                <c:pt idx="1">
                  <c:v>158</c:v>
                </c:pt>
                <c:pt idx="2">
                  <c:v>159</c:v>
                </c:pt>
                <c:pt idx="3">
                  <c:v>159</c:v>
                </c:pt>
                <c:pt idx="4">
                  <c:v>159</c:v>
                </c:pt>
                <c:pt idx="5">
                  <c:v>159</c:v>
                </c:pt>
                <c:pt idx="6">
                  <c:v>159</c:v>
                </c:pt>
                <c:pt idx="7">
                  <c:v>160</c:v>
                </c:pt>
                <c:pt idx="8">
                  <c:v>160</c:v>
                </c:pt>
                <c:pt idx="9">
                  <c:v>161</c:v>
                </c:pt>
                <c:pt idx="10">
                  <c:v>161</c:v>
                </c:pt>
                <c:pt idx="11">
                  <c:v>161</c:v>
                </c:pt>
                <c:pt idx="12">
                  <c:v>161</c:v>
                </c:pt>
                <c:pt idx="13">
                  <c:v>161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161</c:v>
                </c:pt>
                <c:pt idx="19">
                  <c:v>161</c:v>
                </c:pt>
                <c:pt idx="20">
                  <c:v>161</c:v>
                </c:pt>
                <c:pt idx="21">
                  <c:v>161</c:v>
                </c:pt>
                <c:pt idx="22">
                  <c:v>162</c:v>
                </c:pt>
                <c:pt idx="23">
                  <c:v>162</c:v>
                </c:pt>
                <c:pt idx="24">
                  <c:v>162</c:v>
                </c:pt>
                <c:pt idx="25">
                  <c:v>162</c:v>
                </c:pt>
                <c:pt idx="26">
                  <c:v>162</c:v>
                </c:pt>
                <c:pt idx="27">
                  <c:v>162</c:v>
                </c:pt>
                <c:pt idx="28">
                  <c:v>163</c:v>
                </c:pt>
                <c:pt idx="29">
                  <c:v>163</c:v>
                </c:pt>
                <c:pt idx="30">
                  <c:v>163</c:v>
                </c:pt>
                <c:pt idx="31">
                  <c:v>163</c:v>
                </c:pt>
                <c:pt idx="32">
                  <c:v>163</c:v>
                </c:pt>
                <c:pt idx="33">
                  <c:v>163</c:v>
                </c:pt>
                <c:pt idx="34">
                  <c:v>163</c:v>
                </c:pt>
                <c:pt idx="35">
                  <c:v>163</c:v>
                </c:pt>
                <c:pt idx="36">
                  <c:v>163</c:v>
                </c:pt>
                <c:pt idx="37">
                  <c:v>164</c:v>
                </c:pt>
                <c:pt idx="38">
                  <c:v>164</c:v>
                </c:pt>
                <c:pt idx="39">
                  <c:v>164</c:v>
                </c:pt>
                <c:pt idx="40">
                  <c:v>164</c:v>
                </c:pt>
                <c:pt idx="41">
                  <c:v>164</c:v>
                </c:pt>
                <c:pt idx="42">
                  <c:v>164</c:v>
                </c:pt>
                <c:pt idx="43">
                  <c:v>164</c:v>
                </c:pt>
                <c:pt idx="44">
                  <c:v>164</c:v>
                </c:pt>
                <c:pt idx="45">
                  <c:v>164</c:v>
                </c:pt>
                <c:pt idx="46">
                  <c:v>164</c:v>
                </c:pt>
                <c:pt idx="47">
                  <c:v>165</c:v>
                </c:pt>
                <c:pt idx="48">
                  <c:v>165</c:v>
                </c:pt>
                <c:pt idx="49">
                  <c:v>165</c:v>
                </c:pt>
                <c:pt idx="50">
                  <c:v>165</c:v>
                </c:pt>
                <c:pt idx="51">
                  <c:v>165</c:v>
                </c:pt>
                <c:pt idx="52">
                  <c:v>165</c:v>
                </c:pt>
                <c:pt idx="53">
                  <c:v>165</c:v>
                </c:pt>
                <c:pt idx="54">
                  <c:v>165</c:v>
                </c:pt>
                <c:pt idx="55">
                  <c:v>165</c:v>
                </c:pt>
                <c:pt idx="56">
                  <c:v>165</c:v>
                </c:pt>
                <c:pt idx="57">
                  <c:v>165</c:v>
                </c:pt>
                <c:pt idx="58">
                  <c:v>166</c:v>
                </c:pt>
                <c:pt idx="59">
                  <c:v>166</c:v>
                </c:pt>
                <c:pt idx="60">
                  <c:v>166</c:v>
                </c:pt>
                <c:pt idx="61">
                  <c:v>166</c:v>
                </c:pt>
                <c:pt idx="62">
                  <c:v>166</c:v>
                </c:pt>
                <c:pt idx="63">
                  <c:v>166</c:v>
                </c:pt>
                <c:pt idx="64">
                  <c:v>166</c:v>
                </c:pt>
                <c:pt idx="65">
                  <c:v>166</c:v>
                </c:pt>
                <c:pt idx="66">
                  <c:v>166</c:v>
                </c:pt>
                <c:pt idx="67">
                  <c:v>166</c:v>
                </c:pt>
                <c:pt idx="68">
                  <c:v>166</c:v>
                </c:pt>
                <c:pt idx="69">
                  <c:v>167</c:v>
                </c:pt>
                <c:pt idx="70">
                  <c:v>167</c:v>
                </c:pt>
                <c:pt idx="71">
                  <c:v>167</c:v>
                </c:pt>
                <c:pt idx="72">
                  <c:v>167</c:v>
                </c:pt>
                <c:pt idx="73">
                  <c:v>167</c:v>
                </c:pt>
                <c:pt idx="74">
                  <c:v>167</c:v>
                </c:pt>
                <c:pt idx="75">
                  <c:v>167</c:v>
                </c:pt>
                <c:pt idx="76">
                  <c:v>167</c:v>
                </c:pt>
                <c:pt idx="77">
                  <c:v>167</c:v>
                </c:pt>
                <c:pt idx="78">
                  <c:v>167</c:v>
                </c:pt>
                <c:pt idx="79">
                  <c:v>167</c:v>
                </c:pt>
                <c:pt idx="80">
                  <c:v>167</c:v>
                </c:pt>
                <c:pt idx="81">
                  <c:v>168</c:v>
                </c:pt>
                <c:pt idx="82">
                  <c:v>168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168</c:v>
                </c:pt>
                <c:pt idx="87">
                  <c:v>168</c:v>
                </c:pt>
                <c:pt idx="88">
                  <c:v>168</c:v>
                </c:pt>
                <c:pt idx="89">
                  <c:v>168</c:v>
                </c:pt>
                <c:pt idx="90">
                  <c:v>168</c:v>
                </c:pt>
                <c:pt idx="91">
                  <c:v>168</c:v>
                </c:pt>
                <c:pt idx="92">
                  <c:v>168</c:v>
                </c:pt>
                <c:pt idx="93">
                  <c:v>168</c:v>
                </c:pt>
                <c:pt idx="94">
                  <c:v>168</c:v>
                </c:pt>
                <c:pt idx="95">
                  <c:v>168</c:v>
                </c:pt>
                <c:pt idx="96">
                  <c:v>168</c:v>
                </c:pt>
                <c:pt idx="97">
                  <c:v>168</c:v>
                </c:pt>
                <c:pt idx="98">
                  <c:v>169</c:v>
                </c:pt>
                <c:pt idx="99">
                  <c:v>169</c:v>
                </c:pt>
                <c:pt idx="100">
                  <c:v>169</c:v>
                </c:pt>
                <c:pt idx="101">
                  <c:v>169</c:v>
                </c:pt>
                <c:pt idx="102">
                  <c:v>169</c:v>
                </c:pt>
                <c:pt idx="103">
                  <c:v>169</c:v>
                </c:pt>
                <c:pt idx="104">
                  <c:v>169</c:v>
                </c:pt>
                <c:pt idx="105">
                  <c:v>169</c:v>
                </c:pt>
                <c:pt idx="106">
                  <c:v>169</c:v>
                </c:pt>
                <c:pt idx="107">
                  <c:v>169</c:v>
                </c:pt>
                <c:pt idx="108">
                  <c:v>169</c:v>
                </c:pt>
                <c:pt idx="109">
                  <c:v>169</c:v>
                </c:pt>
                <c:pt idx="110">
                  <c:v>169</c:v>
                </c:pt>
                <c:pt idx="111">
                  <c:v>169</c:v>
                </c:pt>
                <c:pt idx="112">
                  <c:v>169</c:v>
                </c:pt>
                <c:pt idx="113">
                  <c:v>170</c:v>
                </c:pt>
                <c:pt idx="114">
                  <c:v>170</c:v>
                </c:pt>
                <c:pt idx="115">
                  <c:v>170</c:v>
                </c:pt>
                <c:pt idx="116">
                  <c:v>170</c:v>
                </c:pt>
                <c:pt idx="117">
                  <c:v>170</c:v>
                </c:pt>
                <c:pt idx="118">
                  <c:v>170</c:v>
                </c:pt>
                <c:pt idx="119">
                  <c:v>170</c:v>
                </c:pt>
                <c:pt idx="120">
                  <c:v>170</c:v>
                </c:pt>
                <c:pt idx="121">
                  <c:v>170</c:v>
                </c:pt>
                <c:pt idx="122">
                  <c:v>170</c:v>
                </c:pt>
                <c:pt idx="123">
                  <c:v>170</c:v>
                </c:pt>
                <c:pt idx="124">
                  <c:v>171</c:v>
                </c:pt>
                <c:pt idx="125">
                  <c:v>171</c:v>
                </c:pt>
                <c:pt idx="126">
                  <c:v>171</c:v>
                </c:pt>
                <c:pt idx="127">
                  <c:v>171</c:v>
                </c:pt>
                <c:pt idx="128">
                  <c:v>171</c:v>
                </c:pt>
                <c:pt idx="129">
                  <c:v>171</c:v>
                </c:pt>
                <c:pt idx="130">
                  <c:v>171</c:v>
                </c:pt>
                <c:pt idx="131">
                  <c:v>171</c:v>
                </c:pt>
                <c:pt idx="132">
                  <c:v>171</c:v>
                </c:pt>
                <c:pt idx="133">
                  <c:v>171</c:v>
                </c:pt>
                <c:pt idx="134">
                  <c:v>171</c:v>
                </c:pt>
                <c:pt idx="135">
                  <c:v>171</c:v>
                </c:pt>
                <c:pt idx="136">
                  <c:v>172</c:v>
                </c:pt>
                <c:pt idx="137">
                  <c:v>172</c:v>
                </c:pt>
                <c:pt idx="138">
                  <c:v>172</c:v>
                </c:pt>
                <c:pt idx="139">
                  <c:v>172</c:v>
                </c:pt>
                <c:pt idx="140">
                  <c:v>172</c:v>
                </c:pt>
                <c:pt idx="141">
                  <c:v>172</c:v>
                </c:pt>
                <c:pt idx="142">
                  <c:v>172</c:v>
                </c:pt>
                <c:pt idx="143">
                  <c:v>172</c:v>
                </c:pt>
                <c:pt idx="144">
                  <c:v>172</c:v>
                </c:pt>
                <c:pt idx="145">
                  <c:v>172</c:v>
                </c:pt>
                <c:pt idx="146">
                  <c:v>173</c:v>
                </c:pt>
                <c:pt idx="147">
                  <c:v>173</c:v>
                </c:pt>
                <c:pt idx="148">
                  <c:v>173</c:v>
                </c:pt>
                <c:pt idx="149">
                  <c:v>173</c:v>
                </c:pt>
                <c:pt idx="150">
                  <c:v>173</c:v>
                </c:pt>
                <c:pt idx="151">
                  <c:v>173</c:v>
                </c:pt>
                <c:pt idx="152">
                  <c:v>173</c:v>
                </c:pt>
                <c:pt idx="153">
                  <c:v>173</c:v>
                </c:pt>
                <c:pt idx="154">
                  <c:v>173</c:v>
                </c:pt>
                <c:pt idx="155">
                  <c:v>174</c:v>
                </c:pt>
                <c:pt idx="156">
                  <c:v>174</c:v>
                </c:pt>
                <c:pt idx="157">
                  <c:v>174</c:v>
                </c:pt>
                <c:pt idx="158">
                  <c:v>174</c:v>
                </c:pt>
                <c:pt idx="159">
                  <c:v>174</c:v>
                </c:pt>
                <c:pt idx="160">
                  <c:v>174</c:v>
                </c:pt>
                <c:pt idx="161">
                  <c:v>174</c:v>
                </c:pt>
                <c:pt idx="162">
                  <c:v>175</c:v>
                </c:pt>
                <c:pt idx="163">
                  <c:v>175</c:v>
                </c:pt>
                <c:pt idx="164">
                  <c:v>175</c:v>
                </c:pt>
                <c:pt idx="165">
                  <c:v>175</c:v>
                </c:pt>
                <c:pt idx="166">
                  <c:v>175</c:v>
                </c:pt>
                <c:pt idx="167">
                  <c:v>175</c:v>
                </c:pt>
                <c:pt idx="168">
                  <c:v>176</c:v>
                </c:pt>
                <c:pt idx="169">
                  <c:v>176</c:v>
                </c:pt>
                <c:pt idx="170">
                  <c:v>176</c:v>
                </c:pt>
                <c:pt idx="171">
                  <c:v>176</c:v>
                </c:pt>
                <c:pt idx="172">
                  <c:v>176</c:v>
                </c:pt>
                <c:pt idx="173">
                  <c:v>176</c:v>
                </c:pt>
                <c:pt idx="174">
                  <c:v>176</c:v>
                </c:pt>
                <c:pt idx="175">
                  <c:v>176</c:v>
                </c:pt>
                <c:pt idx="176">
                  <c:v>176</c:v>
                </c:pt>
                <c:pt idx="177">
                  <c:v>176</c:v>
                </c:pt>
                <c:pt idx="178">
                  <c:v>176</c:v>
                </c:pt>
                <c:pt idx="179">
                  <c:v>176</c:v>
                </c:pt>
                <c:pt idx="180">
                  <c:v>176</c:v>
                </c:pt>
                <c:pt idx="181">
                  <c:v>177</c:v>
                </c:pt>
                <c:pt idx="182">
                  <c:v>178</c:v>
                </c:pt>
                <c:pt idx="183">
                  <c:v>178</c:v>
                </c:pt>
                <c:pt idx="184">
                  <c:v>178</c:v>
                </c:pt>
                <c:pt idx="185">
                  <c:v>178</c:v>
                </c:pt>
                <c:pt idx="186">
                  <c:v>178</c:v>
                </c:pt>
                <c:pt idx="187">
                  <c:v>179</c:v>
                </c:pt>
                <c:pt idx="188">
                  <c:v>179</c:v>
                </c:pt>
                <c:pt idx="189">
                  <c:v>180</c:v>
                </c:pt>
                <c:pt idx="190">
                  <c:v>181</c:v>
                </c:pt>
                <c:pt idx="191">
                  <c:v>182</c:v>
                </c:pt>
                <c:pt idx="192">
                  <c:v>183</c:v>
                </c:pt>
                <c:pt idx="193">
                  <c:v>184</c:v>
                </c:pt>
                <c:pt idx="194">
                  <c:v>184</c:v>
                </c:pt>
                <c:pt idx="195">
                  <c:v>184</c:v>
                </c:pt>
                <c:pt idx="196">
                  <c:v>187</c:v>
                </c:pt>
                <c:pt idx="197">
                  <c:v>188</c:v>
                </c:pt>
                <c:pt idx="198">
                  <c:v>188</c:v>
                </c:pt>
                <c:pt idx="199">
                  <c:v>196</c:v>
                </c:pt>
              </c:numCache>
            </c:numRef>
          </c:xVal>
          <c:yVal>
            <c:numRef>
              <c:f>'1'!$E$2:$E$201</c:f>
              <c:numCache>
                <c:formatCode>General</c:formatCode>
                <c:ptCount val="200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50</c:v>
                </c:pt>
                <c:pt idx="4">
                  <c:v>51</c:v>
                </c:pt>
                <c:pt idx="5">
                  <c:v>52</c:v>
                </c:pt>
                <c:pt idx="6">
                  <c:v>54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55</c:v>
                </c:pt>
                <c:pt idx="11">
                  <c:v>55</c:v>
                </c:pt>
                <c:pt idx="12">
                  <c:v>56</c:v>
                </c:pt>
                <c:pt idx="13">
                  <c:v>56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  <c:pt idx="25">
                  <c:v>58</c:v>
                </c:pt>
                <c:pt idx="26">
                  <c:v>58</c:v>
                </c:pt>
                <c:pt idx="27">
                  <c:v>59</c:v>
                </c:pt>
                <c:pt idx="28">
                  <c:v>59</c:v>
                </c:pt>
                <c:pt idx="29">
                  <c:v>59</c:v>
                </c:pt>
                <c:pt idx="30">
                  <c:v>59</c:v>
                </c:pt>
                <c:pt idx="31">
                  <c:v>59</c:v>
                </c:pt>
                <c:pt idx="32">
                  <c:v>59</c:v>
                </c:pt>
                <c:pt idx="33">
                  <c:v>59</c:v>
                </c:pt>
                <c:pt idx="34">
                  <c:v>59</c:v>
                </c:pt>
                <c:pt idx="35">
                  <c:v>59</c:v>
                </c:pt>
                <c:pt idx="36">
                  <c:v>59</c:v>
                </c:pt>
                <c:pt idx="37">
                  <c:v>59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61</c:v>
                </c:pt>
                <c:pt idx="52">
                  <c:v>61</c:v>
                </c:pt>
                <c:pt idx="53">
                  <c:v>61</c:v>
                </c:pt>
                <c:pt idx="54">
                  <c:v>61</c:v>
                </c:pt>
                <c:pt idx="55">
                  <c:v>61</c:v>
                </c:pt>
                <c:pt idx="56">
                  <c:v>61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61</c:v>
                </c:pt>
                <c:pt idx="61">
                  <c:v>61</c:v>
                </c:pt>
                <c:pt idx="62">
                  <c:v>61</c:v>
                </c:pt>
                <c:pt idx="63">
                  <c:v>62</c:v>
                </c:pt>
                <c:pt idx="64">
                  <c:v>62</c:v>
                </c:pt>
                <c:pt idx="65">
                  <c:v>62</c:v>
                </c:pt>
                <c:pt idx="66">
                  <c:v>62</c:v>
                </c:pt>
                <c:pt idx="67">
                  <c:v>62</c:v>
                </c:pt>
                <c:pt idx="68">
                  <c:v>62</c:v>
                </c:pt>
                <c:pt idx="69">
                  <c:v>62</c:v>
                </c:pt>
                <c:pt idx="70">
                  <c:v>62</c:v>
                </c:pt>
                <c:pt idx="71">
                  <c:v>62</c:v>
                </c:pt>
                <c:pt idx="72">
                  <c:v>63</c:v>
                </c:pt>
                <c:pt idx="73">
                  <c:v>63</c:v>
                </c:pt>
                <c:pt idx="74">
                  <c:v>63</c:v>
                </c:pt>
                <c:pt idx="75">
                  <c:v>63</c:v>
                </c:pt>
                <c:pt idx="76">
                  <c:v>63</c:v>
                </c:pt>
                <c:pt idx="77">
                  <c:v>63</c:v>
                </c:pt>
                <c:pt idx="78">
                  <c:v>63</c:v>
                </c:pt>
                <c:pt idx="79">
                  <c:v>63</c:v>
                </c:pt>
                <c:pt idx="80">
                  <c:v>63</c:v>
                </c:pt>
                <c:pt idx="81">
                  <c:v>63</c:v>
                </c:pt>
                <c:pt idx="82">
                  <c:v>63</c:v>
                </c:pt>
                <c:pt idx="83">
                  <c:v>63</c:v>
                </c:pt>
                <c:pt idx="84">
                  <c:v>63</c:v>
                </c:pt>
                <c:pt idx="85">
                  <c:v>64</c:v>
                </c:pt>
                <c:pt idx="86">
                  <c:v>64</c:v>
                </c:pt>
                <c:pt idx="87">
                  <c:v>64</c:v>
                </c:pt>
                <c:pt idx="88">
                  <c:v>64</c:v>
                </c:pt>
                <c:pt idx="89">
                  <c:v>64</c:v>
                </c:pt>
                <c:pt idx="90">
                  <c:v>64</c:v>
                </c:pt>
                <c:pt idx="91">
                  <c:v>64</c:v>
                </c:pt>
                <c:pt idx="92">
                  <c:v>64</c:v>
                </c:pt>
                <c:pt idx="93">
                  <c:v>64</c:v>
                </c:pt>
                <c:pt idx="94">
                  <c:v>64</c:v>
                </c:pt>
                <c:pt idx="95">
                  <c:v>64</c:v>
                </c:pt>
                <c:pt idx="96">
                  <c:v>64</c:v>
                </c:pt>
                <c:pt idx="97">
                  <c:v>64</c:v>
                </c:pt>
                <c:pt idx="98">
                  <c:v>64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66</c:v>
                </c:pt>
                <c:pt idx="113">
                  <c:v>66</c:v>
                </c:pt>
                <c:pt idx="114">
                  <c:v>66</c:v>
                </c:pt>
                <c:pt idx="115">
                  <c:v>66</c:v>
                </c:pt>
                <c:pt idx="116">
                  <c:v>66</c:v>
                </c:pt>
                <c:pt idx="117">
                  <c:v>66</c:v>
                </c:pt>
                <c:pt idx="118">
                  <c:v>66</c:v>
                </c:pt>
                <c:pt idx="119">
                  <c:v>66</c:v>
                </c:pt>
                <c:pt idx="120">
                  <c:v>66</c:v>
                </c:pt>
                <c:pt idx="121">
                  <c:v>66</c:v>
                </c:pt>
                <c:pt idx="122">
                  <c:v>66</c:v>
                </c:pt>
                <c:pt idx="123">
                  <c:v>66</c:v>
                </c:pt>
                <c:pt idx="124">
                  <c:v>66</c:v>
                </c:pt>
                <c:pt idx="125">
                  <c:v>66</c:v>
                </c:pt>
                <c:pt idx="126">
                  <c:v>66</c:v>
                </c:pt>
                <c:pt idx="127">
                  <c:v>66</c:v>
                </c:pt>
                <c:pt idx="128">
                  <c:v>66</c:v>
                </c:pt>
                <c:pt idx="129">
                  <c:v>66</c:v>
                </c:pt>
                <c:pt idx="130">
                  <c:v>66</c:v>
                </c:pt>
                <c:pt idx="131">
                  <c:v>66</c:v>
                </c:pt>
                <c:pt idx="132">
                  <c:v>66</c:v>
                </c:pt>
                <c:pt idx="133">
                  <c:v>67</c:v>
                </c:pt>
                <c:pt idx="134">
                  <c:v>67</c:v>
                </c:pt>
                <c:pt idx="135">
                  <c:v>67</c:v>
                </c:pt>
                <c:pt idx="136">
                  <c:v>67</c:v>
                </c:pt>
                <c:pt idx="137">
                  <c:v>67</c:v>
                </c:pt>
                <c:pt idx="138">
                  <c:v>67</c:v>
                </c:pt>
                <c:pt idx="139">
                  <c:v>67</c:v>
                </c:pt>
                <c:pt idx="140">
                  <c:v>67</c:v>
                </c:pt>
                <c:pt idx="141">
                  <c:v>67</c:v>
                </c:pt>
                <c:pt idx="142">
                  <c:v>67</c:v>
                </c:pt>
                <c:pt idx="143">
                  <c:v>67</c:v>
                </c:pt>
                <c:pt idx="144">
                  <c:v>67</c:v>
                </c:pt>
                <c:pt idx="145">
                  <c:v>68</c:v>
                </c:pt>
                <c:pt idx="146">
                  <c:v>68</c:v>
                </c:pt>
                <c:pt idx="147">
                  <c:v>68</c:v>
                </c:pt>
                <c:pt idx="148">
                  <c:v>68</c:v>
                </c:pt>
                <c:pt idx="149">
                  <c:v>68</c:v>
                </c:pt>
                <c:pt idx="150">
                  <c:v>68</c:v>
                </c:pt>
                <c:pt idx="151">
                  <c:v>68</c:v>
                </c:pt>
                <c:pt idx="152">
                  <c:v>68</c:v>
                </c:pt>
                <c:pt idx="153">
                  <c:v>69</c:v>
                </c:pt>
                <c:pt idx="154">
                  <c:v>69</c:v>
                </c:pt>
                <c:pt idx="155">
                  <c:v>69</c:v>
                </c:pt>
                <c:pt idx="156">
                  <c:v>69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71</c:v>
                </c:pt>
                <c:pt idx="169">
                  <c:v>71</c:v>
                </c:pt>
                <c:pt idx="170">
                  <c:v>71</c:v>
                </c:pt>
                <c:pt idx="171">
                  <c:v>72</c:v>
                </c:pt>
                <c:pt idx="172">
                  <c:v>72</c:v>
                </c:pt>
                <c:pt idx="173">
                  <c:v>72</c:v>
                </c:pt>
                <c:pt idx="174">
                  <c:v>72</c:v>
                </c:pt>
                <c:pt idx="175">
                  <c:v>73</c:v>
                </c:pt>
                <c:pt idx="176">
                  <c:v>73</c:v>
                </c:pt>
                <c:pt idx="177">
                  <c:v>73</c:v>
                </c:pt>
                <c:pt idx="178">
                  <c:v>73</c:v>
                </c:pt>
                <c:pt idx="179">
                  <c:v>73</c:v>
                </c:pt>
                <c:pt idx="180">
                  <c:v>73</c:v>
                </c:pt>
                <c:pt idx="181">
                  <c:v>73</c:v>
                </c:pt>
                <c:pt idx="182">
                  <c:v>73</c:v>
                </c:pt>
                <c:pt idx="183">
                  <c:v>74</c:v>
                </c:pt>
                <c:pt idx="184">
                  <c:v>74</c:v>
                </c:pt>
                <c:pt idx="185">
                  <c:v>75</c:v>
                </c:pt>
                <c:pt idx="186">
                  <c:v>75</c:v>
                </c:pt>
                <c:pt idx="187">
                  <c:v>75</c:v>
                </c:pt>
                <c:pt idx="188">
                  <c:v>75</c:v>
                </c:pt>
                <c:pt idx="189">
                  <c:v>75</c:v>
                </c:pt>
                <c:pt idx="190">
                  <c:v>76</c:v>
                </c:pt>
                <c:pt idx="191">
                  <c:v>76</c:v>
                </c:pt>
                <c:pt idx="192">
                  <c:v>76</c:v>
                </c:pt>
                <c:pt idx="193">
                  <c:v>76</c:v>
                </c:pt>
                <c:pt idx="194">
                  <c:v>77</c:v>
                </c:pt>
                <c:pt idx="195">
                  <c:v>77</c:v>
                </c:pt>
                <c:pt idx="196">
                  <c:v>77</c:v>
                </c:pt>
                <c:pt idx="197">
                  <c:v>78</c:v>
                </c:pt>
                <c:pt idx="198">
                  <c:v>78</c:v>
                </c:pt>
                <c:pt idx="19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0-CB4A-8C18-43EF66137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843919"/>
        <c:axId val="997064143"/>
      </c:scatterChart>
      <c:valAx>
        <c:axId val="1456843919"/>
        <c:scaling>
          <c:orientation val="minMax"/>
          <c:max val="198"/>
          <c:min val="1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7064143"/>
        <c:crosses val="autoZero"/>
        <c:crossBetween val="midCat"/>
      </c:valAx>
      <c:valAx>
        <c:axId val="997064143"/>
        <c:scaling>
          <c:orientation val="minMax"/>
          <c:max val="83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6843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'10'!$A$23:$A$32</c:f>
              <c:numCache>
                <c:formatCode>General</c:formatCode>
                <c:ptCount val="10"/>
                <c:pt idx="0">
                  <c:v>158.94999999999999</c:v>
                </c:pt>
                <c:pt idx="1">
                  <c:v>162.85000000000002</c:v>
                </c:pt>
                <c:pt idx="2">
                  <c:v>166.75</c:v>
                </c:pt>
                <c:pt idx="3">
                  <c:v>170.65000000000003</c:v>
                </c:pt>
                <c:pt idx="4">
                  <c:v>174.55</c:v>
                </c:pt>
                <c:pt idx="5">
                  <c:v>178.45000000000005</c:v>
                </c:pt>
                <c:pt idx="6">
                  <c:v>182.35000000000002</c:v>
                </c:pt>
                <c:pt idx="7">
                  <c:v>186.25000000000006</c:v>
                </c:pt>
                <c:pt idx="8">
                  <c:v>190.15000000000003</c:v>
                </c:pt>
                <c:pt idx="9">
                  <c:v>194.05</c:v>
                </c:pt>
              </c:numCache>
            </c:numRef>
          </c:cat>
          <c:val>
            <c:numRef>
              <c:f>'10'!$B$22:$K$22</c:f>
              <c:numCache>
                <c:formatCode>General</c:formatCode>
                <c:ptCount val="10"/>
                <c:pt idx="0">
                  <c:v>49.6</c:v>
                </c:pt>
                <c:pt idx="1">
                  <c:v>52.800000000000004</c:v>
                </c:pt>
                <c:pt idx="2">
                  <c:v>56.000000000000007</c:v>
                </c:pt>
                <c:pt idx="3">
                  <c:v>59.20000000000001</c:v>
                </c:pt>
                <c:pt idx="4">
                  <c:v>62.400000000000013</c:v>
                </c:pt>
                <c:pt idx="5">
                  <c:v>65.600000000000023</c:v>
                </c:pt>
                <c:pt idx="6">
                  <c:v>68.800000000000011</c:v>
                </c:pt>
                <c:pt idx="7">
                  <c:v>72.000000000000028</c:v>
                </c:pt>
                <c:pt idx="8">
                  <c:v>75.200000000000017</c:v>
                </c:pt>
                <c:pt idx="9">
                  <c:v>78.400000000000006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1-4F44-83C6-206F134F7E7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'10'!$A$23:$A$32</c:f>
              <c:numCache>
                <c:formatCode>General</c:formatCode>
                <c:ptCount val="10"/>
                <c:pt idx="0">
                  <c:v>158.94999999999999</c:v>
                </c:pt>
                <c:pt idx="1">
                  <c:v>162.85000000000002</c:v>
                </c:pt>
                <c:pt idx="2">
                  <c:v>166.75</c:v>
                </c:pt>
                <c:pt idx="3">
                  <c:v>170.65000000000003</c:v>
                </c:pt>
                <c:pt idx="4">
                  <c:v>174.55</c:v>
                </c:pt>
                <c:pt idx="5">
                  <c:v>178.45000000000005</c:v>
                </c:pt>
                <c:pt idx="6">
                  <c:v>182.35000000000002</c:v>
                </c:pt>
                <c:pt idx="7">
                  <c:v>186.25000000000006</c:v>
                </c:pt>
                <c:pt idx="8">
                  <c:v>190.15000000000003</c:v>
                </c:pt>
                <c:pt idx="9">
                  <c:v>194.05</c:v>
                </c:pt>
              </c:numCache>
            </c:numRef>
          </c:cat>
          <c:val>
            <c:numRef>
              <c:f>'10'!$M$39:$M$48</c:f>
              <c:numCache>
                <c:formatCode>General</c:formatCode>
                <c:ptCount val="10"/>
                <c:pt idx="0">
                  <c:v>102.60934834117671</c:v>
                </c:pt>
                <c:pt idx="1">
                  <c:v>103.06263657347353</c:v>
                </c:pt>
                <c:pt idx="2">
                  <c:v>103.51592480577033</c:v>
                </c:pt>
                <c:pt idx="3">
                  <c:v>103.96921303806712</c:v>
                </c:pt>
                <c:pt idx="4">
                  <c:v>104.42250127036392</c:v>
                </c:pt>
                <c:pt idx="5">
                  <c:v>104.87578950266072</c:v>
                </c:pt>
                <c:pt idx="6">
                  <c:v>105.32907773495752</c:v>
                </c:pt>
                <c:pt idx="7">
                  <c:v>105.78236596725432</c:v>
                </c:pt>
                <c:pt idx="8">
                  <c:v>106.23565419955113</c:v>
                </c:pt>
                <c:pt idx="9">
                  <c:v>106.68894243184792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A1-4F44-83C6-206F134F7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7084623"/>
        <c:axId val="996384815"/>
      </c:lineChart>
      <c:catAx>
        <c:axId val="99708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6384815"/>
        <c:crosses val="autoZero"/>
        <c:auto val="1"/>
        <c:lblAlgn val="ctr"/>
        <c:lblOffset val="100"/>
        <c:noMultiLvlLbl val="0"/>
      </c:catAx>
      <c:valAx>
        <c:axId val="99638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708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488950</xdr:colOff>
      <xdr:row>14</xdr:row>
      <xdr:rowOff>82550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E580D2-368B-3449-A0F4-C56F21C97CD2}"/>
            </a:ext>
          </a:extLst>
        </xdr:cNvPr>
        <xdr:cNvSpPr txBox="1"/>
      </xdr:nvSpPr>
      <xdr:spPr>
        <a:xfrm>
          <a:off x="7918450" y="2927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488950</xdr:colOff>
      <xdr:row>14</xdr:row>
      <xdr:rowOff>82550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6916569-0799-3545-B1A2-E51E2B5C8E98}"/>
            </a:ext>
          </a:extLst>
        </xdr:cNvPr>
        <xdr:cNvSpPr txBox="1"/>
      </xdr:nvSpPr>
      <xdr:spPr>
        <a:xfrm>
          <a:off x="7918450" y="2876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18</xdr:row>
      <xdr:rowOff>120650</xdr:rowOff>
    </xdr:from>
    <xdr:to>
      <xdr:col>6</xdr:col>
      <xdr:colOff>355600</xdr:colOff>
      <xdr:row>32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549BC1-A6A1-C341-8CBD-20BDB00FF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609600</xdr:colOff>
      <xdr:row>18</xdr:row>
      <xdr:rowOff>146050</xdr:rowOff>
    </xdr:from>
    <xdr:to>
      <xdr:col>12</xdr:col>
      <xdr:colOff>228600</xdr:colOff>
      <xdr:row>32</xdr:row>
      <xdr:rowOff>44450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F9D9D19-3552-8C42-812B-921679B78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723900</xdr:colOff>
      <xdr:row>34</xdr:row>
      <xdr:rowOff>152400</xdr:rowOff>
    </xdr:from>
    <xdr:to>
      <xdr:col>6</xdr:col>
      <xdr:colOff>342900</xdr:colOff>
      <xdr:row>48</xdr:row>
      <xdr:rowOff>38100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641B791-23B5-D941-AC4A-CCCFB5A28D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69850</xdr:rowOff>
    </xdr:from>
    <xdr:to>
      <xdr:col>5</xdr:col>
      <xdr:colOff>571503</xdr:colOff>
      <xdr:row>18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A5377FA-4906-814A-AACA-E21DBD709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42</xdr:row>
      <xdr:rowOff>31750</xdr:rowOff>
    </xdr:from>
    <xdr:to>
      <xdr:col>8</xdr:col>
      <xdr:colOff>711200</xdr:colOff>
      <xdr:row>59</xdr:row>
      <xdr:rowOff>88900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EEA5EF5-7BB4-4B41-91E4-3420388A9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62EC-B977-1644-B89D-BAB03DA390AB}">
  <dimension ref="A1:E201"/>
  <sheetViews>
    <sheetView topLeftCell="A188" workbookViewId="0">
      <selection activeCell="B4" sqref="B4"/>
    </sheetView>
  </sheetViews>
  <sheetFormatPr baseColWidth="10" defaultRowHeight="16"/>
  <sheetData>
    <row r="1" spans="1:5">
      <c r="A1" s="1" t="s">
        <v>0</v>
      </c>
      <c r="B1" s="1" t="s">
        <v>1</v>
      </c>
      <c r="D1" s="1" t="s">
        <v>0</v>
      </c>
      <c r="E1" s="1" t="s">
        <v>2</v>
      </c>
    </row>
    <row r="2" spans="1:5">
      <c r="A2" s="2">
        <v>140</v>
      </c>
      <c r="B2" s="2">
        <v>157</v>
      </c>
      <c r="D2" s="2">
        <v>70</v>
      </c>
      <c r="E2" s="2">
        <v>48</v>
      </c>
    </row>
    <row r="3" spans="1:5">
      <c r="A3" s="2">
        <v>153</v>
      </c>
      <c r="B3" s="2">
        <v>158</v>
      </c>
      <c r="D3" s="2">
        <v>163</v>
      </c>
      <c r="E3" s="2">
        <v>48</v>
      </c>
    </row>
    <row r="4" spans="1:5">
      <c r="A4" s="2">
        <v>57</v>
      </c>
      <c r="B4" s="2">
        <v>159</v>
      </c>
      <c r="D4" s="2">
        <v>177</v>
      </c>
      <c r="E4" s="2">
        <v>48</v>
      </c>
    </row>
    <row r="5" spans="1:5">
      <c r="A5" s="2">
        <v>70</v>
      </c>
      <c r="B5" s="2">
        <v>159</v>
      </c>
      <c r="D5" s="2">
        <v>96</v>
      </c>
      <c r="E5" s="2">
        <v>50</v>
      </c>
    </row>
    <row r="6" spans="1:5">
      <c r="A6" s="2">
        <v>75</v>
      </c>
      <c r="B6" s="2">
        <v>159</v>
      </c>
      <c r="D6" s="2">
        <v>94</v>
      </c>
      <c r="E6" s="2">
        <v>51</v>
      </c>
    </row>
    <row r="7" spans="1:5">
      <c r="A7" s="2">
        <v>163</v>
      </c>
      <c r="B7" s="2">
        <v>159</v>
      </c>
      <c r="D7" s="2">
        <v>191</v>
      </c>
      <c r="E7" s="2">
        <v>52</v>
      </c>
    </row>
    <row r="8" spans="1:5">
      <c r="A8" s="2">
        <v>177</v>
      </c>
      <c r="B8" s="2">
        <v>159</v>
      </c>
      <c r="D8" s="2">
        <v>151</v>
      </c>
      <c r="E8" s="2">
        <v>54</v>
      </c>
    </row>
    <row r="9" spans="1:5">
      <c r="A9" s="2">
        <v>18</v>
      </c>
      <c r="B9" s="2">
        <v>160</v>
      </c>
      <c r="D9" s="2">
        <v>1</v>
      </c>
      <c r="E9" s="2">
        <v>55</v>
      </c>
    </row>
    <row r="10" spans="1:5">
      <c r="A10" s="2">
        <v>54</v>
      </c>
      <c r="B10" s="2">
        <v>160</v>
      </c>
      <c r="D10" s="2">
        <v>22</v>
      </c>
      <c r="E10" s="2">
        <v>55</v>
      </c>
    </row>
    <row r="11" spans="1:5">
      <c r="A11" s="2">
        <v>26</v>
      </c>
      <c r="B11" s="2">
        <v>161</v>
      </c>
      <c r="D11" s="2">
        <v>75</v>
      </c>
      <c r="E11" s="2">
        <v>55</v>
      </c>
    </row>
    <row r="12" spans="1:5">
      <c r="A12" s="2">
        <v>39</v>
      </c>
      <c r="B12" s="2">
        <v>161</v>
      </c>
      <c r="D12" s="2">
        <v>76</v>
      </c>
      <c r="E12" s="2">
        <v>55</v>
      </c>
    </row>
    <row r="13" spans="1:5">
      <c r="A13" s="2">
        <v>48</v>
      </c>
      <c r="B13" s="2">
        <v>161</v>
      </c>
      <c r="D13" s="2">
        <v>146</v>
      </c>
      <c r="E13" s="2">
        <v>55</v>
      </c>
    </row>
    <row r="14" spans="1:5">
      <c r="A14" s="2">
        <v>61</v>
      </c>
      <c r="B14" s="2">
        <v>161</v>
      </c>
      <c r="D14" s="2">
        <v>37</v>
      </c>
      <c r="E14" s="2">
        <v>56</v>
      </c>
    </row>
    <row r="15" spans="1:5">
      <c r="A15" s="2">
        <v>79</v>
      </c>
      <c r="B15" s="2">
        <v>161</v>
      </c>
      <c r="D15" s="2">
        <v>48</v>
      </c>
      <c r="E15" s="2">
        <v>56</v>
      </c>
    </row>
    <row r="16" spans="1:5">
      <c r="A16" s="2">
        <v>94</v>
      </c>
      <c r="B16" s="2">
        <v>161</v>
      </c>
      <c r="D16" s="2">
        <v>129</v>
      </c>
      <c r="E16" s="2">
        <v>56</v>
      </c>
    </row>
    <row r="17" spans="1:5">
      <c r="A17" s="2">
        <v>131</v>
      </c>
      <c r="B17" s="2">
        <v>161</v>
      </c>
      <c r="D17" s="2">
        <v>153</v>
      </c>
      <c r="E17" s="2">
        <v>56</v>
      </c>
    </row>
    <row r="18" spans="1:5">
      <c r="A18" s="2">
        <v>143</v>
      </c>
      <c r="B18" s="2">
        <v>161</v>
      </c>
      <c r="D18" s="2">
        <v>188</v>
      </c>
      <c r="E18" s="2">
        <v>56</v>
      </c>
    </row>
    <row r="19" spans="1:5">
      <c r="A19" s="2">
        <v>146</v>
      </c>
      <c r="B19" s="2">
        <v>161</v>
      </c>
      <c r="D19" s="2">
        <v>57</v>
      </c>
      <c r="E19" s="2">
        <v>57</v>
      </c>
    </row>
    <row r="20" spans="1:5">
      <c r="A20" s="2">
        <v>168</v>
      </c>
      <c r="B20" s="2">
        <v>161</v>
      </c>
      <c r="D20" s="2">
        <v>117</v>
      </c>
      <c r="E20" s="2">
        <v>57</v>
      </c>
    </row>
    <row r="21" spans="1:5">
      <c r="A21" s="2">
        <v>188</v>
      </c>
      <c r="B21" s="2">
        <v>161</v>
      </c>
      <c r="D21" s="2">
        <v>120</v>
      </c>
      <c r="E21" s="2">
        <v>57</v>
      </c>
    </row>
    <row r="22" spans="1:5">
      <c r="A22" s="2">
        <v>195</v>
      </c>
      <c r="B22" s="2">
        <v>161</v>
      </c>
      <c r="D22" s="2">
        <v>2</v>
      </c>
      <c r="E22" s="2">
        <v>58</v>
      </c>
    </row>
    <row r="23" spans="1:5">
      <c r="A23" s="2">
        <v>197</v>
      </c>
      <c r="B23" s="2">
        <v>161</v>
      </c>
      <c r="D23" s="2">
        <v>7</v>
      </c>
      <c r="E23" s="2">
        <v>58</v>
      </c>
    </row>
    <row r="24" spans="1:5">
      <c r="A24" s="2">
        <v>10</v>
      </c>
      <c r="B24" s="2">
        <v>162</v>
      </c>
      <c r="D24" s="2">
        <v>10</v>
      </c>
      <c r="E24" s="2">
        <v>58</v>
      </c>
    </row>
    <row r="25" spans="1:5">
      <c r="A25" s="2">
        <v>12</v>
      </c>
      <c r="B25" s="2">
        <v>162</v>
      </c>
      <c r="D25" s="2">
        <v>13</v>
      </c>
      <c r="E25" s="2">
        <v>58</v>
      </c>
    </row>
    <row r="26" spans="1:5">
      <c r="A26" s="2">
        <v>27</v>
      </c>
      <c r="B26" s="2">
        <v>162</v>
      </c>
      <c r="D26" s="2">
        <v>130</v>
      </c>
      <c r="E26" s="2">
        <v>58</v>
      </c>
    </row>
    <row r="27" spans="1:5">
      <c r="A27" s="2">
        <v>37</v>
      </c>
      <c r="B27" s="2">
        <v>162</v>
      </c>
      <c r="D27" s="2">
        <v>178</v>
      </c>
      <c r="E27" s="2">
        <v>58</v>
      </c>
    </row>
    <row r="28" spans="1:5">
      <c r="A28" s="2">
        <v>101</v>
      </c>
      <c r="B28" s="2">
        <v>162</v>
      </c>
      <c r="D28" s="2">
        <v>195</v>
      </c>
      <c r="E28" s="2">
        <v>58</v>
      </c>
    </row>
    <row r="29" spans="1:5">
      <c r="A29" s="2">
        <v>191</v>
      </c>
      <c r="B29" s="2">
        <v>162</v>
      </c>
      <c r="D29" s="2">
        <v>5</v>
      </c>
      <c r="E29" s="2">
        <v>59</v>
      </c>
    </row>
    <row r="30" spans="1:5">
      <c r="A30" s="2">
        <v>2</v>
      </c>
      <c r="B30" s="2">
        <v>163</v>
      </c>
      <c r="D30" s="2">
        <v>15</v>
      </c>
      <c r="E30" s="2">
        <v>59</v>
      </c>
    </row>
    <row r="31" spans="1:5">
      <c r="A31" s="2">
        <v>13</v>
      </c>
      <c r="B31" s="2">
        <v>163</v>
      </c>
      <c r="D31" s="2">
        <v>18</v>
      </c>
      <c r="E31" s="2">
        <v>59</v>
      </c>
    </row>
    <row r="32" spans="1:5">
      <c r="A32" s="2">
        <v>23</v>
      </c>
      <c r="B32" s="2">
        <v>163</v>
      </c>
      <c r="D32" s="2">
        <v>42</v>
      </c>
      <c r="E32" s="2">
        <v>59</v>
      </c>
    </row>
    <row r="33" spans="1:5">
      <c r="A33" s="2">
        <v>47</v>
      </c>
      <c r="B33" s="2">
        <v>163</v>
      </c>
      <c r="D33" s="2">
        <v>54</v>
      </c>
      <c r="E33" s="2">
        <v>59</v>
      </c>
    </row>
    <row r="34" spans="1:5">
      <c r="A34" s="2">
        <v>114</v>
      </c>
      <c r="B34" s="2">
        <v>163</v>
      </c>
      <c r="D34" s="2">
        <v>63</v>
      </c>
      <c r="E34" s="2">
        <v>59</v>
      </c>
    </row>
    <row r="35" spans="1:5">
      <c r="A35" s="2">
        <v>130</v>
      </c>
      <c r="B35" s="2">
        <v>163</v>
      </c>
      <c r="D35" s="2">
        <v>82</v>
      </c>
      <c r="E35" s="2">
        <v>59</v>
      </c>
    </row>
    <row r="36" spans="1:5">
      <c r="A36" s="2">
        <v>151</v>
      </c>
      <c r="B36" s="2">
        <v>163</v>
      </c>
      <c r="D36" s="2">
        <v>93</v>
      </c>
      <c r="E36" s="2">
        <v>59</v>
      </c>
    </row>
    <row r="37" spans="1:5">
      <c r="A37" s="2">
        <v>189</v>
      </c>
      <c r="B37" s="2">
        <v>163</v>
      </c>
      <c r="D37" s="2">
        <v>103</v>
      </c>
      <c r="E37" s="2">
        <v>59</v>
      </c>
    </row>
    <row r="38" spans="1:5">
      <c r="A38" s="2">
        <v>190</v>
      </c>
      <c r="B38" s="2">
        <v>163</v>
      </c>
      <c r="D38" s="2">
        <v>150</v>
      </c>
      <c r="E38" s="2">
        <v>59</v>
      </c>
    </row>
    <row r="39" spans="1:5">
      <c r="A39" s="2">
        <v>29</v>
      </c>
      <c r="B39" s="2">
        <v>164</v>
      </c>
      <c r="D39" s="2">
        <v>192</v>
      </c>
      <c r="E39" s="2">
        <v>59</v>
      </c>
    </row>
    <row r="40" spans="1:5">
      <c r="A40" s="2">
        <v>42</v>
      </c>
      <c r="B40" s="2">
        <v>164</v>
      </c>
      <c r="D40" s="2">
        <v>26</v>
      </c>
      <c r="E40" s="2">
        <v>60</v>
      </c>
    </row>
    <row r="41" spans="1:5">
      <c r="A41" s="2">
        <v>72</v>
      </c>
      <c r="B41" s="2">
        <v>164</v>
      </c>
      <c r="D41" s="2">
        <v>35</v>
      </c>
      <c r="E41" s="2">
        <v>60</v>
      </c>
    </row>
    <row r="42" spans="1:5">
      <c r="A42" s="2">
        <v>82</v>
      </c>
      <c r="B42" s="2">
        <v>164</v>
      </c>
      <c r="D42" s="2">
        <v>39</v>
      </c>
      <c r="E42" s="2">
        <v>60</v>
      </c>
    </row>
    <row r="43" spans="1:5">
      <c r="A43" s="2">
        <v>115</v>
      </c>
      <c r="B43" s="2">
        <v>164</v>
      </c>
      <c r="D43" s="2">
        <v>61</v>
      </c>
      <c r="E43" s="2">
        <v>60</v>
      </c>
    </row>
    <row r="44" spans="1:5">
      <c r="A44" s="2">
        <v>116</v>
      </c>
      <c r="B44" s="2">
        <v>164</v>
      </c>
      <c r="D44" s="2">
        <v>62</v>
      </c>
      <c r="E44" s="2">
        <v>60</v>
      </c>
    </row>
    <row r="45" spans="1:5">
      <c r="A45" s="2">
        <v>117</v>
      </c>
      <c r="B45" s="2">
        <v>164</v>
      </c>
      <c r="D45" s="2">
        <v>79</v>
      </c>
      <c r="E45" s="2">
        <v>60</v>
      </c>
    </row>
    <row r="46" spans="1:5">
      <c r="A46" s="2">
        <v>138</v>
      </c>
      <c r="B46" s="2">
        <v>164</v>
      </c>
      <c r="D46" s="2">
        <v>95</v>
      </c>
      <c r="E46" s="2">
        <v>60</v>
      </c>
    </row>
    <row r="47" spans="1:5">
      <c r="A47" s="2">
        <v>150</v>
      </c>
      <c r="B47" s="2">
        <v>164</v>
      </c>
      <c r="D47" s="2">
        <v>112</v>
      </c>
      <c r="E47" s="2">
        <v>60</v>
      </c>
    </row>
    <row r="48" spans="1:5">
      <c r="A48" s="2">
        <v>173</v>
      </c>
      <c r="B48" s="2">
        <v>164</v>
      </c>
      <c r="D48" s="2">
        <v>131</v>
      </c>
      <c r="E48" s="2">
        <v>60</v>
      </c>
    </row>
    <row r="49" spans="1:5">
      <c r="A49" s="2">
        <v>11</v>
      </c>
      <c r="B49" s="2">
        <v>165</v>
      </c>
      <c r="D49" s="2">
        <v>138</v>
      </c>
      <c r="E49" s="2">
        <v>60</v>
      </c>
    </row>
    <row r="50" spans="1:5">
      <c r="A50" s="2">
        <v>31</v>
      </c>
      <c r="B50" s="2">
        <v>165</v>
      </c>
      <c r="D50" s="2">
        <v>140</v>
      </c>
      <c r="E50" s="2">
        <v>60</v>
      </c>
    </row>
    <row r="51" spans="1:5">
      <c r="A51" s="2">
        <v>58</v>
      </c>
      <c r="B51" s="2">
        <v>165</v>
      </c>
      <c r="D51" s="2">
        <v>141</v>
      </c>
      <c r="E51" s="2">
        <v>60</v>
      </c>
    </row>
    <row r="52" spans="1:5">
      <c r="A52" s="2">
        <v>62</v>
      </c>
      <c r="B52" s="2">
        <v>165</v>
      </c>
      <c r="D52" s="2">
        <v>199</v>
      </c>
      <c r="E52" s="2">
        <v>60</v>
      </c>
    </row>
    <row r="53" spans="1:5">
      <c r="A53" s="2">
        <v>95</v>
      </c>
      <c r="B53" s="2">
        <v>165</v>
      </c>
      <c r="D53" s="2">
        <v>21</v>
      </c>
      <c r="E53" s="2">
        <v>61</v>
      </c>
    </row>
    <row r="54" spans="1:5">
      <c r="A54" s="2">
        <v>121</v>
      </c>
      <c r="B54" s="2">
        <v>165</v>
      </c>
      <c r="D54" s="2">
        <v>25</v>
      </c>
      <c r="E54" s="2">
        <v>61</v>
      </c>
    </row>
    <row r="55" spans="1:5">
      <c r="A55" s="2">
        <v>126</v>
      </c>
      <c r="B55" s="2">
        <v>165</v>
      </c>
      <c r="D55" s="2">
        <v>49</v>
      </c>
      <c r="E55" s="2">
        <v>61</v>
      </c>
    </row>
    <row r="56" spans="1:5">
      <c r="A56" s="2">
        <v>145</v>
      </c>
      <c r="B56" s="2">
        <v>165</v>
      </c>
      <c r="D56" s="2">
        <v>72</v>
      </c>
      <c r="E56" s="2">
        <v>61</v>
      </c>
    </row>
    <row r="57" spans="1:5">
      <c r="A57" s="2">
        <v>176</v>
      </c>
      <c r="B57" s="2">
        <v>165</v>
      </c>
      <c r="D57" s="2">
        <v>91</v>
      </c>
      <c r="E57" s="2">
        <v>61</v>
      </c>
    </row>
    <row r="58" spans="1:5">
      <c r="A58" s="2">
        <v>182</v>
      </c>
      <c r="B58" s="2">
        <v>165</v>
      </c>
      <c r="D58" s="2">
        <v>126</v>
      </c>
      <c r="E58" s="2">
        <v>61</v>
      </c>
    </row>
    <row r="59" spans="1:5">
      <c r="A59" s="2">
        <v>199</v>
      </c>
      <c r="B59" s="2">
        <v>165</v>
      </c>
      <c r="D59" s="2">
        <v>145</v>
      </c>
      <c r="E59" s="2">
        <v>61</v>
      </c>
    </row>
    <row r="60" spans="1:5">
      <c r="A60" s="2">
        <v>25</v>
      </c>
      <c r="B60" s="2">
        <v>166</v>
      </c>
      <c r="D60" s="2">
        <v>156</v>
      </c>
      <c r="E60" s="2">
        <v>61</v>
      </c>
    </row>
    <row r="61" spans="1:5">
      <c r="A61" s="2">
        <v>28</v>
      </c>
      <c r="B61" s="2">
        <v>166</v>
      </c>
      <c r="D61" s="2">
        <v>169</v>
      </c>
      <c r="E61" s="2">
        <v>61</v>
      </c>
    </row>
    <row r="62" spans="1:5">
      <c r="A62" s="2">
        <v>34</v>
      </c>
      <c r="B62" s="2">
        <v>166</v>
      </c>
      <c r="D62" s="2">
        <v>184</v>
      </c>
      <c r="E62" s="2">
        <v>61</v>
      </c>
    </row>
    <row r="63" spans="1:5">
      <c r="A63" s="2">
        <v>41</v>
      </c>
      <c r="B63" s="2">
        <v>166</v>
      </c>
      <c r="D63" s="2">
        <v>189</v>
      </c>
      <c r="E63" s="2">
        <v>61</v>
      </c>
    </row>
    <row r="64" spans="1:5">
      <c r="A64" s="2">
        <v>49</v>
      </c>
      <c r="B64" s="2">
        <v>166</v>
      </c>
      <c r="D64" s="2">
        <v>200</v>
      </c>
      <c r="E64" s="2">
        <v>61</v>
      </c>
    </row>
    <row r="65" spans="1:5">
      <c r="A65" s="2">
        <v>100</v>
      </c>
      <c r="B65" s="2">
        <v>166</v>
      </c>
      <c r="D65" s="2">
        <v>20</v>
      </c>
      <c r="E65" s="2">
        <v>62</v>
      </c>
    </row>
    <row r="66" spans="1:5">
      <c r="A66" s="2">
        <v>102</v>
      </c>
      <c r="B66" s="2">
        <v>166</v>
      </c>
      <c r="D66" s="2">
        <v>71</v>
      </c>
      <c r="E66" s="2">
        <v>62</v>
      </c>
    </row>
    <row r="67" spans="1:5">
      <c r="A67" s="2">
        <v>160</v>
      </c>
      <c r="B67" s="2">
        <v>166</v>
      </c>
      <c r="D67" s="2">
        <v>107</v>
      </c>
      <c r="E67" s="2">
        <v>62</v>
      </c>
    </row>
    <row r="68" spans="1:5">
      <c r="A68" s="2">
        <v>165</v>
      </c>
      <c r="B68" s="2">
        <v>166</v>
      </c>
      <c r="D68" s="2">
        <v>110</v>
      </c>
      <c r="E68" s="2">
        <v>62</v>
      </c>
    </row>
    <row r="69" spans="1:5">
      <c r="A69" s="2">
        <v>166</v>
      </c>
      <c r="B69" s="2">
        <v>166</v>
      </c>
      <c r="D69" s="2">
        <v>116</v>
      </c>
      <c r="E69" s="2">
        <v>62</v>
      </c>
    </row>
    <row r="70" spans="1:5">
      <c r="A70" s="2">
        <v>175</v>
      </c>
      <c r="B70" s="2">
        <v>166</v>
      </c>
      <c r="D70" s="2">
        <v>165</v>
      </c>
      <c r="E70" s="2">
        <v>62</v>
      </c>
    </row>
    <row r="71" spans="1:5">
      <c r="A71" s="2">
        <v>9</v>
      </c>
      <c r="B71" s="2">
        <v>167</v>
      </c>
      <c r="D71" s="2">
        <v>175</v>
      </c>
      <c r="E71" s="2">
        <v>62</v>
      </c>
    </row>
    <row r="72" spans="1:5">
      <c r="A72" s="2">
        <v>15</v>
      </c>
      <c r="B72" s="2">
        <v>167</v>
      </c>
      <c r="D72" s="2">
        <v>193</v>
      </c>
      <c r="E72" s="2">
        <v>62</v>
      </c>
    </row>
    <row r="73" spans="1:5">
      <c r="A73" s="2">
        <v>22</v>
      </c>
      <c r="B73" s="2">
        <v>167</v>
      </c>
      <c r="D73" s="2">
        <v>196</v>
      </c>
      <c r="E73" s="2">
        <v>62</v>
      </c>
    </row>
    <row r="74" spans="1:5">
      <c r="A74" s="2">
        <v>106</v>
      </c>
      <c r="B74" s="2">
        <v>167</v>
      </c>
      <c r="D74" s="2">
        <v>3</v>
      </c>
      <c r="E74" s="2">
        <v>63</v>
      </c>
    </row>
    <row r="75" spans="1:5">
      <c r="A75" s="2">
        <v>107</v>
      </c>
      <c r="B75" s="2">
        <v>167</v>
      </c>
      <c r="D75" s="2">
        <v>9</v>
      </c>
      <c r="E75" s="2">
        <v>63</v>
      </c>
    </row>
    <row r="76" spans="1:5">
      <c r="A76" s="2">
        <v>109</v>
      </c>
      <c r="B76" s="2">
        <v>167</v>
      </c>
      <c r="D76" s="2">
        <v>28</v>
      </c>
      <c r="E76" s="2">
        <v>63</v>
      </c>
    </row>
    <row r="77" spans="1:5">
      <c r="A77" s="2">
        <v>111</v>
      </c>
      <c r="B77" s="2">
        <v>167</v>
      </c>
      <c r="D77" s="2">
        <v>31</v>
      </c>
      <c r="E77" s="2">
        <v>63</v>
      </c>
    </row>
    <row r="78" spans="1:5">
      <c r="A78" s="2">
        <v>120</v>
      </c>
      <c r="B78" s="2">
        <v>167</v>
      </c>
      <c r="D78" s="2">
        <v>38</v>
      </c>
      <c r="E78" s="2">
        <v>63</v>
      </c>
    </row>
    <row r="79" spans="1:5">
      <c r="A79" s="2">
        <v>155</v>
      </c>
      <c r="B79" s="2">
        <v>167</v>
      </c>
      <c r="D79" s="2">
        <v>58</v>
      </c>
      <c r="E79" s="2">
        <v>63</v>
      </c>
    </row>
    <row r="80" spans="1:5">
      <c r="A80" s="2">
        <v>156</v>
      </c>
      <c r="B80" s="2">
        <v>167</v>
      </c>
      <c r="D80" s="2">
        <v>68</v>
      </c>
      <c r="E80" s="2">
        <v>63</v>
      </c>
    </row>
    <row r="81" spans="1:5">
      <c r="A81" s="2">
        <v>169</v>
      </c>
      <c r="B81" s="2">
        <v>167</v>
      </c>
      <c r="D81" s="2">
        <v>80</v>
      </c>
      <c r="E81" s="2">
        <v>63</v>
      </c>
    </row>
    <row r="82" spans="1:5">
      <c r="A82" s="2">
        <v>192</v>
      </c>
      <c r="B82" s="2">
        <v>167</v>
      </c>
      <c r="D82" s="2">
        <v>109</v>
      </c>
      <c r="E82" s="2">
        <v>63</v>
      </c>
    </row>
    <row r="83" spans="1:5">
      <c r="A83" s="2">
        <v>1</v>
      </c>
      <c r="B83" s="2">
        <v>168</v>
      </c>
      <c r="D83" s="2">
        <v>113</v>
      </c>
      <c r="E83" s="2">
        <v>63</v>
      </c>
    </row>
    <row r="84" spans="1:5">
      <c r="A84" s="2">
        <v>6</v>
      </c>
      <c r="B84" s="2">
        <v>168</v>
      </c>
      <c r="D84" s="2">
        <v>125</v>
      </c>
      <c r="E84" s="2">
        <v>63</v>
      </c>
    </row>
    <row r="85" spans="1:5">
      <c r="A85" s="2">
        <v>7</v>
      </c>
      <c r="B85" s="2">
        <v>168</v>
      </c>
      <c r="D85" s="2">
        <v>149</v>
      </c>
      <c r="E85" s="2">
        <v>63</v>
      </c>
    </row>
    <row r="86" spans="1:5">
      <c r="A86" s="2">
        <v>33</v>
      </c>
      <c r="B86" s="2">
        <v>168</v>
      </c>
      <c r="D86" s="2">
        <v>159</v>
      </c>
      <c r="E86" s="2">
        <v>63</v>
      </c>
    </row>
    <row r="87" spans="1:5">
      <c r="A87" s="2">
        <v>40</v>
      </c>
      <c r="B87" s="2">
        <v>168</v>
      </c>
      <c r="D87" s="2">
        <v>6</v>
      </c>
      <c r="E87" s="2">
        <v>64</v>
      </c>
    </row>
    <row r="88" spans="1:5">
      <c r="A88" s="2">
        <v>51</v>
      </c>
      <c r="B88" s="2">
        <v>168</v>
      </c>
      <c r="D88" s="2">
        <v>14</v>
      </c>
      <c r="E88" s="2">
        <v>64</v>
      </c>
    </row>
    <row r="89" spans="1:5">
      <c r="A89" s="2">
        <v>80</v>
      </c>
      <c r="B89" s="2">
        <v>168</v>
      </c>
      <c r="D89" s="2">
        <v>19</v>
      </c>
      <c r="E89" s="2">
        <v>64</v>
      </c>
    </row>
    <row r="90" spans="1:5">
      <c r="A90" s="2">
        <v>81</v>
      </c>
      <c r="B90" s="2">
        <v>168</v>
      </c>
      <c r="D90" s="2">
        <v>23</v>
      </c>
      <c r="E90" s="2">
        <v>64</v>
      </c>
    </row>
    <row r="91" spans="1:5">
      <c r="A91" s="2">
        <v>83</v>
      </c>
      <c r="B91" s="2">
        <v>168</v>
      </c>
      <c r="D91" s="2">
        <v>40</v>
      </c>
      <c r="E91" s="2">
        <v>64</v>
      </c>
    </row>
    <row r="92" spans="1:5">
      <c r="A92" s="2">
        <v>93</v>
      </c>
      <c r="B92" s="2">
        <v>168</v>
      </c>
      <c r="D92" s="2">
        <v>59</v>
      </c>
      <c r="E92" s="2">
        <v>64</v>
      </c>
    </row>
    <row r="93" spans="1:5">
      <c r="A93" s="2">
        <v>96</v>
      </c>
      <c r="B93" s="2">
        <v>168</v>
      </c>
      <c r="D93" s="2">
        <v>83</v>
      </c>
      <c r="E93" s="2">
        <v>64</v>
      </c>
    </row>
    <row r="94" spans="1:5">
      <c r="A94" s="2">
        <v>108</v>
      </c>
      <c r="B94" s="2">
        <v>168</v>
      </c>
      <c r="D94" s="2">
        <v>90</v>
      </c>
      <c r="E94" s="2">
        <v>64</v>
      </c>
    </row>
    <row r="95" spans="1:5">
      <c r="A95" s="2">
        <v>123</v>
      </c>
      <c r="B95" s="2">
        <v>168</v>
      </c>
      <c r="D95" s="2">
        <v>97</v>
      </c>
      <c r="E95" s="2">
        <v>64</v>
      </c>
    </row>
    <row r="96" spans="1:5">
      <c r="A96" s="2">
        <v>149</v>
      </c>
      <c r="B96" s="2">
        <v>168</v>
      </c>
      <c r="D96" s="2">
        <v>102</v>
      </c>
      <c r="E96" s="2">
        <v>64</v>
      </c>
    </row>
    <row r="97" spans="1:5">
      <c r="A97" s="2">
        <v>178</v>
      </c>
      <c r="B97" s="2">
        <v>168</v>
      </c>
      <c r="D97" s="2">
        <v>111</v>
      </c>
      <c r="E97" s="2">
        <v>64</v>
      </c>
    </row>
    <row r="98" spans="1:5">
      <c r="A98" s="2">
        <v>184</v>
      </c>
      <c r="B98" s="2">
        <v>168</v>
      </c>
      <c r="D98" s="2">
        <v>122</v>
      </c>
      <c r="E98" s="2">
        <v>64</v>
      </c>
    </row>
    <row r="99" spans="1:5">
      <c r="A99" s="2">
        <v>185</v>
      </c>
      <c r="B99" s="2">
        <v>168</v>
      </c>
      <c r="D99" s="2">
        <v>158</v>
      </c>
      <c r="E99" s="2">
        <v>64</v>
      </c>
    </row>
    <row r="100" spans="1:5">
      <c r="A100" s="2">
        <v>5</v>
      </c>
      <c r="B100" s="2">
        <v>169</v>
      </c>
      <c r="D100" s="2">
        <v>164</v>
      </c>
      <c r="E100" s="2">
        <v>64</v>
      </c>
    </row>
    <row r="101" spans="1:5">
      <c r="A101" s="2">
        <v>17</v>
      </c>
      <c r="B101" s="2">
        <v>169</v>
      </c>
      <c r="D101" s="2">
        <v>12</v>
      </c>
      <c r="E101" s="2">
        <v>65</v>
      </c>
    </row>
    <row r="102" spans="1:5">
      <c r="A102" s="2">
        <v>20</v>
      </c>
      <c r="B102" s="2">
        <v>169</v>
      </c>
      <c r="D102" s="2">
        <v>64</v>
      </c>
      <c r="E102" s="2">
        <v>65</v>
      </c>
    </row>
    <row r="103" spans="1:5">
      <c r="A103" s="2">
        <v>36</v>
      </c>
      <c r="B103" s="2">
        <v>169</v>
      </c>
      <c r="D103" s="2">
        <v>114</v>
      </c>
      <c r="E103" s="2">
        <v>65</v>
      </c>
    </row>
    <row r="104" spans="1:5">
      <c r="A104" s="2">
        <v>76</v>
      </c>
      <c r="B104" s="2">
        <v>169</v>
      </c>
      <c r="D104" s="2">
        <v>115</v>
      </c>
      <c r="E104" s="2">
        <v>65</v>
      </c>
    </row>
    <row r="105" spans="1:5">
      <c r="A105" s="2">
        <v>87</v>
      </c>
      <c r="B105" s="2">
        <v>169</v>
      </c>
      <c r="D105" s="2">
        <v>119</v>
      </c>
      <c r="E105" s="2">
        <v>65</v>
      </c>
    </row>
    <row r="106" spans="1:5">
      <c r="A106" s="2">
        <v>90</v>
      </c>
      <c r="B106" s="2">
        <v>169</v>
      </c>
      <c r="D106" s="2">
        <v>134</v>
      </c>
      <c r="E106" s="2">
        <v>65</v>
      </c>
    </row>
    <row r="107" spans="1:5">
      <c r="A107" s="2">
        <v>104</v>
      </c>
      <c r="B107" s="2">
        <v>169</v>
      </c>
      <c r="D107" s="2">
        <v>152</v>
      </c>
      <c r="E107" s="2">
        <v>65</v>
      </c>
    </row>
    <row r="108" spans="1:5">
      <c r="A108" s="2">
        <v>110</v>
      </c>
      <c r="B108" s="2">
        <v>169</v>
      </c>
      <c r="D108" s="2">
        <v>155</v>
      </c>
      <c r="E108" s="2">
        <v>65</v>
      </c>
    </row>
    <row r="109" spans="1:5">
      <c r="A109" s="2">
        <v>113</v>
      </c>
      <c r="B109" s="2">
        <v>169</v>
      </c>
      <c r="D109" s="2">
        <v>161</v>
      </c>
      <c r="E109" s="2">
        <v>65</v>
      </c>
    </row>
    <row r="110" spans="1:5">
      <c r="A110" s="2">
        <v>129</v>
      </c>
      <c r="B110" s="2">
        <v>169</v>
      </c>
      <c r="D110" s="2">
        <v>162</v>
      </c>
      <c r="E110" s="2">
        <v>65</v>
      </c>
    </row>
    <row r="111" spans="1:5">
      <c r="A111" s="2">
        <v>139</v>
      </c>
      <c r="B111" s="2">
        <v>169</v>
      </c>
      <c r="D111" s="2">
        <v>170</v>
      </c>
      <c r="E111" s="2">
        <v>65</v>
      </c>
    </row>
    <row r="112" spans="1:5">
      <c r="A112" s="2">
        <v>181</v>
      </c>
      <c r="B112" s="2">
        <v>169</v>
      </c>
      <c r="D112" s="2">
        <v>173</v>
      </c>
      <c r="E112" s="2">
        <v>65</v>
      </c>
    </row>
    <row r="113" spans="1:5">
      <c r="A113" s="2">
        <v>196</v>
      </c>
      <c r="B113" s="2">
        <v>169</v>
      </c>
      <c r="D113" s="2">
        <v>187</v>
      </c>
      <c r="E113" s="2">
        <v>65</v>
      </c>
    </row>
    <row r="114" spans="1:5">
      <c r="A114" s="2">
        <v>198</v>
      </c>
      <c r="B114" s="2">
        <v>169</v>
      </c>
      <c r="D114" s="2">
        <v>27</v>
      </c>
      <c r="E114" s="2">
        <v>66</v>
      </c>
    </row>
    <row r="115" spans="1:5">
      <c r="A115" s="2">
        <v>21</v>
      </c>
      <c r="B115" s="2">
        <v>170</v>
      </c>
      <c r="D115" s="2">
        <v>29</v>
      </c>
      <c r="E115" s="2">
        <v>66</v>
      </c>
    </row>
    <row r="116" spans="1:5">
      <c r="A116" s="2">
        <v>65</v>
      </c>
      <c r="B116" s="2">
        <v>170</v>
      </c>
      <c r="D116" s="2">
        <v>30</v>
      </c>
      <c r="E116" s="2">
        <v>66</v>
      </c>
    </row>
    <row r="117" spans="1:5">
      <c r="A117" s="2">
        <v>85</v>
      </c>
      <c r="B117" s="2">
        <v>170</v>
      </c>
      <c r="D117" s="2">
        <v>33</v>
      </c>
      <c r="E117" s="2">
        <v>66</v>
      </c>
    </row>
    <row r="118" spans="1:5">
      <c r="A118" s="2">
        <v>88</v>
      </c>
      <c r="B118" s="2">
        <v>170</v>
      </c>
      <c r="D118" s="2">
        <v>46</v>
      </c>
      <c r="E118" s="2">
        <v>66</v>
      </c>
    </row>
    <row r="119" spans="1:5">
      <c r="A119" s="2">
        <v>91</v>
      </c>
      <c r="B119" s="2">
        <v>170</v>
      </c>
      <c r="D119" s="2">
        <v>50</v>
      </c>
      <c r="E119" s="2">
        <v>66</v>
      </c>
    </row>
    <row r="120" spans="1:5">
      <c r="A120" s="2">
        <v>124</v>
      </c>
      <c r="B120" s="2">
        <v>170</v>
      </c>
      <c r="D120" s="2">
        <v>56</v>
      </c>
      <c r="E120" s="2">
        <v>66</v>
      </c>
    </row>
    <row r="121" spans="1:5">
      <c r="A121" s="2">
        <v>152</v>
      </c>
      <c r="B121" s="2">
        <v>170</v>
      </c>
      <c r="D121" s="2">
        <v>74</v>
      </c>
      <c r="E121" s="2">
        <v>66</v>
      </c>
    </row>
    <row r="122" spans="1:5">
      <c r="A122" s="2">
        <v>161</v>
      </c>
      <c r="B122" s="2">
        <v>170</v>
      </c>
      <c r="D122" s="2">
        <v>78</v>
      </c>
      <c r="E122" s="2">
        <v>66</v>
      </c>
    </row>
    <row r="123" spans="1:5">
      <c r="A123" s="2">
        <v>167</v>
      </c>
      <c r="B123" s="2">
        <v>170</v>
      </c>
      <c r="D123" s="2">
        <v>87</v>
      </c>
      <c r="E123" s="2">
        <v>66</v>
      </c>
    </row>
    <row r="124" spans="1:5">
      <c r="A124" s="2">
        <v>187</v>
      </c>
      <c r="B124" s="2">
        <v>170</v>
      </c>
      <c r="D124" s="2">
        <v>98</v>
      </c>
      <c r="E124" s="2">
        <v>66</v>
      </c>
    </row>
    <row r="125" spans="1:5">
      <c r="A125" s="2">
        <v>200</v>
      </c>
      <c r="B125" s="2">
        <v>170</v>
      </c>
      <c r="D125" s="2">
        <v>101</v>
      </c>
      <c r="E125" s="2">
        <v>66</v>
      </c>
    </row>
    <row r="126" spans="1:5">
      <c r="A126" s="2">
        <v>4</v>
      </c>
      <c r="B126" s="2">
        <v>171</v>
      </c>
      <c r="D126" s="2">
        <v>121</v>
      </c>
      <c r="E126" s="2">
        <v>66</v>
      </c>
    </row>
    <row r="127" spans="1:5">
      <c r="A127" s="2">
        <v>19</v>
      </c>
      <c r="B127" s="2">
        <v>171</v>
      </c>
      <c r="D127" s="2">
        <v>128</v>
      </c>
      <c r="E127" s="2">
        <v>66</v>
      </c>
    </row>
    <row r="128" spans="1:5">
      <c r="A128" s="2">
        <v>46</v>
      </c>
      <c r="B128" s="2">
        <v>171</v>
      </c>
      <c r="D128" s="2">
        <v>143</v>
      </c>
      <c r="E128" s="2">
        <v>66</v>
      </c>
    </row>
    <row r="129" spans="1:5">
      <c r="A129" s="2">
        <v>56</v>
      </c>
      <c r="B129" s="2">
        <v>171</v>
      </c>
      <c r="D129" s="2">
        <v>154</v>
      </c>
      <c r="E129" s="2">
        <v>66</v>
      </c>
    </row>
    <row r="130" spans="1:5">
      <c r="A130" s="2">
        <v>67</v>
      </c>
      <c r="B130" s="2">
        <v>171</v>
      </c>
      <c r="D130" s="2">
        <v>168</v>
      </c>
      <c r="E130" s="2">
        <v>66</v>
      </c>
    </row>
    <row r="131" spans="1:5">
      <c r="A131" s="2">
        <v>92</v>
      </c>
      <c r="B131" s="2">
        <v>171</v>
      </c>
      <c r="D131" s="2">
        <v>179</v>
      </c>
      <c r="E131" s="2">
        <v>66</v>
      </c>
    </row>
    <row r="132" spans="1:5">
      <c r="A132" s="2">
        <v>127</v>
      </c>
      <c r="B132" s="2">
        <v>171</v>
      </c>
      <c r="D132" s="2">
        <v>182</v>
      </c>
      <c r="E132" s="2">
        <v>66</v>
      </c>
    </row>
    <row r="133" spans="1:5">
      <c r="A133" s="2">
        <v>128</v>
      </c>
      <c r="B133" s="2">
        <v>171</v>
      </c>
      <c r="D133" s="2">
        <v>190</v>
      </c>
      <c r="E133" s="2">
        <v>66</v>
      </c>
    </row>
    <row r="134" spans="1:5">
      <c r="A134" s="2">
        <v>172</v>
      </c>
      <c r="B134" s="2">
        <v>171</v>
      </c>
      <c r="D134" s="2">
        <v>197</v>
      </c>
      <c r="E134" s="2">
        <v>66</v>
      </c>
    </row>
    <row r="135" spans="1:5">
      <c r="A135" s="2">
        <v>179</v>
      </c>
      <c r="B135" s="2">
        <v>171</v>
      </c>
      <c r="D135" s="2">
        <v>34</v>
      </c>
      <c r="E135" s="2">
        <v>67</v>
      </c>
    </row>
    <row r="136" spans="1:5">
      <c r="A136" s="2">
        <v>183</v>
      </c>
      <c r="B136" s="2">
        <v>171</v>
      </c>
      <c r="D136" s="2">
        <v>41</v>
      </c>
      <c r="E136" s="2">
        <v>67</v>
      </c>
    </row>
    <row r="137" spans="1:5">
      <c r="A137" s="2">
        <v>193</v>
      </c>
      <c r="B137" s="2">
        <v>171</v>
      </c>
      <c r="D137" s="2">
        <v>51</v>
      </c>
      <c r="E137" s="2">
        <v>67</v>
      </c>
    </row>
    <row r="138" spans="1:5">
      <c r="A138" s="2">
        <v>3</v>
      </c>
      <c r="B138" s="2">
        <v>172</v>
      </c>
      <c r="D138" s="2">
        <v>53</v>
      </c>
      <c r="E138" s="2">
        <v>67</v>
      </c>
    </row>
    <row r="139" spans="1:5">
      <c r="A139" s="2">
        <v>30</v>
      </c>
      <c r="B139" s="2">
        <v>172</v>
      </c>
      <c r="D139" s="2">
        <v>81</v>
      </c>
      <c r="E139" s="2">
        <v>67</v>
      </c>
    </row>
    <row r="140" spans="1:5">
      <c r="A140" s="2">
        <v>55</v>
      </c>
      <c r="B140" s="2">
        <v>172</v>
      </c>
      <c r="D140" s="2">
        <v>89</v>
      </c>
      <c r="E140" s="2">
        <v>67</v>
      </c>
    </row>
    <row r="141" spans="1:5">
      <c r="A141" s="2">
        <v>68</v>
      </c>
      <c r="B141" s="2">
        <v>172</v>
      </c>
      <c r="D141" s="2">
        <v>100</v>
      </c>
      <c r="E141" s="2">
        <v>67</v>
      </c>
    </row>
    <row r="142" spans="1:5">
      <c r="A142" s="2">
        <v>103</v>
      </c>
      <c r="B142" s="2">
        <v>172</v>
      </c>
      <c r="D142" s="2">
        <v>108</v>
      </c>
      <c r="E142" s="2">
        <v>67</v>
      </c>
    </row>
    <row r="143" spans="1:5">
      <c r="A143" s="2">
        <v>122</v>
      </c>
      <c r="B143" s="2">
        <v>172</v>
      </c>
      <c r="D143" s="2">
        <v>133</v>
      </c>
      <c r="E143" s="2">
        <v>67</v>
      </c>
    </row>
    <row r="144" spans="1:5">
      <c r="A144" s="2">
        <v>133</v>
      </c>
      <c r="B144" s="2">
        <v>172</v>
      </c>
      <c r="D144" s="2">
        <v>157</v>
      </c>
      <c r="E144" s="2">
        <v>67</v>
      </c>
    </row>
    <row r="145" spans="1:5">
      <c r="A145" s="2">
        <v>136</v>
      </c>
      <c r="B145" s="2">
        <v>172</v>
      </c>
      <c r="D145" s="2">
        <v>176</v>
      </c>
      <c r="E145" s="2">
        <v>67</v>
      </c>
    </row>
    <row r="146" spans="1:5">
      <c r="A146" s="2">
        <v>154</v>
      </c>
      <c r="B146" s="2">
        <v>172</v>
      </c>
      <c r="D146" s="2">
        <v>185</v>
      </c>
      <c r="E146" s="2">
        <v>67</v>
      </c>
    </row>
    <row r="147" spans="1:5">
      <c r="A147" s="2">
        <v>157</v>
      </c>
      <c r="B147" s="2">
        <v>172</v>
      </c>
      <c r="D147" s="2">
        <v>47</v>
      </c>
      <c r="E147" s="2">
        <v>68</v>
      </c>
    </row>
    <row r="148" spans="1:5">
      <c r="A148" s="2">
        <v>14</v>
      </c>
      <c r="B148" s="2">
        <v>173</v>
      </c>
      <c r="D148" s="2">
        <v>52</v>
      </c>
      <c r="E148" s="2">
        <v>68</v>
      </c>
    </row>
    <row r="149" spans="1:5">
      <c r="A149" s="2">
        <v>16</v>
      </c>
      <c r="B149" s="2">
        <v>173</v>
      </c>
      <c r="D149" s="2">
        <v>66</v>
      </c>
      <c r="E149" s="2">
        <v>68</v>
      </c>
    </row>
    <row r="150" spans="1:5">
      <c r="A150" s="2">
        <v>59</v>
      </c>
      <c r="B150" s="2">
        <v>173</v>
      </c>
      <c r="D150" s="2">
        <v>86</v>
      </c>
      <c r="E150" s="2">
        <v>68</v>
      </c>
    </row>
    <row r="151" spans="1:5">
      <c r="A151" s="2">
        <v>73</v>
      </c>
      <c r="B151" s="2">
        <v>173</v>
      </c>
      <c r="D151" s="2">
        <v>104</v>
      </c>
      <c r="E151" s="2">
        <v>68</v>
      </c>
    </row>
    <row r="152" spans="1:5">
      <c r="A152" s="2">
        <v>77</v>
      </c>
      <c r="B152" s="2">
        <v>173</v>
      </c>
      <c r="D152" s="2">
        <v>123</v>
      </c>
      <c r="E152" s="2">
        <v>68</v>
      </c>
    </row>
    <row r="153" spans="1:5">
      <c r="A153" s="2">
        <v>78</v>
      </c>
      <c r="B153" s="2">
        <v>173</v>
      </c>
      <c r="D153" s="2">
        <v>124</v>
      </c>
      <c r="E153" s="2">
        <v>68</v>
      </c>
    </row>
    <row r="154" spans="1:5">
      <c r="A154" s="2">
        <v>159</v>
      </c>
      <c r="B154" s="2">
        <v>173</v>
      </c>
      <c r="D154" s="2">
        <v>174</v>
      </c>
      <c r="E154" s="2">
        <v>68</v>
      </c>
    </row>
    <row r="155" spans="1:5">
      <c r="A155" s="2">
        <v>164</v>
      </c>
      <c r="B155" s="2">
        <v>173</v>
      </c>
      <c r="D155" s="2">
        <v>11</v>
      </c>
      <c r="E155" s="2">
        <v>69</v>
      </c>
    </row>
    <row r="156" spans="1:5">
      <c r="A156" s="2">
        <v>194</v>
      </c>
      <c r="B156" s="2">
        <v>173</v>
      </c>
      <c r="D156" s="2">
        <v>16</v>
      </c>
      <c r="E156" s="2">
        <v>69</v>
      </c>
    </row>
    <row r="157" spans="1:5">
      <c r="A157" s="2">
        <v>24</v>
      </c>
      <c r="B157" s="2">
        <v>174</v>
      </c>
      <c r="D157" s="2">
        <v>84</v>
      </c>
      <c r="E157" s="2">
        <v>69</v>
      </c>
    </row>
    <row r="158" spans="1:5">
      <c r="A158" s="2">
        <v>32</v>
      </c>
      <c r="B158" s="2">
        <v>174</v>
      </c>
      <c r="D158" s="2">
        <v>194</v>
      </c>
      <c r="E158" s="2">
        <v>69</v>
      </c>
    </row>
    <row r="159" spans="1:5">
      <c r="A159" s="2">
        <v>45</v>
      </c>
      <c r="B159" s="2">
        <v>174</v>
      </c>
      <c r="D159" s="2">
        <v>17</v>
      </c>
      <c r="E159" s="2">
        <v>70</v>
      </c>
    </row>
    <row r="160" spans="1:5">
      <c r="A160" s="2">
        <v>50</v>
      </c>
      <c r="B160" s="2">
        <v>174</v>
      </c>
      <c r="D160" s="2">
        <v>44</v>
      </c>
      <c r="E160" s="2">
        <v>70</v>
      </c>
    </row>
    <row r="161" spans="1:5">
      <c r="A161" s="2">
        <v>60</v>
      </c>
      <c r="B161" s="2">
        <v>174</v>
      </c>
      <c r="D161" s="2">
        <v>45</v>
      </c>
      <c r="E161" s="2">
        <v>70</v>
      </c>
    </row>
    <row r="162" spans="1:5">
      <c r="A162" s="2">
        <v>98</v>
      </c>
      <c r="B162" s="2">
        <v>174</v>
      </c>
      <c r="D162" s="2">
        <v>55</v>
      </c>
      <c r="E162" s="2">
        <v>70</v>
      </c>
    </row>
    <row r="163" spans="1:5">
      <c r="A163" s="2">
        <v>137</v>
      </c>
      <c r="B163" s="2">
        <v>174</v>
      </c>
      <c r="D163" s="2">
        <v>69</v>
      </c>
      <c r="E163" s="2">
        <v>70</v>
      </c>
    </row>
    <row r="164" spans="1:5">
      <c r="A164" s="2">
        <v>53</v>
      </c>
      <c r="B164" s="2">
        <v>175</v>
      </c>
      <c r="D164" s="2">
        <v>105</v>
      </c>
      <c r="E164" s="2">
        <v>70</v>
      </c>
    </row>
    <row r="165" spans="1:5">
      <c r="A165" s="2">
        <v>63</v>
      </c>
      <c r="B165" s="2">
        <v>175</v>
      </c>
      <c r="D165" s="2">
        <v>106</v>
      </c>
      <c r="E165" s="2">
        <v>70</v>
      </c>
    </row>
    <row r="166" spans="1:5">
      <c r="A166" s="2">
        <v>74</v>
      </c>
      <c r="B166" s="2">
        <v>175</v>
      </c>
      <c r="D166" s="2">
        <v>136</v>
      </c>
      <c r="E166" s="2">
        <v>70</v>
      </c>
    </row>
    <row r="167" spans="1:5">
      <c r="A167" s="2">
        <v>97</v>
      </c>
      <c r="B167" s="2">
        <v>175</v>
      </c>
      <c r="D167" s="2">
        <v>144</v>
      </c>
      <c r="E167" s="2">
        <v>70</v>
      </c>
    </row>
    <row r="168" spans="1:5">
      <c r="A168" s="2">
        <v>132</v>
      </c>
      <c r="B168" s="2">
        <v>175</v>
      </c>
      <c r="D168" s="2">
        <v>183</v>
      </c>
      <c r="E168" s="2">
        <v>70</v>
      </c>
    </row>
    <row r="169" spans="1:5">
      <c r="A169" s="2">
        <v>158</v>
      </c>
      <c r="B169" s="2">
        <v>175</v>
      </c>
      <c r="D169" s="2">
        <v>198</v>
      </c>
      <c r="E169" s="2">
        <v>70</v>
      </c>
    </row>
    <row r="170" spans="1:5">
      <c r="A170" s="2">
        <v>43</v>
      </c>
      <c r="B170" s="2">
        <v>176</v>
      </c>
      <c r="D170" s="2">
        <v>73</v>
      </c>
      <c r="E170" s="2">
        <v>71</v>
      </c>
    </row>
    <row r="171" spans="1:5">
      <c r="A171" s="2">
        <v>44</v>
      </c>
      <c r="B171" s="2">
        <v>176</v>
      </c>
      <c r="D171" s="2">
        <v>118</v>
      </c>
      <c r="E171" s="2">
        <v>71</v>
      </c>
    </row>
    <row r="172" spans="1:5">
      <c r="A172" s="2">
        <v>64</v>
      </c>
      <c r="B172" s="2">
        <v>176</v>
      </c>
      <c r="D172" s="2">
        <v>166</v>
      </c>
      <c r="E172" s="2">
        <v>71</v>
      </c>
    </row>
    <row r="173" spans="1:5">
      <c r="A173" s="2">
        <v>69</v>
      </c>
      <c r="B173" s="2">
        <v>176</v>
      </c>
      <c r="D173" s="2">
        <v>4</v>
      </c>
      <c r="E173" s="2">
        <v>72</v>
      </c>
    </row>
    <row r="174" spans="1:5">
      <c r="A174" s="2">
        <v>89</v>
      </c>
      <c r="B174" s="2">
        <v>176</v>
      </c>
      <c r="D174" s="2">
        <v>67</v>
      </c>
      <c r="E174" s="2">
        <v>72</v>
      </c>
    </row>
    <row r="175" spans="1:5">
      <c r="A175" s="2">
        <v>105</v>
      </c>
      <c r="B175" s="2">
        <v>176</v>
      </c>
      <c r="D175" s="2">
        <v>92</v>
      </c>
      <c r="E175" s="2">
        <v>72</v>
      </c>
    </row>
    <row r="176" spans="1:5">
      <c r="A176" s="2">
        <v>119</v>
      </c>
      <c r="B176" s="2">
        <v>176</v>
      </c>
      <c r="D176" s="2">
        <v>148</v>
      </c>
      <c r="E176" s="2">
        <v>72</v>
      </c>
    </row>
    <row r="177" spans="1:5">
      <c r="A177" s="2">
        <v>134</v>
      </c>
      <c r="B177" s="2">
        <v>176</v>
      </c>
      <c r="D177" s="2">
        <v>24</v>
      </c>
      <c r="E177" s="2">
        <v>73</v>
      </c>
    </row>
    <row r="178" spans="1:5">
      <c r="A178" s="2">
        <v>142</v>
      </c>
      <c r="B178" s="2">
        <v>176</v>
      </c>
      <c r="D178" s="2">
        <v>32</v>
      </c>
      <c r="E178" s="2">
        <v>73</v>
      </c>
    </row>
    <row r="179" spans="1:5">
      <c r="A179" s="2">
        <v>144</v>
      </c>
      <c r="B179" s="2">
        <v>176</v>
      </c>
      <c r="D179" s="2">
        <v>65</v>
      </c>
      <c r="E179" s="2">
        <v>73</v>
      </c>
    </row>
    <row r="180" spans="1:5">
      <c r="A180" s="2">
        <v>148</v>
      </c>
      <c r="B180" s="2">
        <v>176</v>
      </c>
      <c r="D180" s="2">
        <v>85</v>
      </c>
      <c r="E180" s="2">
        <v>73</v>
      </c>
    </row>
    <row r="181" spans="1:5">
      <c r="A181" s="2">
        <v>162</v>
      </c>
      <c r="B181" s="2">
        <v>176</v>
      </c>
      <c r="D181" s="2">
        <v>127</v>
      </c>
      <c r="E181" s="2">
        <v>73</v>
      </c>
    </row>
    <row r="182" spans="1:5">
      <c r="A182" s="2">
        <v>170</v>
      </c>
      <c r="B182" s="2">
        <v>176</v>
      </c>
      <c r="D182" s="2">
        <v>137</v>
      </c>
      <c r="E182" s="2">
        <v>73</v>
      </c>
    </row>
    <row r="183" spans="1:5">
      <c r="A183" s="2">
        <v>52</v>
      </c>
      <c r="B183" s="2">
        <v>177</v>
      </c>
      <c r="D183" s="2">
        <v>172</v>
      </c>
      <c r="E183" s="2">
        <v>73</v>
      </c>
    </row>
    <row r="184" spans="1:5">
      <c r="A184" s="2">
        <v>35</v>
      </c>
      <c r="B184" s="2">
        <v>178</v>
      </c>
      <c r="D184" s="2">
        <v>180</v>
      </c>
      <c r="E184" s="2">
        <v>73</v>
      </c>
    </row>
    <row r="185" spans="1:5">
      <c r="A185" s="2">
        <v>71</v>
      </c>
      <c r="B185" s="2">
        <v>178</v>
      </c>
      <c r="D185" s="2">
        <v>60</v>
      </c>
      <c r="E185" s="2">
        <v>74</v>
      </c>
    </row>
    <row r="186" spans="1:5">
      <c r="A186" s="2">
        <v>118</v>
      </c>
      <c r="B186" s="2">
        <v>178</v>
      </c>
      <c r="D186" s="2">
        <v>181</v>
      </c>
      <c r="E186" s="2">
        <v>74</v>
      </c>
    </row>
    <row r="187" spans="1:5">
      <c r="A187" s="2">
        <v>141</v>
      </c>
      <c r="B187" s="2">
        <v>178</v>
      </c>
      <c r="D187" s="2">
        <v>8</v>
      </c>
      <c r="E187" s="2">
        <v>75</v>
      </c>
    </row>
    <row r="188" spans="1:5">
      <c r="A188" s="2">
        <v>186</v>
      </c>
      <c r="B188" s="2">
        <v>178</v>
      </c>
      <c r="D188" s="2">
        <v>36</v>
      </c>
      <c r="E188" s="2">
        <v>75</v>
      </c>
    </row>
    <row r="189" spans="1:5">
      <c r="A189" s="2">
        <v>38</v>
      </c>
      <c r="B189" s="2">
        <v>179</v>
      </c>
      <c r="D189" s="2">
        <v>77</v>
      </c>
      <c r="E189" s="2">
        <v>75</v>
      </c>
    </row>
    <row r="190" spans="1:5">
      <c r="A190" s="2">
        <v>171</v>
      </c>
      <c r="B190" s="2">
        <v>179</v>
      </c>
      <c r="D190" s="2">
        <v>99</v>
      </c>
      <c r="E190" s="2">
        <v>75</v>
      </c>
    </row>
    <row r="191" spans="1:5">
      <c r="A191" s="2">
        <v>135</v>
      </c>
      <c r="B191" s="2">
        <v>180</v>
      </c>
      <c r="D191" s="2">
        <v>139</v>
      </c>
      <c r="E191" s="2">
        <v>75</v>
      </c>
    </row>
    <row r="192" spans="1:5">
      <c r="A192" s="2">
        <v>84</v>
      </c>
      <c r="B192" s="2">
        <v>181</v>
      </c>
      <c r="D192" s="2">
        <v>88</v>
      </c>
      <c r="E192" s="2">
        <v>76</v>
      </c>
    </row>
    <row r="193" spans="1:5">
      <c r="A193" s="2">
        <v>147</v>
      </c>
      <c r="B193" s="2">
        <v>182</v>
      </c>
      <c r="D193" s="2">
        <v>135</v>
      </c>
      <c r="E193" s="2">
        <v>76</v>
      </c>
    </row>
    <row r="194" spans="1:5">
      <c r="A194" s="2">
        <v>180</v>
      </c>
      <c r="B194" s="2">
        <v>183</v>
      </c>
      <c r="D194" s="2">
        <v>147</v>
      </c>
      <c r="E194" s="2">
        <v>76</v>
      </c>
    </row>
    <row r="195" spans="1:5">
      <c r="A195" s="2">
        <v>66</v>
      </c>
      <c r="B195" s="2">
        <v>184</v>
      </c>
      <c r="D195" s="2">
        <v>167</v>
      </c>
      <c r="E195" s="2">
        <v>76</v>
      </c>
    </row>
    <row r="196" spans="1:5">
      <c r="A196" s="2">
        <v>86</v>
      </c>
      <c r="B196" s="2">
        <v>184</v>
      </c>
      <c r="D196" s="2">
        <v>132</v>
      </c>
      <c r="E196" s="2">
        <v>77</v>
      </c>
    </row>
    <row r="197" spans="1:5">
      <c r="A197" s="2">
        <v>174</v>
      </c>
      <c r="B197" s="2">
        <v>184</v>
      </c>
      <c r="D197" s="2">
        <v>142</v>
      </c>
      <c r="E197" s="2">
        <v>77</v>
      </c>
    </row>
    <row r="198" spans="1:5">
      <c r="A198" s="2">
        <v>125</v>
      </c>
      <c r="B198" s="2">
        <v>187</v>
      </c>
      <c r="D198" s="2">
        <v>171</v>
      </c>
      <c r="E198" s="2">
        <v>77</v>
      </c>
    </row>
    <row r="199" spans="1:5">
      <c r="A199" s="2">
        <v>8</v>
      </c>
      <c r="B199" s="2">
        <v>188</v>
      </c>
      <c r="D199" s="2">
        <v>43</v>
      </c>
      <c r="E199" s="2">
        <v>78</v>
      </c>
    </row>
    <row r="200" spans="1:5">
      <c r="A200" s="2">
        <v>99</v>
      </c>
      <c r="B200" s="2">
        <v>188</v>
      </c>
      <c r="D200" s="2">
        <v>160</v>
      </c>
      <c r="E200" s="2">
        <v>78</v>
      </c>
    </row>
    <row r="201" spans="1:5">
      <c r="A201" s="2">
        <v>112</v>
      </c>
      <c r="B201" s="2">
        <v>196</v>
      </c>
      <c r="D201" s="2">
        <v>186</v>
      </c>
      <c r="E201" s="2">
        <v>80</v>
      </c>
    </row>
  </sheetData>
  <sortState xmlns:xlrd2="http://schemas.microsoft.com/office/spreadsheetml/2017/richdata2" ref="D2:E201">
    <sortCondition ref="E2:E20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8430E-DAAC-9746-9CD6-F7393B851A33}">
  <dimension ref="A1:H15"/>
  <sheetViews>
    <sheetView zoomScale="120" zoomScaleNormal="120" workbookViewId="0">
      <selection activeCell="G15" sqref="G15"/>
    </sheetView>
  </sheetViews>
  <sheetFormatPr baseColWidth="10" defaultRowHeight="16"/>
  <sheetData>
    <row r="1" spans="1:8">
      <c r="A1" t="s">
        <v>3</v>
      </c>
      <c r="F1" t="s">
        <v>7</v>
      </c>
    </row>
    <row r="3" spans="1:8">
      <c r="A3" t="s">
        <v>6</v>
      </c>
      <c r="B3">
        <f>('1'!B201-'1'!B2)/10</f>
        <v>3.9</v>
      </c>
      <c r="F3" t="s">
        <v>6</v>
      </c>
      <c r="G3">
        <f>('1'!E201-'1'!E2)/10</f>
        <v>3.2</v>
      </c>
    </row>
    <row r="5" spans="1:8">
      <c r="A5" s="4" t="s">
        <v>0</v>
      </c>
      <c r="B5" s="3" t="s">
        <v>4</v>
      </c>
      <c r="C5" s="3" t="s">
        <v>5</v>
      </c>
      <c r="F5" s="3" t="s">
        <v>0</v>
      </c>
      <c r="G5" s="3" t="s">
        <v>4</v>
      </c>
      <c r="H5" s="3" t="s">
        <v>5</v>
      </c>
    </row>
    <row r="6" spans="1:8">
      <c r="A6" s="5">
        <v>1</v>
      </c>
      <c r="B6" s="3">
        <f>'1'!B2</f>
        <v>157</v>
      </c>
      <c r="C6" s="3">
        <f>B6+$B$3</f>
        <v>160.9</v>
      </c>
      <c r="F6" s="3">
        <v>1</v>
      </c>
      <c r="G6" s="3">
        <f>'1'!E2</f>
        <v>48</v>
      </c>
      <c r="H6" s="3">
        <f>G6+$G$3</f>
        <v>51.2</v>
      </c>
    </row>
    <row r="7" spans="1:8">
      <c r="A7" s="6">
        <v>2</v>
      </c>
      <c r="B7" s="3">
        <f>C6</f>
        <v>160.9</v>
      </c>
      <c r="C7" s="3">
        <f t="shared" ref="C7:C15" si="0">B7+$B$3</f>
        <v>164.8</v>
      </c>
      <c r="F7" s="3">
        <v>2</v>
      </c>
      <c r="G7" s="3">
        <f>H6</f>
        <v>51.2</v>
      </c>
      <c r="H7" s="3">
        <f>G7+$G$3</f>
        <v>54.400000000000006</v>
      </c>
    </row>
    <row r="8" spans="1:8">
      <c r="A8" s="6">
        <v>3</v>
      </c>
      <c r="B8" s="3">
        <f t="shared" ref="B8:B15" si="1">C7</f>
        <v>164.8</v>
      </c>
      <c r="C8" s="3">
        <f t="shared" si="0"/>
        <v>168.70000000000002</v>
      </c>
      <c r="F8" s="3">
        <v>3</v>
      </c>
      <c r="G8" s="3">
        <f t="shared" ref="G8:G15" si="2">H7</f>
        <v>54.400000000000006</v>
      </c>
      <c r="H8" s="3">
        <f t="shared" ref="H7:H15" si="3">G8+$G$3</f>
        <v>57.600000000000009</v>
      </c>
    </row>
    <row r="9" spans="1:8">
      <c r="A9" s="6">
        <v>4</v>
      </c>
      <c r="B9" s="3">
        <f t="shared" si="1"/>
        <v>168.70000000000002</v>
      </c>
      <c r="C9" s="3">
        <f t="shared" si="0"/>
        <v>172.60000000000002</v>
      </c>
      <c r="F9" s="3">
        <v>4</v>
      </c>
      <c r="G9" s="3">
        <f t="shared" si="2"/>
        <v>57.600000000000009</v>
      </c>
      <c r="H9" s="3">
        <f t="shared" si="3"/>
        <v>60.800000000000011</v>
      </c>
    </row>
    <row r="10" spans="1:8">
      <c r="A10" s="6">
        <v>5</v>
      </c>
      <c r="B10" s="3">
        <f t="shared" si="1"/>
        <v>172.60000000000002</v>
      </c>
      <c r="C10" s="3">
        <f t="shared" si="0"/>
        <v>176.50000000000003</v>
      </c>
      <c r="F10" s="3">
        <v>5</v>
      </c>
      <c r="G10" s="3">
        <f t="shared" si="2"/>
        <v>60.800000000000011</v>
      </c>
      <c r="H10" s="3">
        <f t="shared" si="3"/>
        <v>64.000000000000014</v>
      </c>
    </row>
    <row r="11" spans="1:8">
      <c r="A11" s="6">
        <v>6</v>
      </c>
      <c r="B11" s="3">
        <f t="shared" si="1"/>
        <v>176.50000000000003</v>
      </c>
      <c r="C11" s="3">
        <f t="shared" si="0"/>
        <v>180.40000000000003</v>
      </c>
      <c r="F11" s="3">
        <v>6</v>
      </c>
      <c r="G11" s="3">
        <f t="shared" si="2"/>
        <v>64.000000000000014</v>
      </c>
      <c r="H11" s="3">
        <f t="shared" si="3"/>
        <v>67.200000000000017</v>
      </c>
    </row>
    <row r="12" spans="1:8">
      <c r="A12" s="6">
        <v>7</v>
      </c>
      <c r="B12" s="3">
        <f t="shared" si="1"/>
        <v>180.40000000000003</v>
      </c>
      <c r="C12" s="3">
        <f t="shared" si="0"/>
        <v>184.30000000000004</v>
      </c>
      <c r="F12" s="3">
        <v>7</v>
      </c>
      <c r="G12" s="3">
        <f t="shared" si="2"/>
        <v>67.200000000000017</v>
      </c>
      <c r="H12" s="3">
        <f t="shared" si="3"/>
        <v>70.40000000000002</v>
      </c>
    </row>
    <row r="13" spans="1:8">
      <c r="A13" s="6">
        <v>8</v>
      </c>
      <c r="B13" s="3">
        <f t="shared" si="1"/>
        <v>184.30000000000004</v>
      </c>
      <c r="C13" s="3">
        <f t="shared" si="0"/>
        <v>188.20000000000005</v>
      </c>
      <c r="F13" s="3">
        <v>8</v>
      </c>
      <c r="G13" s="3">
        <f t="shared" si="2"/>
        <v>70.40000000000002</v>
      </c>
      <c r="H13" s="3">
        <f t="shared" si="3"/>
        <v>73.600000000000023</v>
      </c>
    </row>
    <row r="14" spans="1:8">
      <c r="A14" s="6">
        <v>9</v>
      </c>
      <c r="B14" s="3">
        <f t="shared" si="1"/>
        <v>188.20000000000005</v>
      </c>
      <c r="C14" s="3">
        <f t="shared" si="0"/>
        <v>192.10000000000005</v>
      </c>
      <c r="F14" s="3">
        <v>9</v>
      </c>
      <c r="G14" s="3">
        <f t="shared" si="2"/>
        <v>73.600000000000023</v>
      </c>
      <c r="H14" s="3">
        <f t="shared" si="3"/>
        <v>76.800000000000026</v>
      </c>
    </row>
    <row r="15" spans="1:8">
      <c r="A15" s="6">
        <v>10</v>
      </c>
      <c r="B15" s="3">
        <f t="shared" si="1"/>
        <v>192.10000000000005</v>
      </c>
      <c r="C15" s="3">
        <f>B15+$B$3</f>
        <v>196.00000000000006</v>
      </c>
      <c r="F15" s="3">
        <v>10</v>
      </c>
      <c r="G15" s="3">
        <f>H14</f>
        <v>76.800000000000026</v>
      </c>
      <c r="H15" s="3">
        <f t="shared" si="3"/>
        <v>80.000000000000028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88C0-7122-7B46-B921-C333D3E8E958}">
  <dimension ref="A3:H15"/>
  <sheetViews>
    <sheetView workbookViewId="0">
      <selection activeCell="J13" sqref="J13"/>
    </sheetView>
  </sheetViews>
  <sheetFormatPr baseColWidth="10" defaultRowHeight="16"/>
  <sheetData>
    <row r="3" spans="1:8">
      <c r="A3" s="4" t="s">
        <v>0</v>
      </c>
      <c r="B3" s="3" t="s">
        <v>4</v>
      </c>
      <c r="C3" s="3" t="s">
        <v>5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</row>
    <row r="4" spans="1:8">
      <c r="A4" s="5">
        <v>1</v>
      </c>
      <c r="B4" s="3">
        <v>157</v>
      </c>
      <c r="C4" s="3">
        <v>160.9</v>
      </c>
      <c r="D4" s="3">
        <f>(B4+C4)/2</f>
        <v>158.94999999999999</v>
      </c>
      <c r="E4" s="3" cm="1">
        <f t="array" ref="E4:E14">FREQUENCY(Рост,C4:C13)</f>
        <v>9</v>
      </c>
      <c r="F4" s="3">
        <f>E4/200</f>
        <v>4.4999999999999998E-2</v>
      </c>
      <c r="G4" s="3">
        <f>F4/'2'!$B$3</f>
        <v>1.1538461538461539E-2</v>
      </c>
      <c r="H4" s="3">
        <f>F4</f>
        <v>4.4999999999999998E-2</v>
      </c>
    </row>
    <row r="5" spans="1:8">
      <c r="A5" s="6">
        <v>2</v>
      </c>
      <c r="B5" s="3">
        <v>160.9</v>
      </c>
      <c r="C5" s="3">
        <v>164.8</v>
      </c>
      <c r="D5" s="3">
        <f t="shared" ref="D5:D13" si="0">(B5+C5)/2</f>
        <v>162.85000000000002</v>
      </c>
      <c r="E5" s="3">
        <v>38</v>
      </c>
      <c r="F5" s="3">
        <f t="shared" ref="F5:F13" si="1">E5/200</f>
        <v>0.19</v>
      </c>
      <c r="G5" s="3">
        <f>F5/'2'!$B$3</f>
        <v>4.8717948717948718E-2</v>
      </c>
      <c r="H5" s="3">
        <f>F5+H4</f>
        <v>0.23499999999999999</v>
      </c>
    </row>
    <row r="6" spans="1:8">
      <c r="A6" s="6">
        <v>3</v>
      </c>
      <c r="B6" s="3">
        <v>164.8</v>
      </c>
      <c r="C6" s="3">
        <v>168.70000000000002</v>
      </c>
      <c r="D6" s="3">
        <f t="shared" si="0"/>
        <v>166.75</v>
      </c>
      <c r="E6" s="3">
        <v>51</v>
      </c>
      <c r="F6" s="3">
        <f t="shared" si="1"/>
        <v>0.255</v>
      </c>
      <c r="G6" s="3">
        <f>F6/'2'!$B$3</f>
        <v>6.5384615384615388E-2</v>
      </c>
      <c r="H6" s="3">
        <f t="shared" ref="H6:H13" si="2">F6+H5</f>
        <v>0.49</v>
      </c>
    </row>
    <row r="7" spans="1:8">
      <c r="A7" s="6">
        <v>4</v>
      </c>
      <c r="B7" s="3">
        <v>168.70000000000002</v>
      </c>
      <c r="C7" s="3">
        <v>172.60000000000002</v>
      </c>
      <c r="D7" s="3">
        <f t="shared" si="0"/>
        <v>170.65000000000003</v>
      </c>
      <c r="E7" s="3">
        <v>48</v>
      </c>
      <c r="F7" s="3">
        <f t="shared" si="1"/>
        <v>0.24</v>
      </c>
      <c r="G7" s="3">
        <f>F7/'2'!$B$3</f>
        <v>6.1538461538461535E-2</v>
      </c>
      <c r="H7" s="3">
        <f t="shared" si="2"/>
        <v>0.73</v>
      </c>
    </row>
    <row r="8" spans="1:8">
      <c r="A8" s="6">
        <v>5</v>
      </c>
      <c r="B8" s="3">
        <v>172.60000000000002</v>
      </c>
      <c r="C8" s="3">
        <v>176.50000000000003</v>
      </c>
      <c r="D8" s="3">
        <f t="shared" si="0"/>
        <v>174.55</v>
      </c>
      <c r="E8" s="3">
        <v>35</v>
      </c>
      <c r="F8" s="3">
        <f t="shared" si="1"/>
        <v>0.17499999999999999</v>
      </c>
      <c r="G8" s="3">
        <f>F8/'2'!$B$3</f>
        <v>4.4871794871794872E-2</v>
      </c>
      <c r="H8" s="3">
        <f t="shared" si="2"/>
        <v>0.90500000000000003</v>
      </c>
    </row>
    <row r="9" spans="1:8">
      <c r="A9" s="6">
        <v>6</v>
      </c>
      <c r="B9" s="3">
        <v>176.50000000000003</v>
      </c>
      <c r="C9" s="3">
        <v>180.40000000000003</v>
      </c>
      <c r="D9" s="3">
        <f t="shared" si="0"/>
        <v>178.45000000000005</v>
      </c>
      <c r="E9" s="3">
        <v>9</v>
      </c>
      <c r="F9" s="3">
        <f t="shared" si="1"/>
        <v>4.4999999999999998E-2</v>
      </c>
      <c r="G9" s="3">
        <f>F9/'2'!$B$3</f>
        <v>1.1538461538461539E-2</v>
      </c>
      <c r="H9" s="3">
        <f t="shared" si="2"/>
        <v>0.95000000000000007</v>
      </c>
    </row>
    <row r="10" spans="1:8">
      <c r="A10" s="6">
        <v>7</v>
      </c>
      <c r="B10" s="3">
        <v>180.40000000000003</v>
      </c>
      <c r="C10" s="3">
        <v>184.30000000000004</v>
      </c>
      <c r="D10" s="3">
        <f t="shared" si="0"/>
        <v>182.35000000000002</v>
      </c>
      <c r="E10" s="3">
        <v>6</v>
      </c>
      <c r="F10" s="3">
        <f t="shared" si="1"/>
        <v>0.03</v>
      </c>
      <c r="G10" s="3">
        <f>F10/'2'!$B$3</f>
        <v>7.6923076923076919E-3</v>
      </c>
      <c r="H10" s="3">
        <f t="shared" si="2"/>
        <v>0.98000000000000009</v>
      </c>
    </row>
    <row r="11" spans="1:8">
      <c r="A11" s="6">
        <v>8</v>
      </c>
      <c r="B11" s="3">
        <v>184.30000000000004</v>
      </c>
      <c r="C11" s="3">
        <v>188.20000000000005</v>
      </c>
      <c r="D11" s="3">
        <f t="shared" si="0"/>
        <v>186.25000000000006</v>
      </c>
      <c r="E11" s="3">
        <v>3</v>
      </c>
      <c r="F11" s="3">
        <f t="shared" si="1"/>
        <v>1.4999999999999999E-2</v>
      </c>
      <c r="G11" s="3">
        <f>F11/'2'!$B$3</f>
        <v>3.8461538461538459E-3</v>
      </c>
      <c r="H11" s="3">
        <f t="shared" si="2"/>
        <v>0.99500000000000011</v>
      </c>
    </row>
    <row r="12" spans="1:8">
      <c r="A12" s="6">
        <v>9</v>
      </c>
      <c r="B12" s="3">
        <v>188.20000000000005</v>
      </c>
      <c r="C12" s="3">
        <v>192.10000000000005</v>
      </c>
      <c r="D12" s="3">
        <f t="shared" si="0"/>
        <v>190.15000000000003</v>
      </c>
      <c r="E12" s="3">
        <v>0</v>
      </c>
      <c r="F12" s="3">
        <f t="shared" si="1"/>
        <v>0</v>
      </c>
      <c r="G12" s="3">
        <f>F12/'2'!$B$3</f>
        <v>0</v>
      </c>
      <c r="H12" s="3">
        <f t="shared" si="2"/>
        <v>0.99500000000000011</v>
      </c>
    </row>
    <row r="13" spans="1:8">
      <c r="A13" s="6">
        <v>10</v>
      </c>
      <c r="B13" s="3">
        <v>192.10000000000005</v>
      </c>
      <c r="C13" s="3">
        <v>196.00000000000006</v>
      </c>
      <c r="D13" s="3">
        <f t="shared" si="0"/>
        <v>194.05000000000007</v>
      </c>
      <c r="E13" s="3">
        <v>1</v>
      </c>
      <c r="F13" s="3">
        <f t="shared" si="1"/>
        <v>5.0000000000000001E-3</v>
      </c>
      <c r="G13" s="3">
        <f>F13/'2'!$B$3</f>
        <v>1.2820512820512821E-3</v>
      </c>
      <c r="H13" s="3">
        <f t="shared" si="2"/>
        <v>1</v>
      </c>
    </row>
    <row r="14" spans="1:8">
      <c r="E14" s="3">
        <v>0</v>
      </c>
    </row>
    <row r="15" spans="1:8">
      <c r="E15" s="3">
        <f>SUM(E4:E13)</f>
        <v>200</v>
      </c>
      <c r="F15" s="3">
        <f>SUM(F4:F13)</f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A553-71B6-5F4E-9915-B6C588119501}">
  <dimension ref="A1:N24"/>
  <sheetViews>
    <sheetView workbookViewId="0">
      <selection activeCell="F30" sqref="F30"/>
    </sheetView>
  </sheetViews>
  <sheetFormatPr baseColWidth="10" defaultRowHeight="16"/>
  <sheetData>
    <row r="1" spans="1:14">
      <c r="A1" s="3" t="s">
        <v>3</v>
      </c>
      <c r="H1" s="3" t="s">
        <v>7</v>
      </c>
    </row>
    <row r="4" spans="1:14">
      <c r="A4" s="4" t="s">
        <v>0</v>
      </c>
      <c r="B4" s="3" t="s">
        <v>8</v>
      </c>
      <c r="C4" s="3" t="s">
        <v>9</v>
      </c>
      <c r="D4" s="3" t="s">
        <v>15</v>
      </c>
      <c r="E4" s="3" t="s">
        <v>16</v>
      </c>
      <c r="H4" s="3" t="s">
        <v>0</v>
      </c>
      <c r="I4" s="3" t="s">
        <v>4</v>
      </c>
      <c r="J4" s="11" t="s">
        <v>5</v>
      </c>
      <c r="K4" s="3" t="s">
        <v>8</v>
      </c>
      <c r="L4" s="3" t="s">
        <v>9</v>
      </c>
      <c r="M4" s="3" t="s">
        <v>15</v>
      </c>
      <c r="N4" s="3" t="s">
        <v>16</v>
      </c>
    </row>
    <row r="5" spans="1:14">
      <c r="A5" s="5">
        <v>1</v>
      </c>
      <c r="B5" s="3">
        <v>158.94999999999999</v>
      </c>
      <c r="C5" s="3">
        <v>9</v>
      </c>
      <c r="D5" s="3">
        <f>B5*C5</f>
        <v>1430.55</v>
      </c>
      <c r="E5" s="3">
        <f>D5*B5</f>
        <v>227385.92249999999</v>
      </c>
      <c r="H5" s="3">
        <v>1</v>
      </c>
      <c r="I5" s="3">
        <v>48</v>
      </c>
      <c r="J5" s="5">
        <v>51.2</v>
      </c>
      <c r="K5" s="3">
        <f>(I5+J5)/2</f>
        <v>49.6</v>
      </c>
      <c r="L5" s="3" cm="1">
        <f t="array" ref="L5:L15">FREQUENCY(Вес,J5:J14)</f>
        <v>5</v>
      </c>
      <c r="M5" s="3">
        <f>K5*L5</f>
        <v>248</v>
      </c>
      <c r="N5" s="3">
        <f>M5*K5</f>
        <v>12300.800000000001</v>
      </c>
    </row>
    <row r="6" spans="1:14">
      <c r="A6" s="6">
        <v>2</v>
      </c>
      <c r="B6" s="3">
        <v>162.85000000000002</v>
      </c>
      <c r="C6" s="3">
        <v>38</v>
      </c>
      <c r="D6" s="3">
        <f t="shared" ref="D6:D14" si="0">B6*C6</f>
        <v>6188.3000000000011</v>
      </c>
      <c r="E6" s="3">
        <f t="shared" ref="E6:E14" si="1">D6*B6</f>
        <v>1007764.6550000003</v>
      </c>
      <c r="H6" s="3">
        <v>2</v>
      </c>
      <c r="I6" s="3">
        <v>51.2</v>
      </c>
      <c r="J6" s="6">
        <v>54.400000000000006</v>
      </c>
      <c r="K6" s="3">
        <f t="shared" ref="K6:K14" si="2">(I6+J6)/2</f>
        <v>52.800000000000004</v>
      </c>
      <c r="L6" s="3">
        <v>2</v>
      </c>
      <c r="M6" s="3">
        <f t="shared" ref="M6:M14" si="3">K6*L6</f>
        <v>105.60000000000001</v>
      </c>
      <c r="N6" s="3">
        <f t="shared" ref="N6:N10" si="4">M6*K6</f>
        <v>5575.6800000000012</v>
      </c>
    </row>
    <row r="7" spans="1:14">
      <c r="A7" s="6">
        <v>3</v>
      </c>
      <c r="B7" s="3">
        <v>166.75</v>
      </c>
      <c r="C7" s="3">
        <v>51</v>
      </c>
      <c r="D7" s="3">
        <f t="shared" si="0"/>
        <v>8504.25</v>
      </c>
      <c r="E7" s="3">
        <f t="shared" si="1"/>
        <v>1418083.6875</v>
      </c>
      <c r="H7" s="3">
        <v>3</v>
      </c>
      <c r="I7" s="3">
        <v>54.400000000000006</v>
      </c>
      <c r="J7" s="6">
        <v>57.600000000000009</v>
      </c>
      <c r="K7" s="3">
        <f t="shared" si="2"/>
        <v>56.000000000000007</v>
      </c>
      <c r="L7" s="3">
        <v>13</v>
      </c>
      <c r="M7" s="3">
        <f t="shared" si="3"/>
        <v>728.00000000000011</v>
      </c>
      <c r="N7" s="3">
        <f t="shared" si="4"/>
        <v>40768.000000000015</v>
      </c>
    </row>
    <row r="8" spans="1:14">
      <c r="A8" s="6">
        <v>4</v>
      </c>
      <c r="B8" s="3">
        <v>170.65000000000003</v>
      </c>
      <c r="C8" s="3">
        <v>48</v>
      </c>
      <c r="D8" s="3">
        <f t="shared" si="0"/>
        <v>8191.2000000000016</v>
      </c>
      <c r="E8" s="3">
        <f t="shared" si="1"/>
        <v>1397828.2800000005</v>
      </c>
      <c r="H8" s="3">
        <v>4</v>
      </c>
      <c r="I8" s="3">
        <v>57.600000000000009</v>
      </c>
      <c r="J8" s="6">
        <v>60.800000000000011</v>
      </c>
      <c r="K8" s="3">
        <f t="shared" si="2"/>
        <v>59.20000000000001</v>
      </c>
      <c r="L8" s="3">
        <v>31</v>
      </c>
      <c r="M8" s="3">
        <f t="shared" si="3"/>
        <v>1835.2000000000003</v>
      </c>
      <c r="N8" s="3">
        <f t="shared" si="4"/>
        <v>108643.84000000004</v>
      </c>
    </row>
    <row r="9" spans="1:14">
      <c r="A9" s="6">
        <v>5</v>
      </c>
      <c r="B9" s="3">
        <v>174.55</v>
      </c>
      <c r="C9" s="3">
        <v>35</v>
      </c>
      <c r="D9" s="3">
        <f t="shared" si="0"/>
        <v>6109.25</v>
      </c>
      <c r="E9" s="3">
        <f t="shared" si="1"/>
        <v>1066369.5875000001</v>
      </c>
      <c r="H9" s="3">
        <v>5</v>
      </c>
      <c r="I9" s="3">
        <v>60.800000000000011</v>
      </c>
      <c r="J9" s="6">
        <v>64.000000000000014</v>
      </c>
      <c r="K9" s="3">
        <f t="shared" si="2"/>
        <v>62.400000000000013</v>
      </c>
      <c r="L9" s="3">
        <v>48</v>
      </c>
      <c r="M9" s="3">
        <f t="shared" si="3"/>
        <v>2995.2000000000007</v>
      </c>
      <c r="N9" s="3">
        <f t="shared" si="4"/>
        <v>186900.4800000001</v>
      </c>
    </row>
    <row r="10" spans="1:14">
      <c r="A10" s="6">
        <v>6</v>
      </c>
      <c r="B10" s="3">
        <v>178.45000000000005</v>
      </c>
      <c r="C10" s="3">
        <v>9</v>
      </c>
      <c r="D10" s="3">
        <f t="shared" si="0"/>
        <v>1606.0500000000004</v>
      </c>
      <c r="E10" s="3">
        <f t="shared" si="1"/>
        <v>286599.62250000017</v>
      </c>
      <c r="H10" s="3">
        <v>6</v>
      </c>
      <c r="I10" s="3">
        <v>64.000000000000014</v>
      </c>
      <c r="J10" s="6">
        <v>67.200000000000017</v>
      </c>
      <c r="K10" s="3">
        <f t="shared" si="2"/>
        <v>65.600000000000023</v>
      </c>
      <c r="L10" s="3">
        <v>46</v>
      </c>
      <c r="M10" s="3">
        <f t="shared" si="3"/>
        <v>3017.6000000000013</v>
      </c>
      <c r="N10" s="3">
        <f t="shared" si="4"/>
        <v>197954.56000000014</v>
      </c>
    </row>
    <row r="11" spans="1:14">
      <c r="A11" s="6">
        <v>7</v>
      </c>
      <c r="B11" s="3">
        <v>182.35000000000002</v>
      </c>
      <c r="C11" s="3">
        <v>6</v>
      </c>
      <c r="D11" s="3">
        <f t="shared" si="0"/>
        <v>1094.1000000000001</v>
      </c>
      <c r="E11" s="3">
        <f>D11*B11</f>
        <v>199509.13500000004</v>
      </c>
      <c r="H11" s="3">
        <v>7</v>
      </c>
      <c r="I11" s="3">
        <v>67.200000000000017</v>
      </c>
      <c r="J11" s="6">
        <v>70.40000000000002</v>
      </c>
      <c r="K11" s="3">
        <f t="shared" si="2"/>
        <v>68.800000000000011</v>
      </c>
      <c r="L11" s="3">
        <v>23</v>
      </c>
      <c r="M11" s="3">
        <f t="shared" si="3"/>
        <v>1582.4000000000003</v>
      </c>
      <c r="N11" s="3">
        <f>M11*K11</f>
        <v>108869.12000000004</v>
      </c>
    </row>
    <row r="12" spans="1:14">
      <c r="A12" s="6">
        <v>8</v>
      </c>
      <c r="B12" s="3">
        <v>186.25000000000006</v>
      </c>
      <c r="C12" s="3">
        <v>3</v>
      </c>
      <c r="D12" s="3">
        <f t="shared" si="0"/>
        <v>558.75000000000023</v>
      </c>
      <c r="E12" s="3">
        <f t="shared" si="1"/>
        <v>104067.18750000007</v>
      </c>
      <c r="H12" s="3">
        <v>8</v>
      </c>
      <c r="I12" s="3">
        <v>70.40000000000002</v>
      </c>
      <c r="J12" s="6">
        <v>73.600000000000023</v>
      </c>
      <c r="K12" s="3">
        <f t="shared" si="2"/>
        <v>72.000000000000028</v>
      </c>
      <c r="L12" s="3">
        <v>15</v>
      </c>
      <c r="M12" s="3">
        <f t="shared" si="3"/>
        <v>1080.0000000000005</v>
      </c>
      <c r="N12" s="3">
        <f t="shared" ref="N12:N14" si="5">M12*K12</f>
        <v>77760.000000000058</v>
      </c>
    </row>
    <row r="13" spans="1:14">
      <c r="A13" s="6">
        <v>9</v>
      </c>
      <c r="B13" s="3">
        <v>190.15000000000003</v>
      </c>
      <c r="C13" s="3">
        <v>0</v>
      </c>
      <c r="D13" s="3">
        <f t="shared" si="0"/>
        <v>0</v>
      </c>
      <c r="E13" s="3">
        <f t="shared" si="1"/>
        <v>0</v>
      </c>
      <c r="H13" s="3">
        <v>9</v>
      </c>
      <c r="I13" s="3">
        <v>73.600000000000023</v>
      </c>
      <c r="J13" s="6">
        <v>76.800000000000026</v>
      </c>
      <c r="K13" s="3">
        <f t="shared" si="2"/>
        <v>75.200000000000017</v>
      </c>
      <c r="L13" s="3">
        <v>11</v>
      </c>
      <c r="M13" s="3">
        <f t="shared" si="3"/>
        <v>827.20000000000016</v>
      </c>
      <c r="N13" s="3">
        <f t="shared" si="5"/>
        <v>62205.440000000024</v>
      </c>
    </row>
    <row r="14" spans="1:14">
      <c r="A14" s="6">
        <v>10</v>
      </c>
      <c r="B14" s="9">
        <v>194.05000000000007</v>
      </c>
      <c r="C14" s="3">
        <v>1</v>
      </c>
      <c r="D14" s="3">
        <f t="shared" si="0"/>
        <v>194.05000000000007</v>
      </c>
      <c r="E14" s="3">
        <f t="shared" si="1"/>
        <v>37655.402500000026</v>
      </c>
      <c r="H14" s="3">
        <v>10</v>
      </c>
      <c r="I14" s="3">
        <v>76.800000000000026</v>
      </c>
      <c r="J14" s="6">
        <v>80.000000000000028</v>
      </c>
      <c r="K14" s="3">
        <f t="shared" si="2"/>
        <v>78.400000000000034</v>
      </c>
      <c r="L14" s="3">
        <v>6</v>
      </c>
      <c r="M14" s="3">
        <f t="shared" si="3"/>
        <v>470.4000000000002</v>
      </c>
      <c r="N14" s="3">
        <f t="shared" si="5"/>
        <v>36879.36000000003</v>
      </c>
    </row>
    <row r="15" spans="1:14">
      <c r="A15" s="3" t="s">
        <v>13</v>
      </c>
      <c r="B15" s="3"/>
      <c r="C15" s="3">
        <f>SUM(C5:C14)</f>
        <v>200</v>
      </c>
      <c r="D15" s="3">
        <f t="shared" ref="D15" si="6">SUM(D5:D14)</f>
        <v>33876.500000000007</v>
      </c>
      <c r="E15" s="3">
        <f>SUM(E5:E14)</f>
        <v>5745263.4800000014</v>
      </c>
      <c r="L15">
        <v>0</v>
      </c>
    </row>
    <row r="16" spans="1:14">
      <c r="A16" s="3" t="s">
        <v>14</v>
      </c>
      <c r="B16" s="3"/>
      <c r="C16" s="3">
        <f>C15/200</f>
        <v>1</v>
      </c>
      <c r="D16" s="3">
        <f t="shared" ref="D16:E16" si="7">D15/200</f>
        <v>169.38250000000005</v>
      </c>
      <c r="E16" s="3">
        <f t="shared" si="7"/>
        <v>28726.317400000007</v>
      </c>
      <c r="H16" s="3" t="s">
        <v>13</v>
      </c>
      <c r="I16" s="3"/>
      <c r="J16" s="3"/>
      <c r="K16" s="3"/>
      <c r="L16" s="3">
        <f>SUM(L5:L14)</f>
        <v>200</v>
      </c>
      <c r="M16" s="3">
        <f>SUM(M5:M14)</f>
        <v>12889.600000000002</v>
      </c>
      <c r="N16" s="3">
        <f>SUM(N5:N14)</f>
        <v>837857.28000000049</v>
      </c>
    </row>
    <row r="17" spans="1:14">
      <c r="H17" s="3" t="s">
        <v>14</v>
      </c>
      <c r="I17" s="3"/>
      <c r="J17" s="3"/>
      <c r="K17" s="3"/>
      <c r="L17" s="3">
        <f>L16/200</f>
        <v>1</v>
      </c>
      <c r="M17" s="3">
        <f t="shared" ref="M17" si="8">M16/200</f>
        <v>64.448000000000008</v>
      </c>
      <c r="N17" s="3">
        <f t="shared" ref="N17" si="9">N16/200</f>
        <v>4189.2864000000027</v>
      </c>
    </row>
    <row r="19" spans="1:14">
      <c r="A19" s="3" t="s">
        <v>17</v>
      </c>
      <c r="B19" s="3"/>
      <c r="C19" s="3">
        <f>D16</f>
        <v>169.38250000000005</v>
      </c>
      <c r="J19" s="3" t="s">
        <v>17</v>
      </c>
      <c r="K19" s="3"/>
      <c r="L19" s="3">
        <f>M17</f>
        <v>64.448000000000008</v>
      </c>
    </row>
    <row r="20" spans="1:14">
      <c r="A20" s="3" t="s">
        <v>18</v>
      </c>
      <c r="B20" s="3"/>
      <c r="C20" s="3">
        <f xml:space="preserve"> E16 - D16*D16</f>
        <v>35.886093749988504</v>
      </c>
      <c r="J20" s="3" t="s">
        <v>18</v>
      </c>
      <c r="K20" s="3"/>
      <c r="L20" s="3">
        <f xml:space="preserve"> N17 - M17*M17</f>
        <v>35.741696000001866</v>
      </c>
    </row>
    <row r="21" spans="1:14">
      <c r="A21" s="3" t="s">
        <v>19</v>
      </c>
      <c r="B21" s="3"/>
      <c r="C21" s="3">
        <f>(C15/(C15-1))*C20</f>
        <v>36.066425879385427</v>
      </c>
      <c r="J21" s="3" t="s">
        <v>19</v>
      </c>
      <c r="K21" s="3"/>
      <c r="L21" s="3">
        <f>(L16/(L16-1))*L20</f>
        <v>35.921302512564687</v>
      </c>
    </row>
    <row r="22" spans="1:14">
      <c r="A22" s="3" t="s">
        <v>20</v>
      </c>
      <c r="B22" s="3"/>
      <c r="C22" s="3">
        <f>SQRT(C21)</f>
        <v>6.0055329388311103</v>
      </c>
      <c r="J22" s="3" t="s">
        <v>20</v>
      </c>
      <c r="K22" s="3"/>
      <c r="L22" s="3">
        <f>SQRT(L21)</f>
        <v>5.9934382880417383</v>
      </c>
    </row>
    <row r="23" spans="1:14">
      <c r="A23" s="3" t="s">
        <v>21</v>
      </c>
      <c r="B23" s="3"/>
      <c r="C23" s="3">
        <f>B7</f>
        <v>166.75</v>
      </c>
      <c r="J23" s="3" t="s">
        <v>21</v>
      </c>
      <c r="K23" s="3"/>
      <c r="L23" s="3">
        <f>K9</f>
        <v>62.400000000000013</v>
      </c>
    </row>
    <row r="24" spans="1:14">
      <c r="A24" s="3" t="s">
        <v>22</v>
      </c>
      <c r="B24" s="3"/>
      <c r="C24" s="3">
        <f>(B9+B10)/2</f>
        <v>176.50000000000003</v>
      </c>
      <c r="J24" s="3" t="s">
        <v>22</v>
      </c>
      <c r="K24" s="3"/>
      <c r="L24" s="3">
        <f>(K9+K10)/2</f>
        <v>64.000000000000014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D590-3168-7748-8EA6-2CB46C8B8DC4}">
  <dimension ref="A1:H8"/>
  <sheetViews>
    <sheetView workbookViewId="0">
      <selection activeCell="E14" sqref="E14"/>
    </sheetView>
  </sheetViews>
  <sheetFormatPr baseColWidth="10" defaultRowHeight="16"/>
  <sheetData>
    <row r="1" spans="1:8">
      <c r="A1" s="3" t="s">
        <v>3</v>
      </c>
      <c r="F1" s="3" t="s">
        <v>7</v>
      </c>
    </row>
    <row r="3" spans="1:8">
      <c r="A3" s="12" t="s">
        <v>17</v>
      </c>
      <c r="B3" s="7"/>
      <c r="C3" s="3">
        <f>AVERAGE(Рост)</f>
        <v>169.27500000000001</v>
      </c>
      <c r="F3" s="12" t="s">
        <v>17</v>
      </c>
      <c r="G3" s="7"/>
      <c r="H3" s="3">
        <f>AVERAGE(Вес)</f>
        <v>64.605000000000004</v>
      </c>
    </row>
    <row r="4" spans="1:8">
      <c r="A4" s="13" t="s">
        <v>18</v>
      </c>
      <c r="B4" s="8"/>
      <c r="C4" s="3">
        <f>VARP(Рост)</f>
        <v>40.109375</v>
      </c>
      <c r="F4" s="13" t="s">
        <v>18</v>
      </c>
      <c r="G4" s="8"/>
      <c r="H4" s="3">
        <f>VARP(Вес)</f>
        <v>37.418974999999975</v>
      </c>
    </row>
    <row r="5" spans="1:8">
      <c r="A5" s="13" t="s">
        <v>19</v>
      </c>
      <c r="B5" s="8"/>
      <c r="C5" s="3">
        <f>VAR(Рост)</f>
        <v>40.310929648241206</v>
      </c>
      <c r="F5" s="13" t="s">
        <v>19</v>
      </c>
      <c r="G5" s="8"/>
      <c r="H5" s="3">
        <f>VAR(Вес)</f>
        <v>37.607010050251233</v>
      </c>
    </row>
    <row r="6" spans="1:8">
      <c r="A6" s="13" t="s">
        <v>20</v>
      </c>
      <c r="B6" s="8"/>
      <c r="C6" s="3">
        <f>STDEV(Рост)</f>
        <v>6.3490888833155585</v>
      </c>
      <c r="F6" s="13" t="s">
        <v>20</v>
      </c>
      <c r="G6" s="8"/>
      <c r="H6" s="3">
        <f>STDEV(Вес)</f>
        <v>6.1324554666341635</v>
      </c>
    </row>
    <row r="7" spans="1:8">
      <c r="A7" s="13" t="s">
        <v>21</v>
      </c>
      <c r="B7" s="8"/>
      <c r="C7" s="3">
        <f>MODE(Рост)</f>
        <v>168</v>
      </c>
      <c r="F7" s="13" t="s">
        <v>21</v>
      </c>
      <c r="G7" s="8"/>
      <c r="H7" s="3">
        <f>MODE(Вес)</f>
        <v>66</v>
      </c>
    </row>
    <row r="8" spans="1:8">
      <c r="A8" s="13" t="s">
        <v>22</v>
      </c>
      <c r="B8" s="8"/>
      <c r="C8" s="3">
        <f>MEDIAN(Рост)</f>
        <v>169</v>
      </c>
      <c r="F8" s="13" t="s">
        <v>22</v>
      </c>
      <c r="G8" s="8"/>
      <c r="H8" s="3">
        <f>MEDIAN(Вес)</f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B537-932E-3F44-94E6-6551E3A2B193}">
  <dimension ref="A1:F52"/>
  <sheetViews>
    <sheetView topLeftCell="A10" workbookViewId="0">
      <selection activeCell="C2" sqref="C2"/>
    </sheetView>
  </sheetViews>
  <sheetFormatPr baseColWidth="10" defaultRowHeight="16"/>
  <sheetData>
    <row r="1" spans="1:3">
      <c r="A1" s="3" t="s">
        <v>17</v>
      </c>
      <c r="B1" s="3"/>
      <c r="C1" s="3">
        <v>169.38249999999999</v>
      </c>
    </row>
    <row r="2" spans="1:3">
      <c r="A2" s="3" t="s">
        <v>18</v>
      </c>
      <c r="B2" s="3"/>
      <c r="C2" s="3">
        <v>35.886093749988504</v>
      </c>
    </row>
    <row r="3" spans="1:3">
      <c r="A3" s="3" t="s">
        <v>19</v>
      </c>
      <c r="B3" s="3"/>
      <c r="C3" s="3">
        <v>36.066425879385427</v>
      </c>
    </row>
    <row r="4" spans="1:3">
      <c r="A4" s="3" t="s">
        <v>20</v>
      </c>
      <c r="B4" s="3"/>
      <c r="C4" s="3">
        <v>6.0055329388311103</v>
      </c>
    </row>
    <row r="5" spans="1:3">
      <c r="A5" s="15" t="s">
        <v>27</v>
      </c>
      <c r="B5" s="3"/>
      <c r="C5" s="15">
        <v>200</v>
      </c>
    </row>
    <row r="6" spans="1:3">
      <c r="A6" s="3" t="s">
        <v>28</v>
      </c>
      <c r="B6" s="3"/>
      <c r="C6" s="15">
        <v>0.95</v>
      </c>
    </row>
    <row r="8" spans="1:3">
      <c r="A8" t="s">
        <v>24</v>
      </c>
    </row>
    <row r="10" spans="1:3">
      <c r="A10" s="3" t="s">
        <v>25</v>
      </c>
      <c r="B10" s="3">
        <v>6</v>
      </c>
    </row>
    <row r="11" spans="1:3">
      <c r="A11" s="3" t="s">
        <v>26</v>
      </c>
      <c r="B11" s="3">
        <f>_xlfn.NORM.S.INV(C6/2+0.5)</f>
        <v>1.9599639845400536</v>
      </c>
    </row>
    <row r="12" spans="1:3">
      <c r="A12" s="17" t="s">
        <v>32</v>
      </c>
    </row>
    <row r="13" spans="1:3">
      <c r="A13">
        <f xml:space="preserve"> C1 - B11*B10/SQRT(C5)</f>
        <v>168.55095770539018</v>
      </c>
      <c r="B13" t="s">
        <v>29</v>
      </c>
      <c r="C13">
        <f xml:space="preserve"> C1 +B11*B10/SQRT(C5)</f>
        <v>170.21404229460981</v>
      </c>
    </row>
    <row r="15" spans="1:3">
      <c r="A15" t="s">
        <v>30</v>
      </c>
    </row>
    <row r="17" spans="1:3">
      <c r="A17" s="3" t="s">
        <v>33</v>
      </c>
      <c r="B17" s="3">
        <f>C5-1</f>
        <v>199</v>
      </c>
    </row>
    <row r="18" spans="1:3">
      <c r="A18" s="3" t="s">
        <v>26</v>
      </c>
      <c r="B18" s="3">
        <f>_xlfn.T.INV.2T(1- C6,B17)</f>
        <v>1.9719565442517553</v>
      </c>
    </row>
    <row r="19" spans="1:3">
      <c r="A19" s="17" t="s">
        <v>32</v>
      </c>
    </row>
    <row r="20" spans="1:3">
      <c r="A20">
        <f>C1 -B18*C4/SQRT(C5)</f>
        <v>168.54509818916068</v>
      </c>
      <c r="B20" t="s">
        <v>31</v>
      </c>
      <c r="C20">
        <f>C1 +B18*C4/SQRT(C5)</f>
        <v>170.2199018108393</v>
      </c>
    </row>
    <row r="22" spans="1:3">
      <c r="A22" t="s">
        <v>34</v>
      </c>
    </row>
    <row r="24" spans="1:3">
      <c r="A24" s="3" t="s">
        <v>33</v>
      </c>
      <c r="B24" s="3">
        <f>C5-1</f>
        <v>199</v>
      </c>
    </row>
    <row r="25" spans="1:3">
      <c r="A25" s="3" t="s">
        <v>35</v>
      </c>
      <c r="B25" s="3">
        <f>_xlfn.CHISQ.INV((1-C6)/2,B24)</f>
        <v>161.82618239364686</v>
      </c>
    </row>
    <row r="26" spans="1:3">
      <c r="A26" s="3" t="s">
        <v>36</v>
      </c>
      <c r="B26" s="3">
        <f>_xlfn.CHISQ.INV((1+C6)/2,B24)</f>
        <v>239.9596818276442</v>
      </c>
    </row>
    <row r="28" spans="1:3">
      <c r="A28" s="17" t="s">
        <v>32</v>
      </c>
    </row>
    <row r="29" spans="1:3">
      <c r="A29">
        <f>(C5-1)*C3/B26</f>
        <v>29.910102794488949</v>
      </c>
      <c r="B29" t="s">
        <v>37</v>
      </c>
      <c r="C29">
        <f>(C5-1)*C3/B25</f>
        <v>44.35140620532534</v>
      </c>
    </row>
    <row r="31" spans="1:3">
      <c r="A31" s="16" t="s">
        <v>38</v>
      </c>
    </row>
    <row r="33" spans="1:6">
      <c r="A33" s="3" t="s">
        <v>41</v>
      </c>
      <c r="B33" s="3">
        <v>170</v>
      </c>
    </row>
    <row r="34" spans="1:6">
      <c r="A34" s="3" t="s">
        <v>39</v>
      </c>
      <c r="B34" s="3">
        <v>200</v>
      </c>
    </row>
    <row r="35" spans="1:6">
      <c r="A35" s="3" t="s">
        <v>35</v>
      </c>
      <c r="B35" s="3">
        <f>_xlfn.CHISQ.INV((1-C6)/2,B34)</f>
        <v>162.7279825018463</v>
      </c>
    </row>
    <row r="36" spans="1:6">
      <c r="A36" s="3" t="s">
        <v>36</v>
      </c>
      <c r="B36" s="3">
        <f>_xlfn.CHISQ.INV((1+C6)/2,B34)</f>
        <v>241.0578955063109</v>
      </c>
    </row>
    <row r="38" spans="1:6">
      <c r="A38" s="4" t="s">
        <v>0</v>
      </c>
      <c r="B38" s="3" t="s">
        <v>8</v>
      </c>
      <c r="C38" s="3" t="s">
        <v>9</v>
      </c>
      <c r="D38" s="3" t="s">
        <v>40</v>
      </c>
      <c r="E38" s="3" t="s">
        <v>42</v>
      </c>
      <c r="F38" s="3" t="s">
        <v>43</v>
      </c>
    </row>
    <row r="39" spans="1:6">
      <c r="A39" s="5">
        <v>1</v>
      </c>
      <c r="B39" s="3">
        <v>158.94999999999999</v>
      </c>
      <c r="C39" s="3">
        <v>9</v>
      </c>
      <c r="D39" s="3">
        <f>B39-$B$33</f>
        <v>-11.050000000000011</v>
      </c>
      <c r="E39" s="3">
        <f>D39*D39</f>
        <v>122.10250000000025</v>
      </c>
      <c r="F39" s="3">
        <f>C39*E39</f>
        <v>1098.9225000000022</v>
      </c>
    </row>
    <row r="40" spans="1:6">
      <c r="A40" s="6">
        <v>2</v>
      </c>
      <c r="B40" s="3">
        <v>162.85000000000002</v>
      </c>
      <c r="C40" s="3">
        <v>38</v>
      </c>
      <c r="D40" s="3">
        <f t="shared" ref="D40:D48" si="0">B40-$B$33</f>
        <v>-7.1499999999999773</v>
      </c>
      <c r="E40" s="3">
        <f t="shared" ref="E40:E48" si="1">D40*D40</f>
        <v>51.122499999999675</v>
      </c>
      <c r="F40" s="3">
        <f t="shared" ref="F40:F48" si="2">C40*E40</f>
        <v>1942.6549999999877</v>
      </c>
    </row>
    <row r="41" spans="1:6">
      <c r="A41" s="6">
        <v>3</v>
      </c>
      <c r="B41" s="3">
        <v>166.75</v>
      </c>
      <c r="C41" s="3">
        <v>51</v>
      </c>
      <c r="D41" s="3">
        <f t="shared" si="0"/>
        <v>-3.25</v>
      </c>
      <c r="E41" s="3">
        <f t="shared" si="1"/>
        <v>10.5625</v>
      </c>
      <c r="F41" s="3">
        <f t="shared" si="2"/>
        <v>538.6875</v>
      </c>
    </row>
    <row r="42" spans="1:6">
      <c r="A42" s="6">
        <v>4</v>
      </c>
      <c r="B42" s="3">
        <v>170.65000000000003</v>
      </c>
      <c r="C42" s="3">
        <v>48</v>
      </c>
      <c r="D42" s="3">
        <f t="shared" si="0"/>
        <v>0.65000000000003411</v>
      </c>
      <c r="E42" s="3">
        <f t="shared" si="1"/>
        <v>0.42250000000004434</v>
      </c>
      <c r="F42" s="3">
        <f t="shared" si="2"/>
        <v>20.280000000002129</v>
      </c>
    </row>
    <row r="43" spans="1:6">
      <c r="A43" s="6">
        <v>5</v>
      </c>
      <c r="B43" s="3">
        <v>174.55</v>
      </c>
      <c r="C43" s="3">
        <v>35</v>
      </c>
      <c r="D43" s="3">
        <f>B43-$B$33</f>
        <v>4.5500000000000114</v>
      </c>
      <c r="E43" s="3">
        <f t="shared" si="1"/>
        <v>20.702500000000104</v>
      </c>
      <c r="F43" s="3">
        <f t="shared" si="2"/>
        <v>724.58750000000362</v>
      </c>
    </row>
    <row r="44" spans="1:6">
      <c r="A44" s="6">
        <v>6</v>
      </c>
      <c r="B44" s="3">
        <v>178.45000000000005</v>
      </c>
      <c r="C44" s="3">
        <v>9</v>
      </c>
      <c r="D44" s="3">
        <f t="shared" si="0"/>
        <v>8.4500000000000455</v>
      </c>
      <c r="E44" s="3">
        <f t="shared" si="1"/>
        <v>71.402500000000771</v>
      </c>
      <c r="F44" s="3">
        <f t="shared" si="2"/>
        <v>642.62250000000699</v>
      </c>
    </row>
    <row r="45" spans="1:6">
      <c r="A45" s="6">
        <v>7</v>
      </c>
      <c r="B45" s="3">
        <v>182.35000000000002</v>
      </c>
      <c r="C45" s="3">
        <v>6</v>
      </c>
      <c r="D45" s="3">
        <f t="shared" si="0"/>
        <v>12.350000000000023</v>
      </c>
      <c r="E45" s="3">
        <f t="shared" si="1"/>
        <v>152.52250000000055</v>
      </c>
      <c r="F45" s="3">
        <f t="shared" si="2"/>
        <v>915.13500000000329</v>
      </c>
    </row>
    <row r="46" spans="1:6">
      <c r="A46" s="6">
        <v>8</v>
      </c>
      <c r="B46" s="3">
        <v>186.25000000000006</v>
      </c>
      <c r="C46" s="3">
        <v>3</v>
      </c>
      <c r="D46" s="3">
        <f t="shared" si="0"/>
        <v>16.250000000000057</v>
      </c>
      <c r="E46" s="3">
        <f t="shared" si="1"/>
        <v>264.06250000000188</v>
      </c>
      <c r="F46" s="3">
        <f t="shared" si="2"/>
        <v>792.18750000000568</v>
      </c>
    </row>
    <row r="47" spans="1:6">
      <c r="A47" s="6">
        <v>9</v>
      </c>
      <c r="B47" s="3">
        <v>190.15000000000003</v>
      </c>
      <c r="C47" s="3">
        <v>0</v>
      </c>
      <c r="D47" s="3">
        <f t="shared" si="0"/>
        <v>20.150000000000034</v>
      </c>
      <c r="E47" s="3">
        <f t="shared" si="1"/>
        <v>406.0225000000014</v>
      </c>
      <c r="F47" s="3">
        <f t="shared" si="2"/>
        <v>0</v>
      </c>
    </row>
    <row r="48" spans="1:6">
      <c r="A48" s="6">
        <v>10</v>
      </c>
      <c r="B48" s="3">
        <v>194.05000000000007</v>
      </c>
      <c r="C48" s="3">
        <v>1</v>
      </c>
      <c r="D48" s="3">
        <f t="shared" si="0"/>
        <v>24.050000000000068</v>
      </c>
      <c r="E48" s="3">
        <f t="shared" si="1"/>
        <v>578.40250000000333</v>
      </c>
      <c r="F48" s="3">
        <f t="shared" si="2"/>
        <v>578.40250000000333</v>
      </c>
    </row>
    <row r="49" spans="1:6">
      <c r="C49" s="3" t="s">
        <v>13</v>
      </c>
      <c r="F49" s="14">
        <f>SUM(F39:F48)</f>
        <v>7253.4800000000141</v>
      </c>
    </row>
    <row r="50" spans="1:6">
      <c r="C50" s="3" t="s">
        <v>14</v>
      </c>
      <c r="F50" s="15">
        <f>F49/C5</f>
        <v>36.267400000000073</v>
      </c>
    </row>
    <row r="51" spans="1:6">
      <c r="A51" s="17" t="s">
        <v>32</v>
      </c>
    </row>
    <row r="52" spans="1:6">
      <c r="A52">
        <f>C5*F50/B36</f>
        <v>30.090198807904713</v>
      </c>
      <c r="B52" t="s">
        <v>37</v>
      </c>
      <c r="C52">
        <f>C5*F50/B35</f>
        <v>44.57426367906772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8A12-9645-BC42-8169-871F4C49CDBE}">
  <dimension ref="A2:J30"/>
  <sheetViews>
    <sheetView workbookViewId="0">
      <selection activeCell="J22" sqref="J22:J23"/>
    </sheetView>
  </sheetViews>
  <sheetFormatPr baseColWidth="10" defaultRowHeight="16"/>
  <sheetData>
    <row r="2" spans="1:9">
      <c r="A2" t="s">
        <v>44</v>
      </c>
    </row>
    <row r="3" spans="1:9">
      <c r="A3" t="s">
        <v>45</v>
      </c>
    </row>
    <row r="5" spans="1:9">
      <c r="A5" s="3" t="s">
        <v>0</v>
      </c>
      <c r="B5" s="3" t="s">
        <v>4</v>
      </c>
      <c r="C5" s="3" t="s">
        <v>5</v>
      </c>
      <c r="D5" s="3" t="s">
        <v>9</v>
      </c>
      <c r="F5" s="3" t="s">
        <v>56</v>
      </c>
      <c r="G5" s="3"/>
      <c r="H5" s="3">
        <v>169.38250000000005</v>
      </c>
    </row>
    <row r="6" spans="1:9">
      <c r="A6" s="3">
        <v>1</v>
      </c>
      <c r="B6" s="3">
        <v>157</v>
      </c>
      <c r="C6" s="3">
        <v>160.9</v>
      </c>
      <c r="D6" s="3" cm="1">
        <f t="array" ref="D6:D16">FREQUENCY(Рост,C6:C15)</f>
        <v>9</v>
      </c>
      <c r="F6" s="3" t="s">
        <v>18</v>
      </c>
      <c r="G6" s="3"/>
      <c r="H6" s="3">
        <v>35.886093749988504</v>
      </c>
    </row>
    <row r="7" spans="1:9">
      <c r="A7" s="3">
        <v>2</v>
      </c>
      <c r="B7" s="3">
        <v>160.9</v>
      </c>
      <c r="C7" s="3">
        <v>164.8</v>
      </c>
      <c r="D7" s="3">
        <v>38</v>
      </c>
      <c r="F7" s="3" t="s">
        <v>19</v>
      </c>
      <c r="G7" s="3"/>
      <c r="H7" s="3">
        <v>36.066425879385427</v>
      </c>
    </row>
    <row r="8" spans="1:9">
      <c r="A8" s="3">
        <v>3</v>
      </c>
      <c r="B8" s="3">
        <v>164.8</v>
      </c>
      <c r="C8" s="3">
        <v>168.70000000000002</v>
      </c>
      <c r="D8" s="3">
        <v>51</v>
      </c>
      <c r="F8" s="3" t="s">
        <v>20</v>
      </c>
      <c r="G8" s="3"/>
      <c r="H8" s="3">
        <v>6.0055329388311103</v>
      </c>
      <c r="I8" s="10"/>
    </row>
    <row r="9" spans="1:9">
      <c r="A9" s="3">
        <v>4</v>
      </c>
      <c r="B9" s="3">
        <v>168.70000000000002</v>
      </c>
      <c r="C9" s="3">
        <v>172.60000000000002</v>
      </c>
      <c r="D9" s="3">
        <v>48</v>
      </c>
      <c r="F9" s="3" t="s">
        <v>27</v>
      </c>
      <c r="G9" s="3"/>
      <c r="H9" s="3">
        <v>200</v>
      </c>
    </row>
    <row r="10" spans="1:9">
      <c r="A10" s="3">
        <v>5</v>
      </c>
      <c r="B10" s="3">
        <v>172.60000000000002</v>
      </c>
      <c r="C10" s="3">
        <v>176.50000000000003</v>
      </c>
      <c r="D10" s="3">
        <v>35</v>
      </c>
      <c r="F10" s="3" t="s">
        <v>28</v>
      </c>
      <c r="G10" s="3"/>
      <c r="H10" s="3">
        <v>0.95</v>
      </c>
    </row>
    <row r="11" spans="1:9">
      <c r="A11" s="3">
        <v>6</v>
      </c>
      <c r="B11" s="3">
        <v>176.50000000000003</v>
      </c>
      <c r="C11" s="3">
        <v>180.40000000000003</v>
      </c>
      <c r="D11" s="3">
        <v>9</v>
      </c>
    </row>
    <row r="12" spans="1:9">
      <c r="A12" s="3">
        <v>7</v>
      </c>
      <c r="B12" s="3">
        <v>180.40000000000003</v>
      </c>
      <c r="C12" s="3">
        <v>184.30000000000004</v>
      </c>
      <c r="D12" s="3">
        <v>6</v>
      </c>
    </row>
    <row r="13" spans="1:9">
      <c r="A13" s="3">
        <v>8</v>
      </c>
      <c r="B13" s="3">
        <v>184.30000000000004</v>
      </c>
      <c r="C13" s="3">
        <v>188.20000000000005</v>
      </c>
      <c r="D13" s="3">
        <v>3</v>
      </c>
    </row>
    <row r="14" spans="1:9">
      <c r="A14" s="3">
        <v>9</v>
      </c>
      <c r="B14" s="3">
        <v>188.20000000000005</v>
      </c>
      <c r="C14" s="3">
        <v>192.10000000000005</v>
      </c>
      <c r="D14" s="3">
        <v>0</v>
      </c>
    </row>
    <row r="15" spans="1:9">
      <c r="A15" s="3">
        <v>10</v>
      </c>
      <c r="B15" s="3">
        <v>192.10000000000005</v>
      </c>
      <c r="C15" s="3">
        <v>196.00000000000006</v>
      </c>
      <c r="D15" s="3">
        <v>1</v>
      </c>
    </row>
    <row r="16" spans="1:9">
      <c r="D16">
        <v>0</v>
      </c>
    </row>
    <row r="18" spans="1:10">
      <c r="A18" s="3" t="s">
        <v>0</v>
      </c>
      <c r="B18" s="3" t="s">
        <v>4</v>
      </c>
      <c r="C18" s="3" t="s">
        <v>5</v>
      </c>
      <c r="D18" s="3" t="s">
        <v>9</v>
      </c>
      <c r="E18" s="3" t="s">
        <v>48</v>
      </c>
      <c r="F18" s="3" t="s">
        <v>54</v>
      </c>
      <c r="G18" s="3" t="s">
        <v>49</v>
      </c>
      <c r="H18" s="3" t="s">
        <v>50</v>
      </c>
      <c r="I18" s="3" t="s">
        <v>51</v>
      </c>
      <c r="J18" s="3" t="s">
        <v>52</v>
      </c>
    </row>
    <row r="19" spans="1:10">
      <c r="A19" s="3">
        <v>1</v>
      </c>
      <c r="B19" s="18" t="s">
        <v>46</v>
      </c>
      <c r="C19" s="3">
        <v>164.8</v>
      </c>
      <c r="D19" s="3" cm="1">
        <f t="array" ref="D19:D22">FREQUENCY(Рост,C19:C21)</f>
        <v>47</v>
      </c>
      <c r="E19" s="18" t="s">
        <v>46</v>
      </c>
      <c r="F19" s="3">
        <v>0</v>
      </c>
      <c r="G19" s="3">
        <f>F20-F19</f>
        <v>0.22271787649188848</v>
      </c>
      <c r="H19" s="3">
        <f>$H$9*G19</f>
        <v>44.543575298377696</v>
      </c>
      <c r="I19" s="3">
        <f>D19-H19</f>
        <v>2.4564247016223035</v>
      </c>
      <c r="J19" s="3">
        <f>I19*I19/H19</f>
        <v>0.13546335861728606</v>
      </c>
    </row>
    <row r="20" spans="1:10">
      <c r="A20" s="3">
        <v>2</v>
      </c>
      <c r="B20" s="3">
        <f>C19</f>
        <v>164.8</v>
      </c>
      <c r="C20" s="3">
        <v>168.7</v>
      </c>
      <c r="D20" s="3">
        <v>51</v>
      </c>
      <c r="E20" s="3">
        <f>(B20-$H$5)/$H$8</f>
        <v>-0.76304635186830827</v>
      </c>
      <c r="F20" s="3">
        <f>_xlfn.NORM.S.DIST(E20,TRUE)</f>
        <v>0.22271787649188848</v>
      </c>
      <c r="G20" s="3">
        <f t="shared" ref="G20:G22" si="0">F21-F20</f>
        <v>0.23204165048483652</v>
      </c>
      <c r="H20" s="3">
        <f t="shared" ref="H20:H22" si="1">$H$9*G20</f>
        <v>46.408330096967305</v>
      </c>
      <c r="I20" s="3">
        <f t="shared" ref="I20:I22" si="2">D20-H20</f>
        <v>4.5916699030326953</v>
      </c>
      <c r="J20" s="3">
        <f t="shared" ref="J20:J22" si="3">I20*I20/H20</f>
        <v>0.45430276104233375</v>
      </c>
    </row>
    <row r="21" spans="1:10">
      <c r="A21" s="3">
        <v>3</v>
      </c>
      <c r="B21" s="3">
        <f t="shared" ref="B21:B22" si="4">C20</f>
        <v>168.7</v>
      </c>
      <c r="C21" s="3">
        <v>172.6</v>
      </c>
      <c r="D21" s="3">
        <v>48</v>
      </c>
      <c r="E21" s="3">
        <f t="shared" ref="E21:E22" si="5">(B21-$H$5)/$H$8</f>
        <v>-0.11364520134209773</v>
      </c>
      <c r="F21" s="3">
        <f t="shared" ref="F21:F22" si="6">_xlfn.NORM.S.DIST(E21,TRUE)</f>
        <v>0.454759526976725</v>
      </c>
      <c r="G21" s="3">
        <f t="shared" si="0"/>
        <v>0.2491768578765326</v>
      </c>
      <c r="H21" s="3">
        <f t="shared" si="1"/>
        <v>49.835371575306517</v>
      </c>
      <c r="I21" s="3">
        <f t="shared" si="2"/>
        <v>-1.8353715753065174</v>
      </c>
      <c r="J21" s="3">
        <f t="shared" si="3"/>
        <v>6.7594335367858818E-2</v>
      </c>
    </row>
    <row r="22" spans="1:10">
      <c r="A22" s="3">
        <v>4</v>
      </c>
      <c r="B22" s="3">
        <f t="shared" si="4"/>
        <v>172.6</v>
      </c>
      <c r="C22" s="18" t="s">
        <v>47</v>
      </c>
      <c r="D22" s="3">
        <v>54</v>
      </c>
      <c r="E22" s="3">
        <f t="shared" si="5"/>
        <v>0.53575594918411751</v>
      </c>
      <c r="F22" s="3">
        <f t="shared" si="6"/>
        <v>0.7039363848532576</v>
      </c>
      <c r="G22" s="3">
        <f t="shared" si="0"/>
        <v>0.2960636151467424</v>
      </c>
      <c r="H22" s="3">
        <f t="shared" si="1"/>
        <v>59.212723029348481</v>
      </c>
      <c r="I22" s="3">
        <f t="shared" si="2"/>
        <v>-5.2127230293484814</v>
      </c>
      <c r="J22" s="3">
        <f t="shared" si="3"/>
        <v>0.45889599380917018</v>
      </c>
    </row>
    <row r="23" spans="1:10">
      <c r="A23" s="10"/>
      <c r="B23" s="10"/>
      <c r="C23" s="19"/>
      <c r="D23" s="10"/>
      <c r="E23" s="21" t="s">
        <v>47</v>
      </c>
      <c r="F23" s="9">
        <v>1</v>
      </c>
    </row>
    <row r="24" spans="1:10">
      <c r="A24" s="3" t="s">
        <v>13</v>
      </c>
      <c r="B24" s="3" t="s">
        <v>53</v>
      </c>
      <c r="C24" s="3" t="s">
        <v>53</v>
      </c>
      <c r="D24" s="3">
        <f>SUM(D19:D22)</f>
        <v>200</v>
      </c>
      <c r="E24" s="3"/>
      <c r="F24" s="3"/>
      <c r="G24" s="3">
        <f t="shared" ref="E24:J24" si="7">SUM(G19:G22)</f>
        <v>1</v>
      </c>
      <c r="H24" s="3">
        <f t="shared" si="7"/>
        <v>200</v>
      </c>
      <c r="I24" s="3">
        <f t="shared" si="7"/>
        <v>0</v>
      </c>
      <c r="J24" s="3">
        <f t="shared" si="7"/>
        <v>1.1162564488366489</v>
      </c>
    </row>
    <row r="26" spans="1:10">
      <c r="A26" s="3" t="s">
        <v>55</v>
      </c>
      <c r="B26" s="3"/>
      <c r="C26" s="22">
        <v>1</v>
      </c>
    </row>
    <row r="27" spans="1:10">
      <c r="A27" s="3" t="s">
        <v>57</v>
      </c>
      <c r="B27" s="3"/>
      <c r="C27" s="3">
        <f>_xlfn.CHISQ.INV.RT(0.05,1)</f>
        <v>3.8414588206941236</v>
      </c>
    </row>
    <row r="28" spans="1:10">
      <c r="A28" s="3" t="s">
        <v>58</v>
      </c>
      <c r="B28" s="3"/>
      <c r="C28" s="3">
        <f>J24</f>
        <v>1.1162564488366489</v>
      </c>
    </row>
    <row r="30" spans="1:10">
      <c r="A30" s="17" t="s">
        <v>32</v>
      </c>
      <c r="B30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494A-6EE7-AF4E-B9FD-5F4400FE350D}">
  <dimension ref="A1:A2"/>
  <sheetViews>
    <sheetView workbookViewId="0">
      <selection activeCell="J26" sqref="J26"/>
    </sheetView>
  </sheetViews>
  <sheetFormatPr baseColWidth="10" defaultRowHeight="16"/>
  <sheetData>
    <row r="1" spans="1:1">
      <c r="A1" t="s">
        <v>60</v>
      </c>
    </row>
    <row r="2" spans="1:1">
      <c r="A2" t="s">
        <v>61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CDA8-4F54-B046-A67A-DEE0E8B8A13B}">
  <dimension ref="A1:M31"/>
  <sheetViews>
    <sheetView workbookViewId="0">
      <selection activeCell="J30" sqref="J30"/>
    </sheetView>
  </sheetViews>
  <sheetFormatPr baseColWidth="10" defaultRowHeight="16"/>
  <sheetData>
    <row r="1" spans="1:13">
      <c r="A1" t="s">
        <v>65</v>
      </c>
    </row>
    <row r="2" spans="1:13">
      <c r="A2" s="3"/>
      <c r="B2" s="3" t="s">
        <v>64</v>
      </c>
      <c r="C2" s="23" cm="1">
        <f t="array" ref="C2:K3">TRANSPOSE('2'!G6:H14)</f>
        <v>48</v>
      </c>
      <c r="D2" s="3">
        <v>51.2</v>
      </c>
      <c r="E2" s="3">
        <v>54.400000000000006</v>
      </c>
      <c r="F2" s="3">
        <v>57.600000000000009</v>
      </c>
      <c r="G2" s="3">
        <v>60.800000000000011</v>
      </c>
      <c r="H2" s="3">
        <v>64.000000000000014</v>
      </c>
      <c r="I2" s="3">
        <v>67.200000000000017</v>
      </c>
      <c r="J2" s="3">
        <v>70.40000000000002</v>
      </c>
      <c r="K2" s="3">
        <v>73.600000000000023</v>
      </c>
      <c r="L2" s="3">
        <v>76.8</v>
      </c>
    </row>
    <row r="3" spans="1:13">
      <c r="A3" s="3" t="s">
        <v>4</v>
      </c>
      <c r="B3" s="3" t="s">
        <v>63</v>
      </c>
      <c r="C3" s="3">
        <v>51.2</v>
      </c>
      <c r="D3" s="3">
        <v>54.400000000000006</v>
      </c>
      <c r="E3" s="3">
        <v>57.600000000000009</v>
      </c>
      <c r="F3" s="3">
        <v>60.800000000000011</v>
      </c>
      <c r="G3" s="3">
        <v>64.000000000000014</v>
      </c>
      <c r="H3" s="3">
        <v>67.200000000000017</v>
      </c>
      <c r="I3" s="3">
        <v>70.40000000000002</v>
      </c>
      <c r="J3" s="3">
        <v>73.600000000000023</v>
      </c>
      <c r="K3" s="3">
        <v>76.800000000000026</v>
      </c>
      <c r="L3" s="3">
        <v>80</v>
      </c>
    </row>
    <row r="4" spans="1:13">
      <c r="A4" s="3">
        <v>157</v>
      </c>
      <c r="B4" s="3">
        <v>160.9</v>
      </c>
      <c r="C4" s="3" cm="1">
        <f t="array" ref="C4:L13">COUNTIFS(Рост,"&gt;=" &amp; A4:A13,Рост,"&lt;" &amp; B4:B13, Вес, "&gt;=" &amp; C2:L2,Вес, "&lt;" &amp; C3:L3)</f>
        <v>5</v>
      </c>
      <c r="D4" s="3">
        <v>2</v>
      </c>
      <c r="E4" s="3">
        <v>2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3">
      <c r="A5" s="3">
        <v>160.9</v>
      </c>
      <c r="B5" s="3">
        <v>164.8</v>
      </c>
      <c r="C5" s="3">
        <v>0</v>
      </c>
      <c r="D5" s="3">
        <v>0</v>
      </c>
      <c r="E5" s="3">
        <v>11</v>
      </c>
      <c r="F5" s="3">
        <v>27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3">
      <c r="A6" s="3">
        <v>164.8</v>
      </c>
      <c r="B6" s="3">
        <v>168.70000000000002</v>
      </c>
      <c r="C6" s="3">
        <v>0</v>
      </c>
      <c r="D6" s="3">
        <v>0</v>
      </c>
      <c r="E6" s="3">
        <v>0</v>
      </c>
      <c r="F6" s="3">
        <v>4</v>
      </c>
      <c r="G6" s="3">
        <v>34</v>
      </c>
      <c r="H6" s="3">
        <v>13</v>
      </c>
      <c r="I6" s="3">
        <v>0</v>
      </c>
      <c r="J6" s="3">
        <v>0</v>
      </c>
      <c r="K6" s="3">
        <v>0</v>
      </c>
      <c r="L6" s="3">
        <v>0</v>
      </c>
    </row>
    <row r="7" spans="1:13">
      <c r="A7" s="3">
        <v>168.70000000000002</v>
      </c>
      <c r="B7" s="3">
        <v>172.60000000000002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47</v>
      </c>
      <c r="I7" s="3">
        <v>1</v>
      </c>
      <c r="J7" s="3">
        <v>0</v>
      </c>
      <c r="K7" s="3">
        <v>0</v>
      </c>
      <c r="L7" s="3">
        <v>0</v>
      </c>
    </row>
    <row r="8" spans="1:13">
      <c r="A8" s="3">
        <v>172.60000000000002</v>
      </c>
      <c r="B8" s="3">
        <v>176.50000000000003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22</v>
      </c>
      <c r="J8" s="3">
        <v>13</v>
      </c>
      <c r="K8" s="3">
        <v>0</v>
      </c>
      <c r="L8" s="3">
        <v>0</v>
      </c>
    </row>
    <row r="9" spans="1:13">
      <c r="A9" s="3">
        <v>176.50000000000003</v>
      </c>
      <c r="B9" s="3">
        <v>180.40000000000003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3">
        <v>7</v>
      </c>
      <c r="L9" s="3">
        <v>0</v>
      </c>
    </row>
    <row r="10" spans="1:13">
      <c r="A10" s="3">
        <v>180.40000000000003</v>
      </c>
      <c r="B10" s="3">
        <v>184.30000000000004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4</v>
      </c>
      <c r="L10" s="3">
        <v>2</v>
      </c>
    </row>
    <row r="11" spans="1:13">
      <c r="A11" s="3">
        <v>184.30000000000004</v>
      </c>
      <c r="B11" s="3">
        <v>188.20000000000005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3</v>
      </c>
    </row>
    <row r="12" spans="1:13">
      <c r="A12" s="3">
        <v>188.20000000000005</v>
      </c>
      <c r="B12" s="3">
        <v>192.10000000000005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3">
      <c r="A13" s="3">
        <v>192.10000000000005</v>
      </c>
      <c r="B13" s="3">
        <v>196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6" spans="1:13">
      <c r="A16" t="s">
        <v>62</v>
      </c>
      <c r="B16">
        <f>(C2+C3)/2</f>
        <v>49.6</v>
      </c>
      <c r="C16">
        <f t="shared" ref="C16:L16" si="0">(D2+D3)/2</f>
        <v>52.800000000000004</v>
      </c>
      <c r="D16">
        <f t="shared" si="0"/>
        <v>56.000000000000007</v>
      </c>
      <c r="E16">
        <f t="shared" si="0"/>
        <v>59.20000000000001</v>
      </c>
      <c r="F16">
        <f t="shared" si="0"/>
        <v>62.400000000000013</v>
      </c>
      <c r="G16">
        <f t="shared" si="0"/>
        <v>65.600000000000023</v>
      </c>
      <c r="H16">
        <f t="shared" si="0"/>
        <v>68.800000000000011</v>
      </c>
      <c r="I16">
        <f t="shared" si="0"/>
        <v>72.000000000000028</v>
      </c>
      <c r="J16">
        <f t="shared" si="0"/>
        <v>75.200000000000017</v>
      </c>
      <c r="K16">
        <f t="shared" si="0"/>
        <v>78.400000000000006</v>
      </c>
      <c r="L16" t="s">
        <v>66</v>
      </c>
      <c r="M16" t="s">
        <v>67</v>
      </c>
    </row>
    <row r="17" spans="1:13">
      <c r="A17">
        <f>(A4+B4)/2</f>
        <v>158.94999999999999</v>
      </c>
      <c r="B17">
        <f>C4</f>
        <v>5</v>
      </c>
      <c r="C17">
        <f t="shared" ref="C17:K17" si="1">D4</f>
        <v>2</v>
      </c>
      <c r="D17">
        <f t="shared" si="1"/>
        <v>2</v>
      </c>
      <c r="E17">
        <f t="shared" si="1"/>
        <v>0</v>
      </c>
      <c r="F17">
        <f t="shared" si="1"/>
        <v>0</v>
      </c>
      <c r="G17">
        <f t="shared" si="1"/>
        <v>0</v>
      </c>
      <c r="H17">
        <f t="shared" si="1"/>
        <v>0</v>
      </c>
      <c r="I17">
        <f t="shared" si="1"/>
        <v>0</v>
      </c>
      <c r="J17">
        <f t="shared" si="1"/>
        <v>0</v>
      </c>
      <c r="K17">
        <f t="shared" si="1"/>
        <v>0</v>
      </c>
      <c r="L17">
        <f>SUM(B17:K17)</f>
        <v>9</v>
      </c>
      <c r="M17">
        <f>(1/L17)*SUMPRODUCT($B$16:$K$16,B17:K17)</f>
        <v>51.733333333333334</v>
      </c>
    </row>
    <row r="18" spans="1:13">
      <c r="A18">
        <f t="shared" ref="A18:A27" si="2">(A5+B5)/2</f>
        <v>162.85000000000002</v>
      </c>
      <c r="B18">
        <f t="shared" ref="B18:K26" si="3">C5</f>
        <v>0</v>
      </c>
      <c r="C18">
        <f t="shared" si="3"/>
        <v>0</v>
      </c>
      <c r="D18">
        <f t="shared" si="3"/>
        <v>11</v>
      </c>
      <c r="E18">
        <f t="shared" si="3"/>
        <v>27</v>
      </c>
      <c r="F18">
        <f t="shared" si="3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>SUM(B18:K18)</f>
        <v>38</v>
      </c>
      <c r="M18">
        <f t="shared" ref="M18:M26" si="4">(1/L18)*SUMPRODUCT($B$16:$K$16,B18:K18)</f>
        <v>58.273684210526326</v>
      </c>
    </row>
    <row r="19" spans="1:13">
      <c r="A19">
        <f t="shared" si="2"/>
        <v>166.75</v>
      </c>
      <c r="B19">
        <f t="shared" si="3"/>
        <v>0</v>
      </c>
      <c r="C19">
        <f t="shared" si="3"/>
        <v>0</v>
      </c>
      <c r="D19">
        <f t="shared" si="3"/>
        <v>0</v>
      </c>
      <c r="E19">
        <f t="shared" si="3"/>
        <v>4</v>
      </c>
      <c r="F19">
        <f t="shared" si="3"/>
        <v>34</v>
      </c>
      <c r="G19">
        <f t="shared" si="3"/>
        <v>13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ref="L18:L26" si="5">SUM(B19:K19)</f>
        <v>51</v>
      </c>
      <c r="M19">
        <f t="shared" si="4"/>
        <v>62.964705882352952</v>
      </c>
    </row>
    <row r="20" spans="1:13">
      <c r="A20">
        <f t="shared" si="2"/>
        <v>170.65000000000003</v>
      </c>
      <c r="B20">
        <f t="shared" si="3"/>
        <v>0</v>
      </c>
      <c r="C20">
        <f t="shared" si="3"/>
        <v>0</v>
      </c>
      <c r="D20">
        <f t="shared" si="3"/>
        <v>0</v>
      </c>
      <c r="E20">
        <f t="shared" si="3"/>
        <v>0</v>
      </c>
      <c r="F20">
        <f t="shared" si="3"/>
        <v>0</v>
      </c>
      <c r="G20">
        <f t="shared" si="3"/>
        <v>47</v>
      </c>
      <c r="H20">
        <f t="shared" si="3"/>
        <v>1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5"/>
        <v>48</v>
      </c>
      <c r="M20">
        <f t="shared" si="4"/>
        <v>65.666666666666686</v>
      </c>
    </row>
    <row r="21" spans="1:13">
      <c r="A21">
        <f t="shared" si="2"/>
        <v>174.55</v>
      </c>
      <c r="B21">
        <f t="shared" si="3"/>
        <v>0</v>
      </c>
      <c r="C21">
        <f t="shared" si="3"/>
        <v>0</v>
      </c>
      <c r="D21">
        <f t="shared" si="3"/>
        <v>0</v>
      </c>
      <c r="E21">
        <f t="shared" si="3"/>
        <v>0</v>
      </c>
      <c r="F21">
        <f t="shared" si="3"/>
        <v>0</v>
      </c>
      <c r="G21">
        <f t="shared" si="3"/>
        <v>0</v>
      </c>
      <c r="H21">
        <f t="shared" si="3"/>
        <v>22</v>
      </c>
      <c r="I21">
        <f t="shared" si="3"/>
        <v>13</v>
      </c>
      <c r="J21">
        <f t="shared" si="3"/>
        <v>0</v>
      </c>
      <c r="K21">
        <f t="shared" si="3"/>
        <v>0</v>
      </c>
      <c r="L21">
        <f t="shared" si="5"/>
        <v>35</v>
      </c>
      <c r="M21">
        <f t="shared" si="4"/>
        <v>69.988571428571447</v>
      </c>
    </row>
    <row r="22" spans="1:13">
      <c r="A22">
        <f t="shared" si="2"/>
        <v>178.45000000000005</v>
      </c>
      <c r="B22">
        <f t="shared" si="3"/>
        <v>0</v>
      </c>
      <c r="C22">
        <f t="shared" si="3"/>
        <v>0</v>
      </c>
      <c r="D22">
        <f t="shared" si="3"/>
        <v>0</v>
      </c>
      <c r="E22">
        <f t="shared" si="3"/>
        <v>0</v>
      </c>
      <c r="F22">
        <f t="shared" si="3"/>
        <v>0</v>
      </c>
      <c r="G22">
        <f t="shared" si="3"/>
        <v>0</v>
      </c>
      <c r="H22">
        <f t="shared" si="3"/>
        <v>0</v>
      </c>
      <c r="I22">
        <f t="shared" si="3"/>
        <v>2</v>
      </c>
      <c r="J22">
        <f t="shared" si="3"/>
        <v>7</v>
      </c>
      <c r="K22">
        <f t="shared" si="3"/>
        <v>0</v>
      </c>
      <c r="L22">
        <f t="shared" si="5"/>
        <v>9</v>
      </c>
      <c r="M22">
        <f t="shared" si="4"/>
        <v>74.488888888888894</v>
      </c>
    </row>
    <row r="23" spans="1:13">
      <c r="A23">
        <f t="shared" si="2"/>
        <v>182.35000000000002</v>
      </c>
      <c r="B23">
        <f t="shared" si="3"/>
        <v>0</v>
      </c>
      <c r="C23">
        <f t="shared" si="3"/>
        <v>0</v>
      </c>
      <c r="D23">
        <f t="shared" si="3"/>
        <v>0</v>
      </c>
      <c r="E23">
        <f t="shared" si="3"/>
        <v>0</v>
      </c>
      <c r="F23">
        <f t="shared" si="3"/>
        <v>0</v>
      </c>
      <c r="G23">
        <f t="shared" si="3"/>
        <v>0</v>
      </c>
      <c r="H23">
        <f t="shared" si="3"/>
        <v>0</v>
      </c>
      <c r="I23">
        <f t="shared" si="3"/>
        <v>0</v>
      </c>
      <c r="J23">
        <f t="shared" si="3"/>
        <v>4</v>
      </c>
      <c r="K23">
        <f t="shared" si="3"/>
        <v>2</v>
      </c>
      <c r="L23">
        <f t="shared" si="5"/>
        <v>6</v>
      </c>
      <c r="M23">
        <f t="shared" si="4"/>
        <v>76.26666666666668</v>
      </c>
    </row>
    <row r="24" spans="1:13">
      <c r="A24">
        <f t="shared" si="2"/>
        <v>186.25000000000006</v>
      </c>
      <c r="B24">
        <f t="shared" si="3"/>
        <v>0</v>
      </c>
      <c r="C24">
        <f t="shared" si="3"/>
        <v>0</v>
      </c>
      <c r="D24">
        <f t="shared" si="3"/>
        <v>0</v>
      </c>
      <c r="E24">
        <f t="shared" si="3"/>
        <v>0</v>
      </c>
      <c r="F24">
        <f t="shared" si="3"/>
        <v>0</v>
      </c>
      <c r="G24">
        <f t="shared" si="3"/>
        <v>0</v>
      </c>
      <c r="H24">
        <f t="shared" si="3"/>
        <v>0</v>
      </c>
      <c r="I24">
        <f t="shared" si="3"/>
        <v>0</v>
      </c>
      <c r="J24">
        <f t="shared" si="3"/>
        <v>0</v>
      </c>
      <c r="K24">
        <f t="shared" si="3"/>
        <v>3</v>
      </c>
      <c r="L24">
        <f t="shared" si="5"/>
        <v>3</v>
      </c>
      <c r="M24">
        <f>(1/L24)*SUMPRODUCT($B$16:$K$16,B24:K24)</f>
        <v>78.400000000000006</v>
      </c>
    </row>
    <row r="25" spans="1:13">
      <c r="A25">
        <f t="shared" si="2"/>
        <v>190.15000000000003</v>
      </c>
      <c r="B25">
        <f t="shared" si="3"/>
        <v>0</v>
      </c>
      <c r="C25">
        <f t="shared" si="3"/>
        <v>0</v>
      </c>
      <c r="D25">
        <f t="shared" si="3"/>
        <v>0</v>
      </c>
      <c r="E25">
        <f t="shared" si="3"/>
        <v>0</v>
      </c>
      <c r="F25">
        <f t="shared" si="3"/>
        <v>0</v>
      </c>
      <c r="G25">
        <f t="shared" si="3"/>
        <v>0</v>
      </c>
      <c r="H25">
        <f t="shared" si="3"/>
        <v>0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5"/>
        <v>0</v>
      </c>
      <c r="M25" t="e">
        <f t="shared" ref="M25:M26" si="6">(1/L25)*SUMPRODUCT($B$16:$K$16,B25:K25)</f>
        <v>#DIV/0!</v>
      </c>
    </row>
    <row r="26" spans="1:13">
      <c r="A26">
        <f t="shared" si="2"/>
        <v>194.05</v>
      </c>
      <c r="B26">
        <f t="shared" si="3"/>
        <v>0</v>
      </c>
      <c r="C26">
        <f t="shared" si="3"/>
        <v>0</v>
      </c>
      <c r="D26">
        <f t="shared" si="3"/>
        <v>0</v>
      </c>
      <c r="E26">
        <f t="shared" si="3"/>
        <v>0</v>
      </c>
      <c r="F26">
        <f t="shared" si="3"/>
        <v>0</v>
      </c>
      <c r="G26">
        <f t="shared" si="3"/>
        <v>0</v>
      </c>
      <c r="H26">
        <f t="shared" si="3"/>
        <v>0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5"/>
        <v>0</v>
      </c>
      <c r="M26" t="e">
        <f t="shared" si="6"/>
        <v>#DIV/0!</v>
      </c>
    </row>
    <row r="27" spans="1:13">
      <c r="A27" t="s">
        <v>68</v>
      </c>
      <c r="B27">
        <f>SUM(B17:B26)</f>
        <v>5</v>
      </c>
      <c r="C27">
        <f t="shared" ref="C27:L27" si="7">SUM(C17:C26)</f>
        <v>2</v>
      </c>
      <c r="D27">
        <f t="shared" si="7"/>
        <v>13</v>
      </c>
      <c r="E27">
        <f t="shared" si="7"/>
        <v>31</v>
      </c>
      <c r="F27">
        <f t="shared" si="7"/>
        <v>34</v>
      </c>
      <c r="G27">
        <f t="shared" si="7"/>
        <v>60</v>
      </c>
      <c r="H27">
        <f t="shared" si="7"/>
        <v>23</v>
      </c>
      <c r="I27">
        <f t="shared" si="7"/>
        <v>15</v>
      </c>
      <c r="J27">
        <f t="shared" si="7"/>
        <v>11</v>
      </c>
      <c r="K27">
        <f t="shared" si="7"/>
        <v>5</v>
      </c>
      <c r="L27">
        <f>SUM(L17:L26)</f>
        <v>199</v>
      </c>
    </row>
    <row r="29" spans="1:13">
      <c r="A29" t="s">
        <v>69</v>
      </c>
    </row>
    <row r="31" spans="1:13">
      <c r="A31" s="17" t="s">
        <v>32</v>
      </c>
      <c r="B3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738C-87CF-FE48-AD39-CB666CF2FB87}">
  <dimension ref="A2:M48"/>
  <sheetViews>
    <sheetView tabSelected="1" topLeftCell="A33" workbookViewId="0">
      <selection activeCell="J39" sqref="J39"/>
    </sheetView>
  </sheetViews>
  <sheetFormatPr baseColWidth="10" defaultRowHeight="16"/>
  <sheetData>
    <row r="2" spans="1:13">
      <c r="A2" s="3" t="s">
        <v>62</v>
      </c>
      <c r="B2" s="3">
        <v>49.6</v>
      </c>
      <c r="C2" s="3">
        <v>52.800000000000004</v>
      </c>
      <c r="D2" s="3">
        <v>56.000000000000007</v>
      </c>
      <c r="E2" s="3">
        <v>59.20000000000001</v>
      </c>
      <c r="F2" s="3">
        <v>62.400000000000013</v>
      </c>
      <c r="G2" s="3">
        <v>65.600000000000023</v>
      </c>
      <c r="H2" s="3">
        <v>68.800000000000011</v>
      </c>
      <c r="I2" s="3">
        <v>72.000000000000028</v>
      </c>
      <c r="J2" s="3">
        <v>75.200000000000017</v>
      </c>
      <c r="K2" s="3">
        <v>78.400000000000006</v>
      </c>
      <c r="L2" s="3" t="s">
        <v>66</v>
      </c>
      <c r="M2" s="3" t="s">
        <v>67</v>
      </c>
    </row>
    <row r="3" spans="1:13">
      <c r="A3" s="3">
        <v>158.94999999999999</v>
      </c>
      <c r="B3" s="3">
        <v>5</v>
      </c>
      <c r="C3" s="3">
        <v>2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9</v>
      </c>
      <c r="M3" s="3">
        <v>51.733333333333334</v>
      </c>
    </row>
    <row r="4" spans="1:13">
      <c r="A4" s="3">
        <v>162.85000000000002</v>
      </c>
      <c r="B4" s="3">
        <v>0</v>
      </c>
      <c r="C4" s="3">
        <v>0</v>
      </c>
      <c r="D4" s="3">
        <v>11</v>
      </c>
      <c r="E4" s="3">
        <v>27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38</v>
      </c>
      <c r="M4" s="3">
        <v>58.273684210526326</v>
      </c>
    </row>
    <row r="5" spans="1:13">
      <c r="A5" s="3">
        <v>166.75</v>
      </c>
      <c r="B5" s="3">
        <v>0</v>
      </c>
      <c r="C5" s="3">
        <v>0</v>
      </c>
      <c r="D5" s="3">
        <v>0</v>
      </c>
      <c r="E5" s="3">
        <v>4</v>
      </c>
      <c r="F5" s="3">
        <v>34</v>
      </c>
      <c r="G5" s="3">
        <v>13</v>
      </c>
      <c r="H5" s="3">
        <v>0</v>
      </c>
      <c r="I5" s="3">
        <v>0</v>
      </c>
      <c r="J5" s="3">
        <v>0</v>
      </c>
      <c r="K5" s="3">
        <v>0</v>
      </c>
      <c r="L5" s="3">
        <v>51</v>
      </c>
      <c r="M5" s="3">
        <v>62.964705882352952</v>
      </c>
    </row>
    <row r="6" spans="1:13">
      <c r="A6" s="3">
        <v>170.65000000000003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47</v>
      </c>
      <c r="H6" s="3">
        <v>1</v>
      </c>
      <c r="I6" s="3">
        <v>0</v>
      </c>
      <c r="J6" s="3">
        <v>0</v>
      </c>
      <c r="K6" s="3">
        <v>0</v>
      </c>
      <c r="L6" s="3">
        <v>48</v>
      </c>
      <c r="M6" s="3">
        <v>65.666666666666686</v>
      </c>
    </row>
    <row r="7" spans="1:13">
      <c r="A7" s="3">
        <v>174.55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22</v>
      </c>
      <c r="I7" s="3">
        <v>13</v>
      </c>
      <c r="J7" s="3">
        <v>0</v>
      </c>
      <c r="K7" s="3">
        <v>0</v>
      </c>
      <c r="L7" s="3">
        <v>35</v>
      </c>
      <c r="M7" s="3">
        <v>69.988571428571447</v>
      </c>
    </row>
    <row r="8" spans="1:13">
      <c r="A8" s="3">
        <v>178.45000000000005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</v>
      </c>
      <c r="J8" s="3">
        <v>7</v>
      </c>
      <c r="K8" s="3">
        <v>0</v>
      </c>
      <c r="L8" s="3">
        <v>9</v>
      </c>
      <c r="M8" s="3">
        <v>74.488888888888894</v>
      </c>
    </row>
    <row r="9" spans="1:13">
      <c r="A9" s="3">
        <v>182.35000000000002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4</v>
      </c>
      <c r="K9" s="3">
        <v>2</v>
      </c>
      <c r="L9" s="3">
        <v>6</v>
      </c>
      <c r="M9" s="3">
        <v>76.433333333333337</v>
      </c>
    </row>
    <row r="10" spans="1:13">
      <c r="A10" s="3">
        <v>186.25000000000006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3</v>
      </c>
      <c r="L10" s="3">
        <v>3</v>
      </c>
      <c r="M10" s="3">
        <v>78.900000000000006</v>
      </c>
    </row>
    <row r="11" spans="1:13">
      <c r="A11" s="3">
        <v>190.15000000000003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/>
    </row>
    <row r="12" spans="1:13">
      <c r="A12" s="3">
        <v>194.05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78.900000000000006</v>
      </c>
    </row>
    <row r="13" spans="1:13">
      <c r="A13" s="3" t="s">
        <v>68</v>
      </c>
      <c r="B13" s="3">
        <v>5</v>
      </c>
      <c r="C13" s="3">
        <v>2</v>
      </c>
      <c r="D13" s="3">
        <v>13</v>
      </c>
      <c r="E13" s="3">
        <v>31</v>
      </c>
      <c r="F13" s="3">
        <v>34</v>
      </c>
      <c r="G13" s="3">
        <v>60</v>
      </c>
      <c r="H13" s="3">
        <v>23</v>
      </c>
      <c r="I13" s="3">
        <v>15</v>
      </c>
      <c r="J13" s="3">
        <v>11</v>
      </c>
      <c r="K13" s="3">
        <v>5</v>
      </c>
      <c r="L13" s="3">
        <v>199</v>
      </c>
      <c r="M13" s="3"/>
    </row>
    <row r="15" spans="1:13">
      <c r="A15" t="s">
        <v>71</v>
      </c>
    </row>
    <row r="16" spans="1:13">
      <c r="A16" s="3" t="s">
        <v>72</v>
      </c>
      <c r="B16" s="3">
        <v>169.38249999999999</v>
      </c>
      <c r="C16" s="20" t="s">
        <v>74</v>
      </c>
    </row>
    <row r="17" spans="1:11">
      <c r="A17" s="3" t="s">
        <v>73</v>
      </c>
      <c r="B17" s="3">
        <v>64.447999999999993</v>
      </c>
      <c r="C17" s="20" t="s">
        <v>75</v>
      </c>
    </row>
    <row r="18" spans="1:11">
      <c r="A18" s="3" t="s">
        <v>76</v>
      </c>
      <c r="B18" s="3">
        <f>SQRT('4'!C20)</f>
        <v>5.990500292128238</v>
      </c>
    </row>
    <row r="19" spans="1:11">
      <c r="A19" s="3" t="s">
        <v>77</v>
      </c>
      <c r="B19" s="3">
        <f>SQRT('4'!L20)</f>
        <v>5.9784359158564095</v>
      </c>
    </row>
    <row r="22" spans="1:11">
      <c r="A22" s="3" t="s">
        <v>62</v>
      </c>
      <c r="B22" s="3">
        <v>49.6</v>
      </c>
      <c r="C22" s="3">
        <v>52.800000000000004</v>
      </c>
      <c r="D22" s="3">
        <v>56.000000000000007</v>
      </c>
      <c r="E22" s="3">
        <v>59.20000000000001</v>
      </c>
      <c r="F22" s="3">
        <v>62.400000000000013</v>
      </c>
      <c r="G22" s="3">
        <v>65.600000000000023</v>
      </c>
      <c r="H22" s="3">
        <v>68.800000000000011</v>
      </c>
      <c r="I22" s="3">
        <v>72.000000000000028</v>
      </c>
      <c r="J22" s="3">
        <v>75.200000000000017</v>
      </c>
      <c r="K22" s="3">
        <f>K2</f>
        <v>78.400000000000006</v>
      </c>
    </row>
    <row r="23" spans="1:11">
      <c r="A23" s="3">
        <v>158.94999999999999</v>
      </c>
      <c r="B23" s="3">
        <f>$A$23*B22*B3</f>
        <v>39419.599999999999</v>
      </c>
      <c r="C23" s="3">
        <f>$A$23*C22*C3</f>
        <v>16785.12</v>
      </c>
      <c r="D23" s="3">
        <f>$A$23*D22*D3</f>
        <v>17802.400000000001</v>
      </c>
      <c r="E23" s="3">
        <f t="shared" ref="C23:K23" si="0">$A$23*E22*E3</f>
        <v>0</v>
      </c>
      <c r="F23" s="3">
        <f t="shared" si="0"/>
        <v>0</v>
      </c>
      <c r="G23" s="3">
        <f t="shared" si="0"/>
        <v>0</v>
      </c>
      <c r="H23" s="3">
        <f t="shared" si="0"/>
        <v>0</v>
      </c>
      <c r="I23" s="3">
        <f t="shared" si="0"/>
        <v>0</v>
      </c>
      <c r="J23" s="3">
        <f t="shared" si="0"/>
        <v>0</v>
      </c>
      <c r="K23" s="3">
        <f t="shared" si="0"/>
        <v>0</v>
      </c>
    </row>
    <row r="24" spans="1:11">
      <c r="A24" s="3">
        <v>162.85000000000002</v>
      </c>
      <c r="B24" s="3">
        <f>$A$24*B22*B4</f>
        <v>0</v>
      </c>
      <c r="C24" s="3">
        <f t="shared" ref="C24:K24" si="1">$A$24*C22*C4</f>
        <v>0</v>
      </c>
      <c r="D24" s="3">
        <f>$A$24*D22*D4</f>
        <v>100315.60000000002</v>
      </c>
      <c r="E24" s="3">
        <f t="shared" si="1"/>
        <v>260299.44000000009</v>
      </c>
      <c r="F24" s="3">
        <f t="shared" si="1"/>
        <v>0</v>
      </c>
      <c r="G24" s="3">
        <f t="shared" si="1"/>
        <v>0</v>
      </c>
      <c r="H24" s="3">
        <f t="shared" si="1"/>
        <v>0</v>
      </c>
      <c r="I24" s="3">
        <f t="shared" si="1"/>
        <v>0</v>
      </c>
      <c r="J24" s="3">
        <f t="shared" si="1"/>
        <v>0</v>
      </c>
      <c r="K24" s="3">
        <f t="shared" si="1"/>
        <v>0</v>
      </c>
    </row>
    <row r="25" spans="1:11">
      <c r="A25" s="3">
        <v>166.75</v>
      </c>
      <c r="B25" s="3">
        <f>$A$25*B22*B5</f>
        <v>0</v>
      </c>
      <c r="C25" s="3">
        <f t="shared" ref="C25:K25" si="2">$A$25*C22*C5</f>
        <v>0</v>
      </c>
      <c r="D25" s="3">
        <f t="shared" si="2"/>
        <v>0</v>
      </c>
      <c r="E25" s="3">
        <f t="shared" si="2"/>
        <v>39486.400000000009</v>
      </c>
      <c r="F25" s="3">
        <f t="shared" si="2"/>
        <v>353776.8000000001</v>
      </c>
      <c r="G25" s="3">
        <f t="shared" si="2"/>
        <v>142204.40000000002</v>
      </c>
      <c r="H25" s="3">
        <f t="shared" si="2"/>
        <v>0</v>
      </c>
      <c r="I25" s="3">
        <f t="shared" si="2"/>
        <v>0</v>
      </c>
      <c r="J25" s="3">
        <f t="shared" si="2"/>
        <v>0</v>
      </c>
      <c r="K25" s="3">
        <f t="shared" si="2"/>
        <v>0</v>
      </c>
    </row>
    <row r="26" spans="1:11">
      <c r="A26" s="3">
        <v>170.65000000000003</v>
      </c>
      <c r="B26" s="3">
        <f>$A$26*B22*B6</f>
        <v>0</v>
      </c>
      <c r="C26" s="3">
        <f t="shared" ref="C26:K26" si="3">$A$26*C22*C6</f>
        <v>0</v>
      </c>
      <c r="D26" s="3">
        <f t="shared" si="3"/>
        <v>0</v>
      </c>
      <c r="E26" s="3">
        <f t="shared" si="3"/>
        <v>0</v>
      </c>
      <c r="F26" s="3">
        <f t="shared" si="3"/>
        <v>0</v>
      </c>
      <c r="G26" s="3">
        <f t="shared" si="3"/>
        <v>526148.08000000031</v>
      </c>
      <c r="H26" s="3">
        <f t="shared" si="3"/>
        <v>11740.720000000005</v>
      </c>
      <c r="I26" s="3">
        <f t="shared" si="3"/>
        <v>0</v>
      </c>
      <c r="J26" s="3">
        <f t="shared" si="3"/>
        <v>0</v>
      </c>
      <c r="K26" s="3">
        <f t="shared" si="3"/>
        <v>0</v>
      </c>
    </row>
    <row r="27" spans="1:11">
      <c r="A27" s="3">
        <v>174.55</v>
      </c>
      <c r="B27" s="3">
        <f>$A$27*B22*B7</f>
        <v>0</v>
      </c>
      <c r="C27" s="3">
        <f t="shared" ref="C27:L27" si="4">$A$27*C22*C7</f>
        <v>0</v>
      </c>
      <c r="D27" s="3">
        <f t="shared" si="4"/>
        <v>0</v>
      </c>
      <c r="E27" s="3">
        <f t="shared" si="4"/>
        <v>0</v>
      </c>
      <c r="F27" s="3">
        <f t="shared" si="4"/>
        <v>0</v>
      </c>
      <c r="G27" s="3">
        <f t="shared" si="4"/>
        <v>0</v>
      </c>
      <c r="H27" s="3">
        <f t="shared" si="4"/>
        <v>264198.88000000006</v>
      </c>
      <c r="I27" s="3">
        <f t="shared" si="4"/>
        <v>163378.80000000008</v>
      </c>
      <c r="J27" s="3">
        <f t="shared" si="4"/>
        <v>0</v>
      </c>
      <c r="K27" s="3">
        <f t="shared" si="4"/>
        <v>0</v>
      </c>
    </row>
    <row r="28" spans="1:11">
      <c r="A28" s="3">
        <v>178.45000000000005</v>
      </c>
      <c r="B28" s="3">
        <f>$A$28*B22*B8</f>
        <v>0</v>
      </c>
      <c r="C28" s="3">
        <f t="shared" ref="C28:K28" si="5">$A$28*C22*C8</f>
        <v>0</v>
      </c>
      <c r="D28" s="3">
        <f t="shared" si="5"/>
        <v>0</v>
      </c>
      <c r="E28" s="3">
        <f t="shared" si="5"/>
        <v>0</v>
      </c>
      <c r="F28" s="3">
        <f t="shared" si="5"/>
        <v>0</v>
      </c>
      <c r="G28" s="3">
        <f t="shared" si="5"/>
        <v>0</v>
      </c>
      <c r="H28" s="3">
        <f t="shared" si="5"/>
        <v>0</v>
      </c>
      <c r="I28" s="3">
        <f t="shared" si="5"/>
        <v>25696.800000000017</v>
      </c>
      <c r="J28" s="3">
        <f t="shared" si="5"/>
        <v>93936.080000000045</v>
      </c>
      <c r="K28" s="3">
        <f t="shared" si="5"/>
        <v>0</v>
      </c>
    </row>
    <row r="29" spans="1:11">
      <c r="A29" s="3">
        <v>182.35000000000002</v>
      </c>
      <c r="B29" s="3">
        <f>$A$29*B22*B9</f>
        <v>0</v>
      </c>
      <c r="C29" s="3">
        <f t="shared" ref="C29:K29" si="6">$A$29*C22*C9</f>
        <v>0</v>
      </c>
      <c r="D29" s="3">
        <f t="shared" si="6"/>
        <v>0</v>
      </c>
      <c r="E29" s="3">
        <f t="shared" si="6"/>
        <v>0</v>
      </c>
      <c r="F29" s="3">
        <f t="shared" si="6"/>
        <v>0</v>
      </c>
      <c r="G29" s="3">
        <f t="shared" si="6"/>
        <v>0</v>
      </c>
      <c r="H29" s="3">
        <f t="shared" si="6"/>
        <v>0</v>
      </c>
      <c r="I29" s="3">
        <f t="shared" si="6"/>
        <v>0</v>
      </c>
      <c r="J29" s="3">
        <f t="shared" si="6"/>
        <v>54850.880000000019</v>
      </c>
      <c r="K29" s="3">
        <f t="shared" si="6"/>
        <v>28592.480000000007</v>
      </c>
    </row>
    <row r="30" spans="1:11">
      <c r="A30" s="3">
        <v>186.25000000000006</v>
      </c>
      <c r="B30" s="3">
        <f>$A$30*B22*B10</f>
        <v>0</v>
      </c>
      <c r="C30" s="3">
        <f t="shared" ref="C30:K30" si="7">$A$30*C22*C10</f>
        <v>0</v>
      </c>
      <c r="D30" s="3">
        <f t="shared" si="7"/>
        <v>0</v>
      </c>
      <c r="E30" s="3">
        <f t="shared" si="7"/>
        <v>0</v>
      </c>
      <c r="F30" s="3">
        <f t="shared" si="7"/>
        <v>0</v>
      </c>
      <c r="G30" s="3">
        <f t="shared" si="7"/>
        <v>0</v>
      </c>
      <c r="H30" s="3">
        <f t="shared" si="7"/>
        <v>0</v>
      </c>
      <c r="I30" s="3">
        <f t="shared" si="7"/>
        <v>0</v>
      </c>
      <c r="J30" s="3">
        <f t="shared" si="7"/>
        <v>0</v>
      </c>
      <c r="K30" s="3">
        <f t="shared" si="7"/>
        <v>43806.000000000015</v>
      </c>
    </row>
    <row r="31" spans="1:11">
      <c r="A31" s="3">
        <v>190.15000000000003</v>
      </c>
      <c r="B31" s="3">
        <f>$A$31*B22*B11</f>
        <v>0</v>
      </c>
      <c r="C31" s="3">
        <f t="shared" ref="C31:L31" si="8">$A$31*C22*C11</f>
        <v>0</v>
      </c>
      <c r="D31" s="3">
        <f t="shared" si="8"/>
        <v>0</v>
      </c>
      <c r="E31" s="3">
        <f t="shared" si="8"/>
        <v>0</v>
      </c>
      <c r="F31" s="3">
        <f t="shared" si="8"/>
        <v>0</v>
      </c>
      <c r="G31" s="3">
        <f t="shared" si="8"/>
        <v>0</v>
      </c>
      <c r="H31" s="3">
        <f t="shared" si="8"/>
        <v>0</v>
      </c>
      <c r="I31" s="3">
        <f t="shared" si="8"/>
        <v>0</v>
      </c>
      <c r="J31" s="3">
        <f t="shared" si="8"/>
        <v>0</v>
      </c>
      <c r="K31" s="3">
        <f t="shared" si="8"/>
        <v>0</v>
      </c>
    </row>
    <row r="32" spans="1:11">
      <c r="A32" s="3">
        <f>A12</f>
        <v>194.05</v>
      </c>
      <c r="B32" s="3">
        <f>$A$32*B22*B12</f>
        <v>0</v>
      </c>
      <c r="C32" s="3">
        <f t="shared" ref="C32:K32" si="9">$A$32*C22*C12</f>
        <v>0</v>
      </c>
      <c r="D32" s="3">
        <f t="shared" si="9"/>
        <v>0</v>
      </c>
      <c r="E32" s="3">
        <f t="shared" si="9"/>
        <v>0</v>
      </c>
      <c r="F32" s="3">
        <f t="shared" si="9"/>
        <v>0</v>
      </c>
      <c r="G32" s="3">
        <f t="shared" si="9"/>
        <v>0</v>
      </c>
      <c r="H32" s="3">
        <f t="shared" si="9"/>
        <v>0</v>
      </c>
      <c r="I32" s="3">
        <f t="shared" si="9"/>
        <v>0</v>
      </c>
      <c r="J32" s="3">
        <f t="shared" si="9"/>
        <v>0</v>
      </c>
      <c r="K32" s="3">
        <f t="shared" si="9"/>
        <v>0</v>
      </c>
    </row>
    <row r="34" spans="1:13">
      <c r="A34" s="3" t="s">
        <v>78</v>
      </c>
      <c r="B34" s="3">
        <f>(1/200)*SUM(B23:K32)</f>
        <v>10912.192400000005</v>
      </c>
    </row>
    <row r="35" spans="1:13">
      <c r="A35" s="3" t="s">
        <v>79</v>
      </c>
      <c r="B35" s="3">
        <f>(B34-B16*B17)/(B18*B19)</f>
        <v>-0.11646229738614529</v>
      </c>
      <c r="C35" s="20" t="s">
        <v>81</v>
      </c>
    </row>
    <row r="37" spans="1:13">
      <c r="A37" s="3" t="s">
        <v>80</v>
      </c>
      <c r="B37" s="3">
        <f>(B34-B16*B17)/(B18*B18)</f>
        <v>-0.11622775187097448</v>
      </c>
    </row>
    <row r="38" spans="1:13">
      <c r="A38" s="3" t="s">
        <v>41</v>
      </c>
      <c r="B38" s="3">
        <f>B17-B37*B16</f>
        <v>84.134947181285327</v>
      </c>
      <c r="L38" s="3" t="s">
        <v>84</v>
      </c>
      <c r="M38" s="3" t="s">
        <v>85</v>
      </c>
    </row>
    <row r="39" spans="1:13">
      <c r="L39" s="3">
        <v>158.94999999999999</v>
      </c>
      <c r="M39" s="3">
        <f>$B$38-$B$37*L39</f>
        <v>102.60934834117671</v>
      </c>
    </row>
    <row r="40" spans="1:13">
      <c r="A40" t="s">
        <v>82</v>
      </c>
      <c r="C40" s="20" t="s">
        <v>83</v>
      </c>
      <c r="L40" s="3">
        <v>162.85000000000002</v>
      </c>
      <c r="M40" s="3">
        <f>$B$38-$B$37*L40</f>
        <v>103.06263657347353</v>
      </c>
    </row>
    <row r="41" spans="1:13">
      <c r="L41" s="3">
        <v>166.75</v>
      </c>
      <c r="M41" s="3">
        <f t="shared" ref="M41:M48" si="10">$B$38-$B$37*L41</f>
        <v>103.51592480577033</v>
      </c>
    </row>
    <row r="42" spans="1:13">
      <c r="L42" s="3">
        <v>170.65000000000003</v>
      </c>
      <c r="M42" s="3">
        <f t="shared" si="10"/>
        <v>103.96921303806712</v>
      </c>
    </row>
    <row r="43" spans="1:13">
      <c r="L43" s="3">
        <v>174.55</v>
      </c>
      <c r="M43" s="3">
        <f t="shared" si="10"/>
        <v>104.42250127036392</v>
      </c>
    </row>
    <row r="44" spans="1:13">
      <c r="L44" s="3">
        <v>178.45000000000005</v>
      </c>
      <c r="M44" s="3">
        <f t="shared" si="10"/>
        <v>104.87578950266072</v>
      </c>
    </row>
    <row r="45" spans="1:13">
      <c r="L45" s="3">
        <v>182.35000000000002</v>
      </c>
      <c r="M45" s="3">
        <f t="shared" si="10"/>
        <v>105.32907773495752</v>
      </c>
    </row>
    <row r="46" spans="1:13">
      <c r="L46" s="3">
        <v>186.25000000000006</v>
      </c>
      <c r="M46" s="3">
        <f t="shared" si="10"/>
        <v>105.78236596725432</v>
      </c>
    </row>
    <row r="47" spans="1:13">
      <c r="L47" s="3">
        <v>190.15000000000003</v>
      </c>
      <c r="M47" s="3">
        <f t="shared" si="10"/>
        <v>106.23565419955113</v>
      </c>
    </row>
    <row r="48" spans="1:13">
      <c r="L48" s="3">
        <v>194.05</v>
      </c>
      <c r="M48" s="3">
        <f t="shared" si="10"/>
        <v>106.68894243184792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7CC3-7C95-2945-A6F2-7581D0EEFE8E}">
  <dimension ref="A1:D22"/>
  <sheetViews>
    <sheetView workbookViewId="0">
      <selection activeCell="G14" sqref="G14"/>
    </sheetView>
  </sheetViews>
  <sheetFormatPr baseColWidth="10" defaultRowHeight="16"/>
  <sheetData>
    <row r="1" spans="1:4">
      <c r="A1" t="s">
        <v>23</v>
      </c>
    </row>
    <row r="2" spans="1:4">
      <c r="A2" s="3" t="s">
        <v>86</v>
      </c>
      <c r="B2" s="3" cm="1">
        <f t="array" ref="B2:C6">LINEST(Рост,Вес,TRUE,TRUE)</f>
        <v>1.0053355282981422</v>
      </c>
      <c r="C2" s="3">
        <v>104.32529819429853</v>
      </c>
      <c r="D2" s="20" t="s">
        <v>93</v>
      </c>
    </row>
    <row r="3" spans="1:4">
      <c r="A3" s="3" t="s">
        <v>90</v>
      </c>
      <c r="B3" s="3">
        <v>1.7580956477516875E-2</v>
      </c>
      <c r="C3" s="3">
        <v>1.1408977449291613</v>
      </c>
      <c r="D3" s="20" t="s">
        <v>94</v>
      </c>
    </row>
    <row r="4" spans="1:4">
      <c r="A4" s="3" t="s">
        <v>87</v>
      </c>
      <c r="B4" s="3">
        <v>0.94290524941425047</v>
      </c>
      <c r="C4" s="3">
        <v>1.5209097363208819</v>
      </c>
      <c r="D4" s="20"/>
    </row>
    <row r="5" spans="1:4">
      <c r="A5" s="3" t="s">
        <v>88</v>
      </c>
      <c r="B5" s="3">
        <v>3269.9195191969093</v>
      </c>
      <c r="C5" s="3">
        <v>198</v>
      </c>
      <c r="D5" s="24"/>
    </row>
    <row r="6" spans="1:4">
      <c r="A6" s="3" t="s">
        <v>89</v>
      </c>
      <c r="B6" s="3">
        <v>7563.8680476449408</v>
      </c>
      <c r="C6" s="3">
        <v>458.00695235505964</v>
      </c>
    </row>
    <row r="7" spans="1:4">
      <c r="A7" s="3" t="s">
        <v>92</v>
      </c>
      <c r="B7" s="3">
        <f>B6/200</f>
        <v>37.819340238224704</v>
      </c>
      <c r="C7" s="3">
        <f>C6/200</f>
        <v>2.2900347617752983</v>
      </c>
    </row>
    <row r="9" spans="1:4">
      <c r="A9" s="3" t="s">
        <v>87</v>
      </c>
      <c r="B9" s="3">
        <v>0.94290524941425047</v>
      </c>
      <c r="C9" s="20" t="s">
        <v>96</v>
      </c>
    </row>
    <row r="10" spans="1:4">
      <c r="A10" s="3" t="s">
        <v>88</v>
      </c>
      <c r="B10" s="3">
        <v>3269.9195191969093</v>
      </c>
      <c r="C10" s="20" t="s">
        <v>95</v>
      </c>
    </row>
    <row r="11" spans="1:4">
      <c r="A11" s="3" t="s">
        <v>97</v>
      </c>
      <c r="B11" s="3">
        <f>B7</f>
        <v>37.819340238224704</v>
      </c>
      <c r="C11" s="20" t="s">
        <v>98</v>
      </c>
    </row>
    <row r="12" spans="1:4">
      <c r="A12" s="3"/>
      <c r="B12" s="3">
        <f>C7</f>
        <v>2.2900347617752983</v>
      </c>
      <c r="C12" s="24" t="s">
        <v>99</v>
      </c>
    </row>
    <row r="14" spans="1:4">
      <c r="A14" t="s">
        <v>91</v>
      </c>
      <c r="C14" s="20" t="s">
        <v>100</v>
      </c>
    </row>
    <row r="15" spans="1:4">
      <c r="C15" s="20"/>
    </row>
    <row r="17" spans="1:4">
      <c r="A17" t="s">
        <v>101</v>
      </c>
    </row>
    <row r="18" spans="1:4">
      <c r="A18" t="s">
        <v>102</v>
      </c>
    </row>
    <row r="19" spans="1:4">
      <c r="A19" t="s">
        <v>103</v>
      </c>
      <c r="D19">
        <f xml:space="preserve"> B9/(1-B9)*(C5/2)</f>
        <v>1634.9597595984549</v>
      </c>
    </row>
    <row r="20" spans="1:4">
      <c r="A20" t="s">
        <v>104</v>
      </c>
      <c r="D20">
        <f>_xlfn.F.INV.RT(0.05,1,C5)</f>
        <v>3.8888529328918917</v>
      </c>
    </row>
    <row r="22" spans="1:4">
      <c r="A2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2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Вес</vt:lpstr>
      <vt:lpstr>Рост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2021-11-26T18:45:26Z</dcterms:created>
  <dcterms:modified xsi:type="dcterms:W3CDTF">2021-11-28T20:30:28Z</dcterms:modified>
</cp:coreProperties>
</file>