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56222613-851A-42B2-8B0D-3C3B7BC82939}" xr6:coauthVersionLast="40" xr6:coauthVersionMax="40" xr10:uidLastSave="{00000000-0000-0000-0000-000000000000}"/>
  <bookViews>
    <workbookView xWindow="0" yWindow="0" windowWidth="20490" windowHeight="7500" xr2:uid="{00000000-000D-0000-FFFF-FFFF00000000}"/>
  </bookViews>
  <sheets>
    <sheet name="学生出勤" sheetId="4" r:id="rId1"/>
    <sheet name="项目评定" sheetId="5" r:id="rId2"/>
    <sheet name="实训成绩" sheetId="6" r:id="rId3"/>
    <sheet name="实训总结" sheetId="7" r:id="rId4"/>
    <sheet name="成绩分布" sheetId="8" r:id="rId5"/>
    <sheet name="template" sheetId="9" state="hidden" r:id="rId6"/>
  </sheets>
  <definedNames>
    <definedName name="_xlnm._FilterDatabase" localSheetId="2" hidden="1">实训成绩!$D$6:$H$57</definedName>
    <definedName name="JieDCJ" localSheetId="1">{"A","B","C","D","F","N";90,80,70,60,40,0}</definedName>
    <definedName name="KouA">20%</definedName>
    <definedName name="KouB">40%</definedName>
    <definedName name="KouC">100%</definedName>
    <definedName name="_xlnm.Print_Titles" localSheetId="4">成绩分布!$2:6</definedName>
  </definedNames>
  <calcPr calcId="181029"/>
</workbook>
</file>

<file path=xl/calcChain.xml><?xml version="1.0" encoding="utf-8"?>
<calcChain xmlns="http://schemas.openxmlformats.org/spreadsheetml/2006/main">
  <c r="L4" i="5" l="1"/>
  <c r="L5" i="5"/>
  <c r="C9" i="5" l="1"/>
  <c r="N9" i="5" s="1"/>
  <c r="C10" i="5"/>
  <c r="N10" i="5" s="1"/>
  <c r="C11" i="5"/>
  <c r="N11" i="5" s="1"/>
  <c r="C12" i="5"/>
  <c r="N12" i="5" s="1"/>
  <c r="C13" i="5"/>
  <c r="N13" i="5" s="1"/>
  <c r="C14" i="5"/>
  <c r="N14" i="5" s="1"/>
  <c r="C15" i="5"/>
  <c r="N15" i="5" s="1"/>
  <c r="C16" i="5"/>
  <c r="N16" i="5" s="1"/>
  <c r="C17" i="5"/>
  <c r="N17" i="5" s="1"/>
  <c r="C18" i="5"/>
  <c r="N18" i="5" s="1"/>
  <c r="C19" i="5"/>
  <c r="N19" i="5" s="1"/>
  <c r="C20" i="5"/>
  <c r="N20" i="5" s="1"/>
  <c r="C21" i="5"/>
  <c r="N21" i="5" s="1"/>
  <c r="C22" i="5"/>
  <c r="N22" i="5" s="1"/>
  <c r="C23" i="5"/>
  <c r="N23" i="5" s="1"/>
  <c r="C24" i="5"/>
  <c r="N24" i="5" s="1"/>
  <c r="C25" i="5"/>
  <c r="N25" i="5" s="1"/>
  <c r="C26" i="5"/>
  <c r="N26" i="5" s="1"/>
  <c r="C27" i="5"/>
  <c r="N27" i="5" s="1"/>
  <c r="C28" i="5"/>
  <c r="N28" i="5" s="1"/>
  <c r="C29" i="5"/>
  <c r="N29" i="5" s="1"/>
  <c r="C30" i="5"/>
  <c r="N30" i="5" s="1"/>
  <c r="C31" i="5"/>
  <c r="N31" i="5" s="1"/>
  <c r="C32" i="5"/>
  <c r="N32" i="5" s="1"/>
  <c r="C33" i="5"/>
  <c r="N33" i="5" s="1"/>
  <c r="C34" i="5"/>
  <c r="N34" i="5" s="1"/>
  <c r="C35" i="5"/>
  <c r="N35" i="5" s="1"/>
  <c r="C36" i="5"/>
  <c r="N36" i="5" s="1"/>
  <c r="C37" i="5"/>
  <c r="N37" i="5" s="1"/>
  <c r="C38" i="5"/>
  <c r="N38" i="5" s="1"/>
  <c r="C39" i="5"/>
  <c r="N39" i="5" s="1"/>
  <c r="C40" i="5"/>
  <c r="N40" i="5" s="1"/>
  <c r="C41" i="5"/>
  <c r="N41" i="5" s="1"/>
  <c r="C42" i="5"/>
  <c r="N42" i="5" s="1"/>
  <c r="C43" i="5"/>
  <c r="N43" i="5" s="1"/>
  <c r="C44" i="5"/>
  <c r="N44" i="5" s="1"/>
  <c r="C45" i="5"/>
  <c r="N45" i="5" s="1"/>
  <c r="C46" i="5"/>
  <c r="N46" i="5" s="1"/>
  <c r="C47" i="5"/>
  <c r="N47" i="5" s="1"/>
  <c r="C48" i="5"/>
  <c r="N48" i="5" s="1"/>
  <c r="C49" i="5"/>
  <c r="N49" i="5" s="1"/>
  <c r="C50" i="5"/>
  <c r="N50" i="5" s="1"/>
  <c r="C51" i="5"/>
  <c r="N51" i="5" s="1"/>
  <c r="C52" i="5"/>
  <c r="N52" i="5" s="1"/>
  <c r="C53" i="5"/>
  <c r="N53" i="5" s="1"/>
  <c r="C54" i="5"/>
  <c r="N54" i="5" s="1"/>
  <c r="C55" i="5"/>
  <c r="N55" i="5" s="1"/>
  <c r="C56" i="5"/>
  <c r="N56" i="5" s="1"/>
  <c r="C57" i="5"/>
  <c r="N57" i="5" s="1"/>
  <c r="C58" i="5"/>
  <c r="N58" i="5" s="1"/>
  <c r="C8" i="5"/>
  <c r="N8" i="5" s="1"/>
  <c r="Z4" i="4"/>
  <c r="X46" i="4"/>
  <c r="Y46" i="4"/>
  <c r="Z46" i="4"/>
  <c r="AB46" i="4"/>
  <c r="C46" i="6"/>
  <c r="G46" i="6"/>
  <c r="X47" i="4"/>
  <c r="Y47" i="4"/>
  <c r="Z47" i="4"/>
  <c r="AB47" i="4"/>
  <c r="C47" i="6"/>
  <c r="G47" i="6"/>
  <c r="X48" i="4"/>
  <c r="Y48" i="4"/>
  <c r="Z48" i="4"/>
  <c r="AB48" i="4"/>
  <c r="C48" i="6"/>
  <c r="G48" i="6"/>
  <c r="X49" i="4"/>
  <c r="Y49" i="4"/>
  <c r="Z49" i="4"/>
  <c r="AB49" i="4"/>
  <c r="C49" i="6"/>
  <c r="G49" i="6"/>
  <c r="X50" i="4"/>
  <c r="Y50" i="4"/>
  <c r="Z50" i="4"/>
  <c r="AB50" i="4"/>
  <c r="C50" i="6"/>
  <c r="G50" i="6"/>
  <c r="X51" i="4"/>
  <c r="Y51" i="4"/>
  <c r="Z51" i="4"/>
  <c r="AB51" i="4"/>
  <c r="C51" i="6"/>
  <c r="G51" i="6"/>
  <c r="X52" i="4"/>
  <c r="Y52" i="4"/>
  <c r="Z52" i="4"/>
  <c r="AB52" i="4"/>
  <c r="C52" i="6"/>
  <c r="G52" i="6"/>
  <c r="X53" i="4"/>
  <c r="Y53" i="4"/>
  <c r="Z53" i="4"/>
  <c r="AB53" i="4"/>
  <c r="C53" i="6"/>
  <c r="G53" i="6"/>
  <c r="X54" i="4"/>
  <c r="Y54" i="4"/>
  <c r="Z54" i="4"/>
  <c r="AB54" i="4"/>
  <c r="C54" i="6"/>
  <c r="G54" i="6"/>
  <c r="X55" i="4"/>
  <c r="Y55" i="4"/>
  <c r="Z55" i="4"/>
  <c r="AB55" i="4"/>
  <c r="C55" i="6"/>
  <c r="G55" i="6"/>
  <c r="X56" i="4"/>
  <c r="Y56" i="4"/>
  <c r="Z56" i="4"/>
  <c r="AB56" i="4"/>
  <c r="C56" i="6"/>
  <c r="G56" i="6"/>
  <c r="X57" i="4"/>
  <c r="Y57" i="4"/>
  <c r="Z57" i="4"/>
  <c r="AB57" i="4"/>
  <c r="C57" i="6"/>
  <c r="G57" i="6"/>
  <c r="B56" i="6"/>
  <c r="B57" i="6"/>
  <c r="B57" i="5"/>
  <c r="B58" i="5"/>
  <c r="B56" i="4"/>
  <c r="B57" i="4"/>
  <c r="Z5" i="4"/>
  <c r="AA53" i="4"/>
  <c r="AA54" i="4"/>
  <c r="AA55" i="4"/>
  <c r="AA56" i="4"/>
  <c r="AA57" i="4"/>
  <c r="X7" i="4"/>
  <c r="Y7" i="4"/>
  <c r="Z7" i="4"/>
  <c r="C7" i="6"/>
  <c r="X8" i="4"/>
  <c r="Y8" i="4"/>
  <c r="Z8" i="4"/>
  <c r="C8" i="6"/>
  <c r="X9" i="4"/>
  <c r="Y9" i="4"/>
  <c r="Z9" i="4"/>
  <c r="C9" i="6"/>
  <c r="X10" i="4"/>
  <c r="Y10" i="4"/>
  <c r="Z10" i="4"/>
  <c r="C10" i="6"/>
  <c r="X11" i="4"/>
  <c r="Y11" i="4"/>
  <c r="Z11" i="4"/>
  <c r="C11" i="6"/>
  <c r="X12" i="4"/>
  <c r="Y12" i="4"/>
  <c r="Z12" i="4"/>
  <c r="C12" i="6"/>
  <c r="X13" i="4"/>
  <c r="Y13" i="4"/>
  <c r="Z13" i="4"/>
  <c r="C13" i="6"/>
  <c r="X14" i="4"/>
  <c r="Y14" i="4"/>
  <c r="Z14" i="4"/>
  <c r="C14" i="6"/>
  <c r="X15" i="4"/>
  <c r="Y15" i="4"/>
  <c r="Z15" i="4"/>
  <c r="C15" i="6"/>
  <c r="X16" i="4"/>
  <c r="Y16" i="4"/>
  <c r="Z16" i="4"/>
  <c r="C16" i="6"/>
  <c r="X17" i="4"/>
  <c r="Y17" i="4"/>
  <c r="Z17" i="4"/>
  <c r="C17" i="6"/>
  <c r="X18" i="4"/>
  <c r="Y18" i="4"/>
  <c r="Z18" i="4"/>
  <c r="C18" i="6"/>
  <c r="X19" i="4"/>
  <c r="Y19" i="4"/>
  <c r="Z19" i="4"/>
  <c r="C19" i="6"/>
  <c r="X20" i="4"/>
  <c r="Y20" i="4"/>
  <c r="Z20" i="4"/>
  <c r="C20" i="6"/>
  <c r="X21" i="4"/>
  <c r="Y21" i="4"/>
  <c r="Z21" i="4"/>
  <c r="C21" i="6"/>
  <c r="X22" i="4"/>
  <c r="Y22" i="4"/>
  <c r="Z22" i="4"/>
  <c r="C22" i="6"/>
  <c r="X23" i="4"/>
  <c r="Y23" i="4"/>
  <c r="Z23" i="4"/>
  <c r="C23" i="6"/>
  <c r="X24" i="4"/>
  <c r="Y24" i="4"/>
  <c r="Z24" i="4"/>
  <c r="C24" i="6"/>
  <c r="X25" i="4"/>
  <c r="Y25" i="4"/>
  <c r="Z25" i="4"/>
  <c r="C25" i="6"/>
  <c r="X26" i="4"/>
  <c r="Y26" i="4"/>
  <c r="Z26" i="4"/>
  <c r="C26" i="6"/>
  <c r="X27" i="4"/>
  <c r="Y27" i="4"/>
  <c r="Z27" i="4"/>
  <c r="C27" i="6"/>
  <c r="X28" i="4"/>
  <c r="Y28" i="4"/>
  <c r="Z28" i="4"/>
  <c r="C28" i="6"/>
  <c r="X29" i="4"/>
  <c r="Y29" i="4"/>
  <c r="Z29" i="4"/>
  <c r="C29" i="6"/>
  <c r="X30" i="4"/>
  <c r="Y30" i="4"/>
  <c r="Z30" i="4"/>
  <c r="C30" i="6"/>
  <c r="X31" i="4"/>
  <c r="Y31" i="4"/>
  <c r="Z31" i="4"/>
  <c r="C31" i="6"/>
  <c r="X32" i="4"/>
  <c r="Y32" i="4"/>
  <c r="Z32" i="4"/>
  <c r="C32" i="6"/>
  <c r="X33" i="4"/>
  <c r="Y33" i="4"/>
  <c r="Z33" i="4"/>
  <c r="C33" i="6"/>
  <c r="X34" i="4"/>
  <c r="Y34" i="4"/>
  <c r="Z34" i="4"/>
  <c r="C34" i="6"/>
  <c r="X35" i="4"/>
  <c r="Y35" i="4"/>
  <c r="C35" i="6"/>
  <c r="X36" i="4"/>
  <c r="Y36" i="4"/>
  <c r="Z36" i="4"/>
  <c r="C36" i="6"/>
  <c r="X37" i="4"/>
  <c r="Y37" i="4"/>
  <c r="Z37" i="4"/>
  <c r="C37" i="6"/>
  <c r="X38" i="4"/>
  <c r="Y38" i="4"/>
  <c r="Z38" i="4"/>
  <c r="C38" i="6"/>
  <c r="X39" i="4"/>
  <c r="Y39" i="4"/>
  <c r="Z39" i="4"/>
  <c r="C39" i="6"/>
  <c r="X40" i="4"/>
  <c r="Y40" i="4"/>
  <c r="Z40" i="4"/>
  <c r="C40" i="6"/>
  <c r="X41" i="4"/>
  <c r="Y41" i="4"/>
  <c r="Z41" i="4"/>
  <c r="C41" i="6"/>
  <c r="X42" i="4"/>
  <c r="Y42" i="4"/>
  <c r="Z42" i="4"/>
  <c r="C42" i="6"/>
  <c r="X43" i="4"/>
  <c r="Y43" i="4"/>
  <c r="Z43" i="4"/>
  <c r="C43" i="6"/>
  <c r="X44" i="4"/>
  <c r="Y44" i="4"/>
  <c r="Z44" i="4"/>
  <c r="C44" i="6"/>
  <c r="X45" i="4"/>
  <c r="Y45" i="4"/>
  <c r="Z45" i="4"/>
  <c r="C45" i="6"/>
  <c r="E5" i="7"/>
  <c r="G4" i="7"/>
  <c r="J7" i="9"/>
  <c r="J8" i="9"/>
  <c r="J15" i="9" s="1"/>
  <c r="J22" i="9" s="1"/>
  <c r="J29" i="9" s="1"/>
  <c r="J36" i="9" s="1"/>
  <c r="J9" i="9"/>
  <c r="J10" i="9"/>
  <c r="J17" i="9" s="1"/>
  <c r="J24" i="9" s="1"/>
  <c r="J31" i="9" s="1"/>
  <c r="J38" i="9" s="1"/>
  <c r="J14" i="9"/>
  <c r="J21" i="9"/>
  <c r="J28" i="9" s="1"/>
  <c r="J35" i="9" s="1"/>
  <c r="J6" i="9"/>
  <c r="J13" i="9"/>
  <c r="J20" i="9" s="1"/>
  <c r="J27" i="9" s="1"/>
  <c r="J34" i="9" s="1"/>
  <c r="J12" i="9"/>
  <c r="J19" i="9" s="1"/>
  <c r="J26" i="9" s="1"/>
  <c r="J33" i="9" s="1"/>
  <c r="J4" i="9"/>
  <c r="J11" i="9" s="1"/>
  <c r="J18" i="9" s="1"/>
  <c r="J25" i="9" s="1"/>
  <c r="J32" i="9" s="1"/>
  <c r="S7" i="9"/>
  <c r="Q3" i="9"/>
  <c r="Q4" i="9" s="1"/>
  <c r="Q5" i="9" s="1"/>
  <c r="Q6" i="9" s="1"/>
  <c r="Q7" i="9" s="1"/>
  <c r="S6" i="9"/>
  <c r="S5" i="9"/>
  <c r="S4" i="9"/>
  <c r="S3" i="9"/>
  <c r="J3" i="9"/>
  <c r="M1" i="9"/>
  <c r="F6" i="8"/>
  <c r="H5" i="8"/>
  <c r="F5" i="8"/>
  <c r="C5" i="8"/>
  <c r="H4" i="8"/>
  <c r="F4" i="8"/>
  <c r="C4" i="8"/>
  <c r="G6" i="7"/>
  <c r="G5" i="7"/>
  <c r="C5" i="7"/>
  <c r="E4" i="7"/>
  <c r="C4" i="7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H5" i="6"/>
  <c r="F5" i="6"/>
  <c r="D5" i="6"/>
  <c r="H4" i="6"/>
  <c r="F4" i="6"/>
  <c r="D4" i="6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H5" i="5"/>
  <c r="D5" i="5"/>
  <c r="H4" i="5"/>
  <c r="D4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A47" i="4"/>
  <c r="AA46" i="4"/>
  <c r="AA51" i="4"/>
  <c r="AA52" i="4"/>
  <c r="AA49" i="4"/>
  <c r="AA48" i="4"/>
  <c r="AA50" i="4"/>
  <c r="J16" i="9"/>
  <c r="J23" i="9"/>
  <c r="J30" i="9" s="1"/>
  <c r="J37" i="9" s="1"/>
  <c r="E22" i="8" l="1"/>
  <c r="D22" i="8" s="1"/>
  <c r="E23" i="8"/>
  <c r="D23" i="8" s="1"/>
  <c r="E21" i="8"/>
  <c r="D21" i="8" s="1"/>
  <c r="D53" i="6"/>
  <c r="AB36" i="4"/>
  <c r="AB27" i="4"/>
  <c r="AB7" i="4"/>
  <c r="AA32" i="4"/>
  <c r="AB32" i="4"/>
  <c r="E50" i="6"/>
  <c r="D52" i="6"/>
  <c r="E7" i="6"/>
  <c r="AA33" i="4"/>
  <c r="E49" i="6"/>
  <c r="AA14" i="4"/>
  <c r="AA35" i="4"/>
  <c r="E51" i="6"/>
  <c r="E56" i="6"/>
  <c r="AB12" i="4"/>
  <c r="AA45" i="4"/>
  <c r="AB21" i="4"/>
  <c r="E21" i="6"/>
  <c r="AA27" i="4"/>
  <c r="E52" i="6"/>
  <c r="AA37" i="4"/>
  <c r="AA40" i="4"/>
  <c r="AB42" i="4"/>
  <c r="E13" i="6"/>
  <c r="AB40" i="4"/>
  <c r="AA36" i="4"/>
  <c r="D47" i="6"/>
  <c r="AA7" i="4"/>
  <c r="AB38" i="4"/>
  <c r="AA30" i="4"/>
  <c r="AB43" i="4"/>
  <c r="AA43" i="4"/>
  <c r="D46" i="6"/>
  <c r="E33" i="6"/>
  <c r="E11" i="6"/>
  <c r="AB10" i="4"/>
  <c r="E43" i="6"/>
  <c r="AB16" i="4"/>
  <c r="E9" i="6"/>
  <c r="AA44" i="4"/>
  <c r="E47" i="6"/>
  <c r="AB28" i="4"/>
  <c r="E28" i="6"/>
  <c r="AB11" i="4"/>
  <c r="E36" i="6"/>
  <c r="E55" i="6"/>
  <c r="AA24" i="4"/>
  <c r="E27" i="6"/>
  <c r="E57" i="6"/>
  <c r="E40" i="6"/>
  <c r="AA17" i="4"/>
  <c r="AA10" i="4"/>
  <c r="D56" i="6"/>
  <c r="AA21" i="4"/>
  <c r="AB26" i="4"/>
  <c r="AA8" i="4"/>
  <c r="AA18" i="4"/>
  <c r="E44" i="6"/>
  <c r="AB8" i="4"/>
  <c r="AA20" i="4"/>
  <c r="D50" i="6"/>
  <c r="E35" i="6"/>
  <c r="E42" i="6"/>
  <c r="E26" i="6"/>
  <c r="AB29" i="4"/>
  <c r="AB45" i="4"/>
  <c r="E34" i="6"/>
  <c r="AA28" i="4"/>
  <c r="E24" i="6"/>
  <c r="AA19" i="4"/>
  <c r="AA11" i="4"/>
  <c r="AA26" i="4"/>
  <c r="E54" i="6"/>
  <c r="AB17" i="4"/>
  <c r="AB30" i="4"/>
  <c r="E46" i="6"/>
  <c r="AA13" i="4"/>
  <c r="E48" i="6"/>
  <c r="E38" i="6"/>
  <c r="AB18" i="4"/>
  <c r="D10" i="6"/>
  <c r="AB31" i="4"/>
  <c r="D55" i="6"/>
  <c r="E31" i="6"/>
  <c r="AA15" i="4"/>
  <c r="D57" i="6"/>
  <c r="E53" i="6"/>
  <c r="AA22" i="4"/>
  <c r="E14" i="6"/>
  <c r="AB14" i="4"/>
  <c r="E41" i="6"/>
  <c r="AA38" i="4"/>
  <c r="AB13" i="4"/>
  <c r="E20" i="6"/>
  <c r="AB35" i="4"/>
  <c r="AA41" i="4"/>
  <c r="D48" i="6"/>
  <c r="E12" i="6"/>
  <c r="AA29" i="4"/>
  <c r="E17" i="6"/>
  <c r="E10" i="6"/>
  <c r="AA16" i="4"/>
  <c r="E8" i="6"/>
  <c r="E39" i="6"/>
  <c r="E29" i="6"/>
  <c r="E32" i="6"/>
  <c r="AB37" i="4"/>
  <c r="D51" i="6"/>
  <c r="E19" i="6"/>
  <c r="AA31" i="4"/>
  <c r="AB25" i="4"/>
  <c r="AB33" i="4"/>
  <c r="AA39" i="4"/>
  <c r="AB23" i="4"/>
  <c r="AA42" i="4"/>
  <c r="AB44" i="4"/>
  <c r="AA9" i="4"/>
  <c r="E30" i="6"/>
  <c r="E25" i="6"/>
  <c r="AB24" i="4"/>
  <c r="AB20" i="4"/>
  <c r="E45" i="6"/>
  <c r="AB9" i="4"/>
  <c r="AB34" i="4"/>
  <c r="AA12" i="4"/>
  <c r="E37" i="6"/>
  <c r="E18" i="6"/>
  <c r="E16" i="6"/>
  <c r="AB15" i="4"/>
  <c r="AB41" i="4"/>
  <c r="D41" i="6" s="1"/>
  <c r="E15" i="6"/>
  <c r="AB39" i="4"/>
  <c r="AB22" i="4"/>
  <c r="AA25" i="4"/>
  <c r="E22" i="6"/>
  <c r="E23" i="6"/>
  <c r="AA34" i="4"/>
  <c r="AB19" i="4"/>
  <c r="AA23" i="4"/>
  <c r="D54" i="6"/>
  <c r="D49" i="6"/>
  <c r="D21" i="6"/>
  <c r="D30" i="6"/>
  <c r="D24" i="6"/>
  <c r="D8" i="6"/>
  <c r="D31" i="6"/>
  <c r="D37" i="6"/>
  <c r="D18" i="6"/>
  <c r="D23" i="6"/>
  <c r="D36" i="6"/>
  <c r="D26" i="6"/>
  <c r="D32" i="6"/>
  <c r="D28" i="6"/>
  <c r="D14" i="6"/>
  <c r="D40" i="6"/>
  <c r="D15" i="6"/>
  <c r="D12" i="6"/>
  <c r="D7" i="6"/>
  <c r="D43" i="6"/>
  <c r="D25" i="6"/>
  <c r="D16" i="6"/>
  <c r="D39" i="6"/>
  <c r="D35" i="6"/>
  <c r="D11" i="6"/>
  <c r="D33" i="6"/>
  <c r="D13" i="6"/>
  <c r="D34" i="6"/>
  <c r="D29" i="6"/>
  <c r="D17" i="6"/>
  <c r="D27" i="6"/>
  <c r="D45" i="6"/>
  <c r="D19" i="6"/>
  <c r="D9" i="6"/>
  <c r="D38" i="6"/>
  <c r="D44" i="6"/>
  <c r="D20" i="6"/>
  <c r="D42" i="6"/>
  <c r="G41" i="6" l="1"/>
  <c r="G10" i="6"/>
  <c r="G12" i="6"/>
  <c r="G40" i="6"/>
  <c r="G28" i="6"/>
  <c r="G11" i="6"/>
  <c r="G20" i="6"/>
  <c r="G21" i="6"/>
  <c r="G42" i="6"/>
  <c r="G19" i="6"/>
  <c r="G13" i="6"/>
  <c r="G38" i="6"/>
  <c r="G27" i="6"/>
  <c r="G29" i="6"/>
  <c r="G23" i="6"/>
  <c r="G34" i="6"/>
  <c r="G7" i="6"/>
  <c r="G25" i="6"/>
  <c r="G37" i="6"/>
  <c r="G33" i="6"/>
  <c r="G15" i="6"/>
  <c r="G36" i="6"/>
  <c r="G39" i="6"/>
  <c r="G16" i="6"/>
  <c r="G24" i="6"/>
  <c r="G43" i="6"/>
  <c r="G9" i="6"/>
  <c r="G17" i="6"/>
  <c r="G32" i="6"/>
  <c r="G8" i="6"/>
  <c r="G35" i="6"/>
  <c r="G14" i="6"/>
  <c r="G18" i="6"/>
  <c r="G30" i="6"/>
  <c r="G26" i="6"/>
  <c r="G45" i="6"/>
  <c r="G31" i="6"/>
  <c r="G44" i="6"/>
  <c r="D22" i="6"/>
  <c r="G22" i="6" l="1"/>
  <c r="D17" i="8" s="1"/>
  <c r="E9" i="8"/>
  <c r="E10" i="8" s="1"/>
  <c r="E12" i="8" l="1"/>
  <c r="D12" i="8" s="1"/>
  <c r="E11" i="8"/>
  <c r="D11" i="8" s="1"/>
  <c r="E13" i="8"/>
  <c r="D13" i="8" s="1"/>
  <c r="D15" i="8"/>
  <c r="D18" i="8"/>
  <c r="D16" i="8"/>
  <c r="B2" i="9"/>
  <c r="M4" i="9" s="1"/>
  <c r="D9" i="8"/>
  <c r="D10" i="8"/>
  <c r="C2" i="9"/>
  <c r="M11" i="9" s="1"/>
  <c r="E2" i="9" l="1"/>
  <c r="M25" i="9" s="1"/>
  <c r="N29" i="9" s="1"/>
  <c r="D2" i="9"/>
  <c r="M18" i="9" s="1"/>
  <c r="N22" i="9" s="1"/>
  <c r="F2" i="9"/>
  <c r="M32" i="9" s="1"/>
  <c r="N35" i="9" s="1"/>
  <c r="M12" i="9"/>
  <c r="N15" i="9"/>
  <c r="M13" i="9"/>
  <c r="N14" i="9"/>
  <c r="N8" i="9"/>
  <c r="M6" i="9"/>
  <c r="M5" i="9"/>
  <c r="N7" i="9"/>
  <c r="K30" i="9" l="1"/>
  <c r="K32" i="9"/>
  <c r="O13" i="9"/>
  <c r="O33" i="9"/>
  <c r="K31" i="9"/>
  <c r="K17" i="9"/>
  <c r="O26" i="9"/>
  <c r="K11" i="9"/>
  <c r="K2" i="9"/>
  <c r="K29" i="9"/>
  <c r="L30" i="9"/>
  <c r="O20" i="9"/>
  <c r="L17" i="9"/>
  <c r="K27" i="9"/>
  <c r="K3" i="9"/>
  <c r="L2" i="9"/>
  <c r="O34" i="9"/>
  <c r="L22" i="9"/>
  <c r="O27" i="9"/>
  <c r="O28" i="9"/>
  <c r="K18" i="9"/>
  <c r="K37" i="9"/>
  <c r="M27" i="9"/>
  <c r="K36" i="9"/>
  <c r="O7" i="9"/>
  <c r="K8" i="9"/>
  <c r="L3" i="9"/>
  <c r="K26" i="9"/>
  <c r="K6" i="9"/>
  <c r="K28" i="9"/>
  <c r="K7" i="9"/>
  <c r="K23" i="9"/>
  <c r="K16" i="9"/>
  <c r="N28" i="9"/>
  <c r="K12" i="9"/>
  <c r="L8" i="9"/>
  <c r="K19" i="9"/>
  <c r="L37" i="9"/>
  <c r="K9" i="9"/>
  <c r="O12" i="9"/>
  <c r="O6" i="9"/>
  <c r="O19" i="9"/>
  <c r="K38" i="9"/>
  <c r="L24" i="9"/>
  <c r="K20" i="9"/>
  <c r="K33" i="9"/>
  <c r="K22" i="9"/>
  <c r="L9" i="9"/>
  <c r="L29" i="9"/>
  <c r="L10" i="9"/>
  <c r="O35" i="9"/>
  <c r="O14" i="9"/>
  <c r="K15" i="9"/>
  <c r="K25" i="9"/>
  <c r="M19" i="9"/>
  <c r="K34" i="9"/>
  <c r="K10" i="9"/>
  <c r="L23" i="9"/>
  <c r="K21" i="9"/>
  <c r="K4" i="9"/>
  <c r="K35" i="9"/>
  <c r="K14" i="9"/>
  <c r="K24" i="9"/>
  <c r="L36" i="9"/>
  <c r="L38" i="9"/>
  <c r="K5" i="9"/>
  <c r="K13" i="9"/>
  <c r="L15" i="9"/>
  <c r="O5" i="9"/>
  <c r="L16" i="9"/>
  <c r="O21" i="9"/>
  <c r="L31" i="9"/>
  <c r="M26" i="9"/>
  <c r="N21" i="9"/>
  <c r="M20" i="9"/>
  <c r="N36" i="9"/>
  <c r="M33" i="9"/>
  <c r="M34" i="9"/>
</calcChain>
</file>

<file path=xl/sharedStrings.xml><?xml version="1.0" encoding="utf-8"?>
<sst xmlns="http://schemas.openxmlformats.org/spreadsheetml/2006/main" count="344" uniqueCount="164">
  <si>
    <t>填写
说明</t>
  </si>
  <si>
    <t>院校</t>
  </si>
  <si>
    <t>年级</t>
  </si>
  <si>
    <t>专业</t>
  </si>
  <si>
    <t>班级</t>
  </si>
  <si>
    <t>教师</t>
  </si>
  <si>
    <t>课程</t>
  </si>
  <si>
    <t>学生人数</t>
  </si>
  <si>
    <t>序号</t>
  </si>
  <si>
    <t>出勤成绩</t>
  </si>
  <si>
    <t>实训成绩</t>
    <phoneticPr fontId="3" type="noConversion"/>
  </si>
  <si>
    <t>姓名</t>
  </si>
  <si>
    <t>项目成绩</t>
    <phoneticPr fontId="3" type="noConversion"/>
  </si>
  <si>
    <t>实训综合成绩</t>
    <phoneticPr fontId="3" type="noConversion"/>
  </si>
  <si>
    <t>备注</t>
    <phoneticPr fontId="3" type="noConversion"/>
  </si>
  <si>
    <t>实训总结</t>
  </si>
  <si>
    <t>开始时间</t>
  </si>
  <si>
    <t>结束时间</t>
  </si>
  <si>
    <t>班级人数</t>
  </si>
  <si>
    <t>实训
过程
综述</t>
  </si>
  <si>
    <t>实训
效果
总结</t>
  </si>
  <si>
    <t>意见
和
建议</t>
  </si>
  <si>
    <t>成绩分布</t>
  </si>
  <si>
    <t>实训次数</t>
  </si>
  <si>
    <t>实训成绩分布</t>
  </si>
  <si>
    <t>成绩分布百分比</t>
  </si>
  <si>
    <t>分数段</t>
  </si>
  <si>
    <t>人数</t>
  </si>
  <si>
    <r>
      <rPr>
        <sz val="9"/>
        <rFont val="宋体"/>
        <family val="3"/>
        <charset val="134"/>
      </rPr>
      <t>0～</t>
    </r>
    <r>
      <rPr>
        <sz val="9"/>
        <rFont val="Times New Roman"/>
        <family val="1"/>
      </rPr>
      <t>59</t>
    </r>
  </si>
  <si>
    <r>
      <rPr>
        <sz val="9"/>
        <rFont val="宋体"/>
        <family val="3"/>
        <charset val="134"/>
      </rPr>
      <t>60～</t>
    </r>
    <r>
      <rPr>
        <sz val="9"/>
        <rFont val="Times New Roman"/>
        <family val="1"/>
      </rPr>
      <t>69</t>
    </r>
  </si>
  <si>
    <r>
      <rPr>
        <sz val="9"/>
        <rFont val="宋体"/>
        <family val="3"/>
        <charset val="134"/>
      </rPr>
      <t>70～</t>
    </r>
    <r>
      <rPr>
        <sz val="9"/>
        <rFont val="Times New Roman"/>
        <family val="1"/>
      </rPr>
      <t>79</t>
    </r>
  </si>
  <si>
    <r>
      <rPr>
        <sz val="9"/>
        <rFont val="宋体"/>
        <family val="3"/>
        <charset val="134"/>
      </rPr>
      <t>80～</t>
    </r>
    <r>
      <rPr>
        <sz val="9"/>
        <rFont val="Times New Roman"/>
        <family val="1"/>
      </rPr>
      <t>89</t>
    </r>
  </si>
  <si>
    <r>
      <rPr>
        <sz val="9"/>
        <rFont val="宋体"/>
        <family val="3"/>
        <charset val="134"/>
      </rPr>
      <t>90～</t>
    </r>
    <r>
      <rPr>
        <sz val="9"/>
        <rFont val="Times New Roman"/>
        <family val="1"/>
      </rPr>
      <t>100</t>
    </r>
  </si>
  <si>
    <t>阈值统计</t>
  </si>
  <si>
    <t>平均成绩</t>
  </si>
  <si>
    <t>最高分</t>
  </si>
  <si>
    <t>最低分</t>
  </si>
  <si>
    <t>及格率</t>
  </si>
  <si>
    <t>x_label</t>
  </si>
  <si>
    <t>label1</t>
  </si>
  <si>
    <t>label2</t>
  </si>
  <si>
    <t>label3</t>
  </si>
  <si>
    <t>label4</t>
  </si>
  <si>
    <t>label5</t>
  </si>
  <si>
    <t>底座</t>
  </si>
  <si>
    <t>底</t>
  </si>
  <si>
    <t>侧</t>
  </si>
  <si>
    <t>顶</t>
  </si>
  <si>
    <t>y_data</t>
  </si>
  <si>
    <t>底座高度</t>
  </si>
  <si>
    <t>仰角</t>
  </si>
  <si>
    <t>柱子宽度</t>
  </si>
  <si>
    <r>
      <rPr>
        <b/>
        <sz val="9"/>
        <rFont val="宋体"/>
        <family val="3"/>
        <charset val="134"/>
      </rPr>
      <t>填写
说明</t>
    </r>
  </si>
  <si>
    <r>
      <rPr>
        <b/>
        <sz val="9"/>
        <rFont val="宋体"/>
        <family val="3"/>
        <charset val="134"/>
      </rPr>
      <t>院校</t>
    </r>
  </si>
  <si>
    <r>
      <rPr>
        <b/>
        <sz val="9"/>
        <rFont val="宋体"/>
        <family val="3"/>
        <charset val="134"/>
      </rPr>
      <t>年级</t>
    </r>
  </si>
  <si>
    <r>
      <rPr>
        <b/>
        <sz val="9"/>
        <rFont val="宋体"/>
        <family val="3"/>
        <charset val="134"/>
      </rPr>
      <t>专业</t>
    </r>
  </si>
  <si>
    <r>
      <rPr>
        <b/>
        <sz val="9"/>
        <rFont val="宋体"/>
        <family val="3"/>
        <charset val="134"/>
      </rPr>
      <t>出勤次数</t>
    </r>
  </si>
  <si>
    <r>
      <rPr>
        <b/>
        <sz val="9"/>
        <rFont val="宋体"/>
        <family val="3"/>
        <charset val="134"/>
      </rPr>
      <t>班级</t>
    </r>
  </si>
  <si>
    <r>
      <rPr>
        <b/>
        <sz val="9"/>
        <rFont val="宋体"/>
        <family val="3"/>
        <charset val="134"/>
      </rPr>
      <t>教师</t>
    </r>
  </si>
  <si>
    <r>
      <rPr>
        <b/>
        <sz val="9"/>
        <rFont val="宋体"/>
        <family val="3"/>
        <charset val="134"/>
      </rPr>
      <t>课程</t>
    </r>
  </si>
  <si>
    <r>
      <rPr>
        <b/>
        <sz val="9"/>
        <rFont val="宋体"/>
        <family val="3"/>
        <charset val="134"/>
      </rPr>
      <t>学生人数</t>
    </r>
  </si>
  <si>
    <r>
      <rPr>
        <b/>
        <sz val="9"/>
        <rFont val="宋体"/>
        <family val="3"/>
        <charset val="134"/>
      </rPr>
      <t>序号</t>
    </r>
  </si>
  <si>
    <r>
      <rPr>
        <b/>
        <sz val="9"/>
        <rFont val="宋体"/>
        <family val="3"/>
        <charset val="134"/>
      </rPr>
      <t>迟到早退</t>
    </r>
    <phoneticPr fontId="2" type="noConversion"/>
  </si>
  <si>
    <r>
      <rPr>
        <b/>
        <sz val="9"/>
        <rFont val="宋体"/>
        <family val="3"/>
        <charset val="134"/>
      </rPr>
      <t>请假</t>
    </r>
    <phoneticPr fontId="3" type="noConversion"/>
  </si>
  <si>
    <r>
      <rPr>
        <b/>
        <sz val="9"/>
        <rFont val="宋体"/>
        <family val="3"/>
        <charset val="134"/>
      </rPr>
      <t>旷课</t>
    </r>
    <phoneticPr fontId="3" type="noConversion"/>
  </si>
  <si>
    <r>
      <rPr>
        <b/>
        <sz val="9"/>
        <rFont val="宋体"/>
        <family val="3"/>
        <charset val="134"/>
      </rPr>
      <t>出勤率</t>
    </r>
  </si>
  <si>
    <r>
      <rPr>
        <b/>
        <sz val="9"/>
        <rFont val="宋体"/>
        <family val="3"/>
        <charset val="134"/>
      </rPr>
      <t>出勤成绩</t>
    </r>
  </si>
  <si>
    <r>
      <rPr>
        <b/>
        <sz val="9"/>
        <rFont val="宋体"/>
        <family val="3"/>
        <charset val="134"/>
      </rPr>
      <t>备注</t>
    </r>
  </si>
  <si>
    <r>
      <t xml:space="preserve">          </t>
    </r>
    <r>
      <rPr>
        <b/>
        <sz val="9"/>
        <rFont val="宋体"/>
        <family val="3"/>
        <charset val="134"/>
      </rPr>
      <t>日期
姓名</t>
    </r>
    <phoneticPr fontId="2" type="noConversion"/>
  </si>
  <si>
    <r>
      <rPr>
        <b/>
        <sz val="14"/>
        <rFont val="宋体"/>
        <family val="3"/>
        <charset val="134"/>
      </rPr>
      <t>项目评定</t>
    </r>
    <phoneticPr fontId="3" type="noConversion"/>
  </si>
  <si>
    <r>
      <t xml:space="preserve">    
</t>
    </r>
    <r>
      <rPr>
        <b/>
        <sz val="9"/>
        <rFont val="宋体"/>
        <family val="3"/>
        <charset val="134"/>
      </rPr>
      <t>姓名</t>
    </r>
  </si>
  <si>
    <r>
      <rPr>
        <b/>
        <sz val="9"/>
        <rFont val="宋体"/>
        <family val="3"/>
        <charset val="134"/>
      </rPr>
      <t>项目成绩</t>
    </r>
    <phoneticPr fontId="3" type="noConversion"/>
  </si>
  <si>
    <r>
      <rPr>
        <b/>
        <sz val="9"/>
        <rFont val="宋体"/>
        <family val="3"/>
        <charset val="134"/>
      </rPr>
      <t>评分</t>
    </r>
    <phoneticPr fontId="3" type="noConversion"/>
  </si>
  <si>
    <r>
      <rPr>
        <b/>
        <sz val="9"/>
        <rFont val="宋体"/>
        <family val="3"/>
        <charset val="134"/>
      </rPr>
      <t>阶段</t>
    </r>
    <r>
      <rPr>
        <b/>
        <sz val="9"/>
        <rFont val="Arial"/>
        <family val="2"/>
      </rPr>
      <t>1</t>
    </r>
    <phoneticPr fontId="3" type="noConversion"/>
  </si>
  <si>
    <r>
      <rPr>
        <b/>
        <sz val="9"/>
        <rFont val="宋体"/>
        <family val="3"/>
        <charset val="134"/>
      </rPr>
      <t>阶段</t>
    </r>
    <r>
      <rPr>
        <b/>
        <sz val="9"/>
        <rFont val="Arial"/>
        <family val="2"/>
      </rPr>
      <t>2</t>
    </r>
    <phoneticPr fontId="3" type="noConversion"/>
  </si>
  <si>
    <r>
      <rPr>
        <b/>
        <sz val="9"/>
        <rFont val="宋体"/>
        <family val="3"/>
        <charset val="134"/>
      </rPr>
      <t>阶段</t>
    </r>
    <r>
      <rPr>
        <b/>
        <sz val="9"/>
        <rFont val="Arial"/>
        <family val="2"/>
      </rPr>
      <t>3</t>
    </r>
    <phoneticPr fontId="3" type="noConversion"/>
  </si>
  <si>
    <r>
      <rPr>
        <b/>
        <sz val="9"/>
        <rFont val="宋体"/>
        <family val="3"/>
        <charset val="134"/>
      </rPr>
      <t>阶段</t>
    </r>
    <r>
      <rPr>
        <b/>
        <sz val="9"/>
        <rFont val="Arial"/>
        <family val="2"/>
      </rPr>
      <t>4</t>
    </r>
    <phoneticPr fontId="3" type="noConversion"/>
  </si>
  <si>
    <r>
      <rPr>
        <b/>
        <sz val="9"/>
        <rFont val="宋体"/>
        <family val="3"/>
        <charset val="134"/>
      </rPr>
      <t>阶段</t>
    </r>
    <r>
      <rPr>
        <b/>
        <sz val="9"/>
        <rFont val="Arial"/>
        <family val="2"/>
      </rPr>
      <t>5</t>
    </r>
    <phoneticPr fontId="3" type="noConversion"/>
  </si>
  <si>
    <r>
      <t>1</t>
    </r>
    <r>
      <rPr>
        <sz val="9"/>
        <color rgb="FFFF0000"/>
        <rFont val="宋体"/>
        <family val="3"/>
        <charset val="134"/>
      </rPr>
      <t xml:space="preserve">、黄色区域为固定数据，自动生成，教师不需填写。
</t>
    </r>
    <r>
      <rPr>
        <sz val="9"/>
        <color rgb="FFFF0000"/>
        <rFont val="Arial"/>
        <family val="2"/>
      </rPr>
      <t>2</t>
    </r>
    <r>
      <rPr>
        <sz val="9"/>
        <color rgb="FFFF0000"/>
        <rFont val="宋体"/>
        <family val="3"/>
        <charset val="134"/>
      </rPr>
      <t>、每门课程记录</t>
    </r>
    <r>
      <rPr>
        <b/>
        <sz val="9"/>
        <color rgb="FF0000FF"/>
        <rFont val="Arial"/>
        <family val="2"/>
      </rPr>
      <t>1-5</t>
    </r>
    <r>
      <rPr>
        <b/>
        <sz val="9"/>
        <color rgb="FF0000FF"/>
        <rFont val="宋体"/>
        <family val="3"/>
        <charset val="134"/>
      </rPr>
      <t>次项目</t>
    </r>
    <r>
      <rPr>
        <sz val="9"/>
        <color rgb="FFFF0000"/>
        <rFont val="宋体"/>
        <family val="3"/>
        <charset val="134"/>
      </rPr>
      <t>成绩，</t>
    </r>
    <r>
      <rPr>
        <sz val="9"/>
        <color rgb="FFFF0000"/>
        <rFont val="Arial"/>
        <family val="2"/>
      </rPr>
      <t>A</t>
    </r>
    <r>
      <rPr>
        <sz val="9"/>
        <color rgb="FFFF0000"/>
        <rFont val="宋体"/>
        <family val="3"/>
        <charset val="134"/>
      </rPr>
      <t>、</t>
    </r>
    <r>
      <rPr>
        <sz val="9"/>
        <color rgb="FFFF0000"/>
        <rFont val="Arial"/>
        <family val="2"/>
      </rPr>
      <t>B</t>
    </r>
    <r>
      <rPr>
        <sz val="9"/>
        <color rgb="FFFF0000"/>
        <rFont val="宋体"/>
        <family val="3"/>
        <charset val="134"/>
      </rPr>
      <t>、</t>
    </r>
    <r>
      <rPr>
        <sz val="9"/>
        <color rgb="FFFF0000"/>
        <rFont val="Arial"/>
        <family val="2"/>
      </rPr>
      <t>C</t>
    </r>
    <r>
      <rPr>
        <sz val="9"/>
        <color rgb="FFFF0000"/>
        <rFont val="宋体"/>
        <family val="3"/>
        <charset val="134"/>
      </rPr>
      <t>、</t>
    </r>
    <r>
      <rPr>
        <sz val="9"/>
        <color rgb="FFFF0000"/>
        <rFont val="Arial"/>
        <family val="2"/>
      </rPr>
      <t>D</t>
    </r>
    <r>
      <rPr>
        <sz val="9"/>
        <color rgb="FFFF0000"/>
        <rFont val="宋体"/>
        <family val="3"/>
        <charset val="134"/>
      </rPr>
      <t>、</t>
    </r>
    <r>
      <rPr>
        <sz val="9"/>
        <color rgb="FFFF0000"/>
        <rFont val="Arial"/>
        <family val="2"/>
      </rPr>
      <t>F</t>
    </r>
    <r>
      <rPr>
        <sz val="9"/>
        <color rgb="FFFF0000"/>
        <rFont val="宋体"/>
        <family val="3"/>
        <charset val="134"/>
      </rPr>
      <t>、</t>
    </r>
    <r>
      <rPr>
        <sz val="9"/>
        <color rgb="FFFF0000"/>
        <rFont val="Arial"/>
        <family val="2"/>
      </rPr>
      <t>N</t>
    </r>
    <r>
      <rPr>
        <sz val="9"/>
        <color rgb="FFFF0000"/>
        <rFont val="宋体"/>
        <family val="3"/>
        <charset val="134"/>
      </rPr>
      <t>评分，其中</t>
    </r>
    <r>
      <rPr>
        <sz val="9"/>
        <color rgb="FFFF0000"/>
        <rFont val="Arial"/>
        <family val="2"/>
      </rPr>
      <t>A</t>
    </r>
    <r>
      <rPr>
        <sz val="9"/>
        <color rgb="FFFF0000"/>
        <rFont val="宋体"/>
        <family val="3"/>
        <charset val="134"/>
      </rPr>
      <t>为</t>
    </r>
    <r>
      <rPr>
        <sz val="9"/>
        <color rgb="FFFF0000"/>
        <rFont val="Arial"/>
        <family val="2"/>
      </rPr>
      <t>90</t>
    </r>
    <r>
      <rPr>
        <sz val="9"/>
        <color rgb="FFFF0000"/>
        <rFont val="宋体"/>
        <family val="3"/>
        <charset val="134"/>
      </rPr>
      <t>分、</t>
    </r>
    <r>
      <rPr>
        <sz val="9"/>
        <color rgb="FFFF0000"/>
        <rFont val="Arial"/>
        <family val="2"/>
      </rPr>
      <t>B</t>
    </r>
    <r>
      <rPr>
        <sz val="9"/>
        <color rgb="FFFF0000"/>
        <rFont val="宋体"/>
        <family val="3"/>
        <charset val="134"/>
      </rPr>
      <t>为</t>
    </r>
    <r>
      <rPr>
        <sz val="9"/>
        <color rgb="FFFF0000"/>
        <rFont val="Arial"/>
        <family val="2"/>
      </rPr>
      <t>80</t>
    </r>
    <r>
      <rPr>
        <sz val="9"/>
        <color rgb="FFFF0000"/>
        <rFont val="宋体"/>
        <family val="3"/>
        <charset val="134"/>
      </rPr>
      <t>分、</t>
    </r>
    <r>
      <rPr>
        <sz val="9"/>
        <color rgb="FFFF0000"/>
        <rFont val="Arial"/>
        <family val="2"/>
      </rPr>
      <t>C</t>
    </r>
    <r>
      <rPr>
        <sz val="9"/>
        <color rgb="FFFF0000"/>
        <rFont val="宋体"/>
        <family val="3"/>
        <charset val="134"/>
      </rPr>
      <t>为</t>
    </r>
    <r>
      <rPr>
        <sz val="9"/>
        <color rgb="FFFF0000"/>
        <rFont val="Arial"/>
        <family val="2"/>
      </rPr>
      <t>70</t>
    </r>
    <r>
      <rPr>
        <sz val="9"/>
        <color rgb="FFFF0000"/>
        <rFont val="宋体"/>
        <family val="3"/>
        <charset val="134"/>
      </rPr>
      <t>分、</t>
    </r>
    <r>
      <rPr>
        <sz val="9"/>
        <color rgb="FFFF0000"/>
        <rFont val="Arial"/>
        <family val="2"/>
      </rPr>
      <t>D</t>
    </r>
    <r>
      <rPr>
        <sz val="9"/>
        <color rgb="FFFF0000"/>
        <rFont val="宋体"/>
        <family val="3"/>
        <charset val="134"/>
      </rPr>
      <t>为</t>
    </r>
    <r>
      <rPr>
        <sz val="9"/>
        <color rgb="FFFF0000"/>
        <rFont val="Arial"/>
        <family val="2"/>
      </rPr>
      <t>60</t>
    </r>
    <r>
      <rPr>
        <sz val="9"/>
        <color rgb="FFFF0000"/>
        <rFont val="宋体"/>
        <family val="3"/>
        <charset val="134"/>
      </rPr>
      <t>分、</t>
    </r>
    <r>
      <rPr>
        <sz val="9"/>
        <color rgb="FFFF0000"/>
        <rFont val="Arial"/>
        <family val="2"/>
      </rPr>
      <t>F</t>
    </r>
    <r>
      <rPr>
        <sz val="9"/>
        <color rgb="FFFF0000"/>
        <rFont val="宋体"/>
        <family val="3"/>
        <charset val="134"/>
      </rPr>
      <t>为不及格，</t>
    </r>
    <r>
      <rPr>
        <b/>
        <sz val="9"/>
        <color rgb="FF0000FF"/>
        <rFont val="宋体"/>
        <family val="3"/>
        <charset val="134"/>
      </rPr>
      <t>特殊情况需备注</t>
    </r>
    <r>
      <rPr>
        <sz val="9"/>
        <color rgb="FFFF0000"/>
        <rFont val="宋体"/>
        <family val="3"/>
        <charset val="134"/>
      </rPr>
      <t>说明。如某学生未提交，成绩为</t>
    </r>
    <r>
      <rPr>
        <sz val="9"/>
        <color rgb="FFFF0000"/>
        <rFont val="Arial"/>
        <family val="2"/>
      </rPr>
      <t>“N”</t>
    </r>
    <r>
      <rPr>
        <sz val="9"/>
        <color rgb="FFFF0000"/>
        <rFont val="宋体"/>
        <family val="3"/>
        <charset val="134"/>
      </rPr>
      <t>，备注</t>
    </r>
    <r>
      <rPr>
        <sz val="9"/>
        <color rgb="FFFF0000"/>
        <rFont val="Arial"/>
        <family val="2"/>
      </rPr>
      <t>“</t>
    </r>
    <r>
      <rPr>
        <sz val="9"/>
        <color rgb="FFFF0000"/>
        <rFont val="宋体"/>
        <family val="3"/>
        <charset val="134"/>
      </rPr>
      <t>未提交</t>
    </r>
    <r>
      <rPr>
        <sz val="9"/>
        <color rgb="FFFF0000"/>
        <rFont val="Arial"/>
        <family val="2"/>
      </rPr>
      <t>”</t>
    </r>
    <r>
      <rPr>
        <sz val="9"/>
        <color rgb="FFFF0000"/>
        <rFont val="宋体"/>
        <family val="3"/>
        <charset val="134"/>
      </rPr>
      <t>。</t>
    </r>
    <phoneticPr fontId="2" type="noConversion"/>
  </si>
  <si>
    <t>1、本表只需填写“实训次数”，其它自动生成。</t>
    <phoneticPr fontId="2" type="noConversion"/>
  </si>
  <si>
    <r>
      <t>1</t>
    </r>
    <r>
      <rPr>
        <sz val="9"/>
        <color indexed="10"/>
        <rFont val="宋体"/>
        <family val="3"/>
        <charset val="134"/>
      </rPr>
      <t xml:space="preserve">、黄色区域为固定数据，自动生成，教师不需填写。
</t>
    </r>
    <r>
      <rPr>
        <sz val="9"/>
        <color indexed="10"/>
        <rFont val="Arial"/>
        <family val="2"/>
      </rPr>
      <t>2</t>
    </r>
    <r>
      <rPr>
        <sz val="9"/>
        <color indexed="10"/>
        <rFont val="宋体"/>
        <family val="3"/>
        <charset val="134"/>
      </rPr>
      <t>、●考勤日期：日期为必填项（否则数据会出错），如</t>
    </r>
    <r>
      <rPr>
        <b/>
        <sz val="9"/>
        <color indexed="12"/>
        <rFont val="Arial"/>
        <family val="2"/>
      </rPr>
      <t>3</t>
    </r>
    <r>
      <rPr>
        <b/>
        <sz val="9"/>
        <color indexed="12"/>
        <rFont val="宋体"/>
        <family val="3"/>
        <charset val="134"/>
      </rPr>
      <t>月</t>
    </r>
    <r>
      <rPr>
        <b/>
        <sz val="9"/>
        <color indexed="12"/>
        <rFont val="Arial"/>
        <family val="2"/>
      </rPr>
      <t>1</t>
    </r>
    <r>
      <rPr>
        <b/>
        <sz val="9"/>
        <color indexed="12"/>
        <rFont val="宋体"/>
        <family val="3"/>
        <charset val="134"/>
      </rPr>
      <t>日全天上课，则应点名</t>
    </r>
    <r>
      <rPr>
        <b/>
        <sz val="9"/>
        <color indexed="12"/>
        <rFont val="Arial"/>
        <family val="2"/>
      </rPr>
      <t>3</t>
    </r>
    <r>
      <rPr>
        <b/>
        <sz val="9"/>
        <color indexed="12"/>
        <rFont val="宋体"/>
        <family val="3"/>
        <charset val="134"/>
      </rPr>
      <t>次</t>
    </r>
    <r>
      <rPr>
        <sz val="9"/>
        <color indexed="10"/>
        <rFont val="宋体"/>
        <family val="3"/>
        <charset val="134"/>
      </rPr>
      <t>，记录格式分别为</t>
    </r>
    <r>
      <rPr>
        <b/>
        <sz val="9"/>
        <color indexed="12"/>
        <rFont val="Arial"/>
        <family val="2"/>
      </rPr>
      <t>3-1</t>
    </r>
    <r>
      <rPr>
        <b/>
        <sz val="9"/>
        <color indexed="12"/>
        <rFont val="宋体"/>
        <family val="3"/>
        <charset val="134"/>
      </rPr>
      <t>上、</t>
    </r>
    <r>
      <rPr>
        <b/>
        <sz val="9"/>
        <color indexed="12"/>
        <rFont val="Arial"/>
        <family val="2"/>
      </rPr>
      <t>3-1</t>
    </r>
    <r>
      <rPr>
        <b/>
        <sz val="9"/>
        <color indexed="12"/>
        <rFont val="宋体"/>
        <family val="3"/>
        <charset val="134"/>
      </rPr>
      <t>下、</t>
    </r>
    <r>
      <rPr>
        <b/>
        <sz val="9"/>
        <color indexed="12"/>
        <rFont val="Arial"/>
        <family val="2"/>
      </rPr>
      <t>3-1</t>
    </r>
    <r>
      <rPr>
        <b/>
        <sz val="9"/>
        <color indexed="12"/>
        <rFont val="宋体"/>
        <family val="3"/>
        <charset val="134"/>
      </rPr>
      <t>晚</t>
    </r>
    <r>
      <rPr>
        <sz val="9"/>
        <color indexed="10"/>
        <rFont val="宋体"/>
        <family val="3"/>
        <charset val="134"/>
      </rPr>
      <t xml:space="preserve">。
</t>
    </r>
    <r>
      <rPr>
        <sz val="9"/>
        <color indexed="10"/>
        <rFont val="Arial"/>
        <family val="2"/>
      </rPr>
      <t xml:space="preserve">      </t>
    </r>
    <r>
      <rPr>
        <sz val="9"/>
        <color indexed="10"/>
        <rFont val="宋体"/>
        <family val="3"/>
        <charset val="134"/>
      </rPr>
      <t xml:space="preserve">●考勤日期与考勤列必须相对应。
</t>
    </r>
    <r>
      <rPr>
        <sz val="9"/>
        <color indexed="10"/>
        <rFont val="Arial"/>
        <family val="2"/>
      </rPr>
      <t>3</t>
    </r>
    <r>
      <rPr>
        <sz val="9"/>
        <color indexed="10"/>
        <rFont val="宋体"/>
        <family val="3"/>
        <charset val="134"/>
      </rPr>
      <t>、考勤图例：迟到（△）、早退（○）、事假（</t>
    </r>
    <r>
      <rPr>
        <sz val="9"/>
        <color indexed="10"/>
        <rFont val="Arial"/>
        <family val="2"/>
      </rPr>
      <t>/</t>
    </r>
    <r>
      <rPr>
        <sz val="9"/>
        <color indexed="10"/>
        <rFont val="宋体"/>
        <family val="3"/>
        <charset val="134"/>
      </rPr>
      <t>）、旷课（</t>
    </r>
    <r>
      <rPr>
        <sz val="9"/>
        <color indexed="10"/>
        <rFont val="Arial"/>
        <family val="2"/>
      </rPr>
      <t>×</t>
    </r>
    <r>
      <rPr>
        <sz val="9"/>
        <color indexed="10"/>
        <rFont val="宋体"/>
        <family val="3"/>
        <charset val="134"/>
      </rPr>
      <t>），下拉选择；如</t>
    </r>
    <r>
      <rPr>
        <b/>
        <sz val="9"/>
        <color indexed="12"/>
        <rFont val="宋体"/>
        <family val="3"/>
        <charset val="134"/>
      </rPr>
      <t>正常出勤，空白</t>
    </r>
    <r>
      <rPr>
        <sz val="9"/>
        <color indexed="10"/>
        <rFont val="宋体"/>
        <family val="3"/>
        <charset val="134"/>
      </rPr>
      <t>；如迟到且早退，记录</t>
    </r>
    <r>
      <rPr>
        <sz val="9"/>
        <color indexed="10"/>
        <rFont val="Arial"/>
        <family val="2"/>
      </rPr>
      <t>1</t>
    </r>
    <r>
      <rPr>
        <sz val="9"/>
        <color indexed="10"/>
        <rFont val="宋体"/>
        <family val="3"/>
        <charset val="134"/>
      </rPr>
      <t xml:space="preserve">种。
</t>
    </r>
    <r>
      <rPr>
        <sz val="9"/>
        <color indexed="10"/>
        <rFont val="Arial"/>
        <family val="2"/>
      </rPr>
      <t>4</t>
    </r>
    <r>
      <rPr>
        <sz val="9"/>
        <color indexed="10"/>
        <rFont val="宋体"/>
        <family val="3"/>
        <charset val="134"/>
      </rPr>
      <t>、出勤统计：分别按照当天出勤的相应比例扣分，迟到或早退</t>
    </r>
    <r>
      <rPr>
        <sz val="9"/>
        <color indexed="10"/>
        <rFont val="Arial"/>
        <family val="2"/>
      </rPr>
      <t>20%</t>
    </r>
    <r>
      <rPr>
        <sz val="9"/>
        <color indexed="10"/>
        <rFont val="宋体"/>
        <family val="3"/>
        <charset val="134"/>
      </rPr>
      <t>、请假</t>
    </r>
    <r>
      <rPr>
        <sz val="9"/>
        <color indexed="10"/>
        <rFont val="Arial"/>
        <family val="2"/>
      </rPr>
      <t>40%</t>
    </r>
    <r>
      <rPr>
        <sz val="9"/>
        <color indexed="10"/>
        <rFont val="宋体"/>
        <family val="3"/>
        <charset val="134"/>
      </rPr>
      <t>、旷课</t>
    </r>
    <r>
      <rPr>
        <sz val="9"/>
        <color indexed="10"/>
        <rFont val="Arial"/>
        <family val="2"/>
      </rPr>
      <t>100%</t>
    </r>
    <r>
      <rPr>
        <sz val="9"/>
        <color indexed="10"/>
        <rFont val="宋体"/>
        <family val="3"/>
        <charset val="134"/>
      </rPr>
      <t xml:space="preserve">。
</t>
    </r>
    <r>
      <rPr>
        <sz val="9"/>
        <color indexed="10"/>
        <rFont val="Arial"/>
        <family val="2"/>
      </rPr>
      <t>5</t>
    </r>
    <r>
      <rPr>
        <sz val="9"/>
        <color indexed="10"/>
        <rFont val="宋体"/>
        <family val="3"/>
        <charset val="134"/>
      </rPr>
      <t>、出勤日期列不足：可自行在</t>
    </r>
    <r>
      <rPr>
        <b/>
        <sz val="9"/>
        <color indexed="12"/>
        <rFont val="宋体"/>
        <family val="3"/>
        <charset val="134"/>
      </rPr>
      <t>最后四个日期列中插入新列</t>
    </r>
    <r>
      <rPr>
        <sz val="9"/>
        <color indexed="10"/>
        <rFont val="宋体"/>
        <family val="3"/>
        <charset val="134"/>
      </rPr>
      <t>。</t>
    </r>
    <phoneticPr fontId="3" type="noConversion"/>
  </si>
  <si>
    <r>
      <t>1、本表数据自动采集，教师不用填写
2、特殊情况需备注说明
3、实训成绩：</t>
    </r>
    <r>
      <rPr>
        <b/>
        <sz val="9"/>
        <color indexed="12"/>
        <rFont val="宋体"/>
        <family val="3"/>
        <charset val="134"/>
      </rPr>
      <t>出勤成绩30%</t>
    </r>
    <r>
      <rPr>
        <sz val="9"/>
        <color indexed="10"/>
        <rFont val="宋体"/>
        <family val="3"/>
        <charset val="134"/>
      </rPr>
      <t xml:space="preserve"> + </t>
    </r>
    <r>
      <rPr>
        <b/>
        <sz val="9"/>
        <color indexed="30"/>
        <rFont val="宋体"/>
        <family val="3"/>
        <charset val="134"/>
      </rPr>
      <t>项目</t>
    </r>
    <r>
      <rPr>
        <b/>
        <sz val="9"/>
        <color indexed="12"/>
        <rFont val="宋体"/>
        <family val="3"/>
        <charset val="134"/>
      </rPr>
      <t>成绩70%</t>
    </r>
    <r>
      <rPr>
        <sz val="9"/>
        <color indexed="10"/>
        <rFont val="宋体"/>
        <family val="3"/>
        <charset val="134"/>
      </rPr>
      <t xml:space="preserve"> ，其中</t>
    </r>
    <r>
      <rPr>
        <b/>
        <sz val="9"/>
        <color indexed="12"/>
        <rFont val="宋体"/>
        <family val="3"/>
        <charset val="134"/>
      </rPr>
      <t>前2项引用前表数据</t>
    </r>
    <r>
      <rPr>
        <sz val="9"/>
        <color indexed="10"/>
        <rFont val="宋体"/>
        <family val="3"/>
        <charset val="134"/>
      </rPr>
      <t>。</t>
    </r>
    <phoneticPr fontId="2" type="noConversion"/>
  </si>
  <si>
    <r>
      <t>1、黄色区域为固定数据，自动生成，教师不需填写。
2、实训过程综述：对实训过程进行</t>
    </r>
    <r>
      <rPr>
        <b/>
        <sz val="9"/>
        <color indexed="12"/>
        <rFont val="宋体"/>
        <family val="3"/>
        <charset val="134"/>
      </rPr>
      <t>总结回顾</t>
    </r>
    <r>
      <rPr>
        <sz val="9"/>
        <color indexed="10"/>
        <rFont val="宋体"/>
        <family val="3"/>
        <charset val="134"/>
      </rPr>
      <t>，如实训</t>
    </r>
    <r>
      <rPr>
        <b/>
        <sz val="9"/>
        <color indexed="12"/>
        <rFont val="宋体"/>
        <family val="3"/>
        <charset val="134"/>
      </rPr>
      <t>分为几个阶段、每阶段的工作重点</t>
    </r>
    <r>
      <rPr>
        <sz val="9"/>
        <color indexed="10"/>
        <rFont val="宋体"/>
        <family val="3"/>
        <charset val="134"/>
      </rPr>
      <t>等。
3、实训效果总结：班级整体的学习情况，如</t>
    </r>
    <r>
      <rPr>
        <b/>
        <sz val="9"/>
        <color indexed="30"/>
        <rFont val="宋体"/>
        <family val="3"/>
        <charset val="134"/>
      </rPr>
      <t>实训项目</t>
    </r>
    <r>
      <rPr>
        <b/>
        <sz val="9"/>
        <color indexed="12"/>
        <rFont val="宋体"/>
        <family val="3"/>
        <charset val="134"/>
      </rPr>
      <t>完成情况，好中差学生比例，最好最差学生姓名</t>
    </r>
    <r>
      <rPr>
        <sz val="9"/>
        <color indexed="10"/>
        <rFont val="宋体"/>
        <family val="3"/>
        <charset val="134"/>
      </rPr>
      <t>等。
4、实训总结应与项目评定的阶段成绩前后一一对应，表格不够可自行复制添加。</t>
    </r>
    <phoneticPr fontId="2" type="noConversion"/>
  </si>
  <si>
    <t>出勤分布百分比</t>
    <phoneticPr fontId="2" type="noConversion"/>
  </si>
  <si>
    <t>迟到/早退</t>
    <phoneticPr fontId="2" type="noConversion"/>
  </si>
  <si>
    <t>请假</t>
    <phoneticPr fontId="2" type="noConversion"/>
  </si>
  <si>
    <t>旷课</t>
    <phoneticPr fontId="2" type="noConversion"/>
  </si>
  <si>
    <t>比例</t>
    <phoneticPr fontId="2" type="noConversion"/>
  </si>
  <si>
    <t>类型</t>
    <phoneticPr fontId="2" type="noConversion"/>
  </si>
  <si>
    <t>出勤分布</t>
    <phoneticPr fontId="2" type="noConversion"/>
  </si>
  <si>
    <t>人次</t>
    <phoneticPr fontId="2" type="noConversion"/>
  </si>
  <si>
    <t>分布图</t>
    <phoneticPr fontId="2" type="noConversion"/>
  </si>
  <si>
    <t>实训
前
沟通
记录</t>
  </si>
  <si>
    <t>实训
与
学生
座谈
记录</t>
    <phoneticPr fontId="2" type="noConversion"/>
  </si>
  <si>
    <t>学生出勤</t>
    <phoneticPr fontId="2" type="noConversion"/>
  </si>
  <si>
    <t>河套学院</t>
    <phoneticPr fontId="2" type="noConversion"/>
  </si>
  <si>
    <t>大数据</t>
    <phoneticPr fontId="2" type="noConversion"/>
  </si>
  <si>
    <r>
      <t>2017</t>
    </r>
    <r>
      <rPr>
        <sz val="9"/>
        <rFont val="宋体"/>
        <family val="3"/>
        <charset val="134"/>
      </rPr>
      <t>级</t>
    </r>
    <phoneticPr fontId="2" type="noConversion"/>
  </si>
  <si>
    <r>
      <t>17</t>
    </r>
    <r>
      <rPr>
        <sz val="9"/>
        <rFont val="宋体"/>
        <family val="3"/>
        <charset val="134"/>
      </rPr>
      <t>级大数据班</t>
    </r>
    <phoneticPr fontId="2" type="noConversion"/>
  </si>
  <si>
    <t>马旭</t>
  </si>
  <si>
    <t>孙婷婷</t>
  </si>
  <si>
    <t>马晓楠</t>
  </si>
  <si>
    <t>郝烨</t>
  </si>
  <si>
    <t>满雪洁</t>
  </si>
  <si>
    <t>赵慧颖</t>
  </si>
  <si>
    <t>司清汶</t>
  </si>
  <si>
    <t>刘浩楠</t>
  </si>
  <si>
    <t>王鑫鑫</t>
  </si>
  <si>
    <t>朱安琦</t>
  </si>
  <si>
    <t>李闯</t>
  </si>
  <si>
    <t>刘彬鹏</t>
  </si>
  <si>
    <t>张佳伟</t>
  </si>
  <si>
    <t>张庆港</t>
  </si>
  <si>
    <t>王玲</t>
  </si>
  <si>
    <t>廉晓娇</t>
  </si>
  <si>
    <t>张科</t>
  </si>
  <si>
    <t>王丽慧</t>
  </si>
  <si>
    <t>张嘉栋</t>
  </si>
  <si>
    <t>李佳乐</t>
  </si>
  <si>
    <t>柴旭龙</t>
  </si>
  <si>
    <t>郭文博</t>
  </si>
  <si>
    <t>王宇清</t>
  </si>
  <si>
    <t>王玉英</t>
  </si>
  <si>
    <t>张静</t>
  </si>
  <si>
    <t>赵晓慧</t>
  </si>
  <si>
    <t>王艳茹</t>
  </si>
  <si>
    <t>陈星佐</t>
  </si>
  <si>
    <t>王芊</t>
  </si>
  <si>
    <t>张丽华</t>
  </si>
  <si>
    <t>刘强</t>
  </si>
  <si>
    <t>樊毅</t>
  </si>
  <si>
    <t>杨婧</t>
  </si>
  <si>
    <t>张佳欣</t>
  </si>
  <si>
    <t>郝锦荣</t>
  </si>
  <si>
    <t>白钰栋</t>
  </si>
  <si>
    <t>闫蕾</t>
  </si>
  <si>
    <t>薛婷</t>
  </si>
  <si>
    <t>王慧</t>
  </si>
  <si>
    <r>
      <t>12-21</t>
    </r>
    <r>
      <rPr>
        <b/>
        <sz val="9"/>
        <color indexed="10"/>
        <rFont val="宋体"/>
        <family val="3"/>
        <charset val="134"/>
      </rPr>
      <t>上</t>
    </r>
    <phoneticPr fontId="2" type="noConversion"/>
  </si>
  <si>
    <t>当兵</t>
    <phoneticPr fontId="2" type="noConversion"/>
  </si>
  <si>
    <r>
      <t>12-21</t>
    </r>
    <r>
      <rPr>
        <b/>
        <sz val="9"/>
        <color indexed="10"/>
        <rFont val="宋体"/>
        <family val="3"/>
        <charset val="134"/>
      </rPr>
      <t>下</t>
    </r>
    <phoneticPr fontId="2" type="noConversion"/>
  </si>
  <si>
    <r>
      <t>12-21</t>
    </r>
    <r>
      <rPr>
        <b/>
        <sz val="9"/>
        <color indexed="10"/>
        <rFont val="宋体"/>
        <family val="3"/>
        <charset val="134"/>
      </rPr>
      <t>晚</t>
    </r>
    <phoneticPr fontId="2" type="noConversion"/>
  </si>
  <si>
    <r>
      <t>12-22</t>
    </r>
    <r>
      <rPr>
        <b/>
        <sz val="9"/>
        <color indexed="10"/>
        <rFont val="宋体"/>
        <family val="3"/>
        <charset val="134"/>
      </rPr>
      <t>上</t>
    </r>
    <phoneticPr fontId="2" type="noConversion"/>
  </si>
  <si>
    <r>
      <t>12-22</t>
    </r>
    <r>
      <rPr>
        <b/>
        <sz val="9"/>
        <color indexed="10"/>
        <rFont val="宋体"/>
        <family val="3"/>
        <charset val="134"/>
      </rPr>
      <t>下</t>
    </r>
    <phoneticPr fontId="2" type="noConversion"/>
  </si>
  <si>
    <r>
      <t>12-22</t>
    </r>
    <r>
      <rPr>
        <b/>
        <sz val="9"/>
        <color indexed="10"/>
        <rFont val="宋体"/>
        <family val="3"/>
        <charset val="134"/>
      </rPr>
      <t>晚</t>
    </r>
    <phoneticPr fontId="2" type="noConversion"/>
  </si>
  <si>
    <r>
      <t>12-23</t>
    </r>
    <r>
      <rPr>
        <b/>
        <sz val="9"/>
        <color indexed="10"/>
        <rFont val="宋体"/>
        <family val="3"/>
        <charset val="134"/>
      </rPr>
      <t>上</t>
    </r>
    <phoneticPr fontId="2" type="noConversion"/>
  </si>
  <si>
    <r>
      <t>12-23</t>
    </r>
    <r>
      <rPr>
        <b/>
        <sz val="9"/>
        <color indexed="10"/>
        <rFont val="宋体"/>
        <family val="3"/>
        <charset val="134"/>
      </rPr>
      <t>下</t>
    </r>
    <phoneticPr fontId="2" type="noConversion"/>
  </si>
  <si>
    <r>
      <t>12-23</t>
    </r>
    <r>
      <rPr>
        <b/>
        <sz val="9"/>
        <color indexed="10"/>
        <rFont val="宋体"/>
        <family val="3"/>
        <charset val="134"/>
      </rPr>
      <t>晚</t>
    </r>
    <phoneticPr fontId="2" type="noConversion"/>
  </si>
  <si>
    <t>A</t>
  </si>
  <si>
    <t>B</t>
  </si>
  <si>
    <t>C</t>
  </si>
  <si>
    <t>当兵</t>
    <phoneticPr fontId="2" type="noConversion"/>
  </si>
  <si>
    <t>D</t>
  </si>
  <si>
    <t>F</t>
  </si>
  <si>
    <t>樊巧莲</t>
    <phoneticPr fontId="2" type="noConversion"/>
  </si>
  <si>
    <t>数据可视化</t>
    <phoneticPr fontId="2" type="noConversion"/>
  </si>
  <si>
    <t>本实训共分为四个阶段，第一阶段为直方图和折线图，其目的是让学生尽快熟练office办公软件，掌握数据可视化的基本规律；第二阶段为圆饼图，其目的是帮助学生从不同的可视化角度，了解数据的变化；第三阶段为散点图和特殊图形，其目的是让学生掌握更过的可视化手段，实现指定需求的可视化图表；第四阶段为动态图形和拓展，其目的是让学生实现类实时可视化，了解更多的office可视化图表工具。</t>
    <phoneticPr fontId="2" type="noConversion"/>
  </si>
  <si>
    <t>本实训四个阶段的项目都已完成，综合评分表现最好的学生有马旭、李佳乐，其中马旭的学习积极性最高，课堂互动很积极；表现最差的学生有柴旭龙、张嘉栋，其中柴旭龙表现对该课程不感兴趣，经过课下沟通，愿意完成该课程学习任务，张嘉栋表示不感兴趣，经过沟通，也愿意完成基本的项目任务。</t>
    <phoneticPr fontId="2" type="noConversion"/>
  </si>
  <si>
    <t>学生对计算机的整体掌握程度比较好，但是数学的一些相关推理思路比较欠缺，如能在相关的校园活动中把数学思维应用于社会实践中，是比较好。</t>
    <phoneticPr fontId="2" type="noConversion"/>
  </si>
  <si>
    <t>了解学生对数据特性的掌握程度，数据在社会生产实践中的意义；是否了解数据可视化的目的和社会生产实践中的意义；是否了解目前应用比较广泛的数据可视化工具；能否列举当下在数据可视化方面比较有影响力的企业及相关产品。</t>
    <phoneticPr fontId="2" type="noConversion"/>
  </si>
  <si>
    <t>对工具的熟练程度达到什么程度，对还未掌握使用的学生进行相应的辅导。</t>
    <phoneticPr fontId="2" type="noConversion"/>
  </si>
  <si>
    <t>课程的难以程度如何，并对课程进行适当的调整。</t>
    <phoneticPr fontId="2" type="noConversion"/>
  </si>
  <si>
    <t>检查项目进度，调查学生的完成程度。</t>
    <phoneticPr fontId="2" type="noConversion"/>
  </si>
  <si>
    <t>及时的复习、总结，对疑难问题综合处理。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</si>
</sst>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h:mm;@"/>
    <numFmt numFmtId="179" formatCode="d&quot;日&quot;"/>
    <numFmt numFmtId="180" formatCode="0_);[Red]\(0\)"/>
    <numFmt numFmtId="181" formatCode="0.0%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indexed="12"/>
      <name val="宋体"/>
      <family val="3"/>
      <charset val="134"/>
    </font>
    <font>
      <b/>
      <sz val="9"/>
      <name val="Arial"/>
      <family val="2"/>
    </font>
    <font>
      <sz val="9"/>
      <color rgb="FFFF0000"/>
      <name val="宋体"/>
      <family val="3"/>
      <charset val="134"/>
    </font>
    <font>
      <b/>
      <sz val="9"/>
      <color rgb="FF0000FF"/>
      <name val="宋体"/>
      <family val="3"/>
      <charset val="134"/>
    </font>
    <font>
      <b/>
      <sz val="9"/>
      <color indexed="30"/>
      <name val="宋体"/>
      <family val="3"/>
      <charset val="134"/>
    </font>
    <font>
      <sz val="9"/>
      <name val="Times New Roman"/>
      <family val="1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9"/>
      <name val="宋体"/>
      <family val="3"/>
      <charset val="134"/>
    </font>
    <font>
      <sz val="12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b/>
      <sz val="9"/>
      <color rgb="FF0000FF"/>
      <name val="Arial"/>
      <family val="2"/>
    </font>
    <font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55"/>
      </left>
      <right/>
      <top style="thin">
        <color indexed="55"/>
      </top>
      <bottom style="thin">
        <color rgb="FF969696"/>
      </bottom>
      <diagonal/>
    </border>
    <border>
      <left/>
      <right/>
      <top style="thin">
        <color indexed="55"/>
      </top>
      <bottom style="thin">
        <color rgb="FF969696"/>
      </bottom>
      <diagonal/>
    </border>
    <border>
      <left/>
      <right style="thin">
        <color rgb="FF969696"/>
      </right>
      <top style="thin">
        <color indexed="55"/>
      </top>
      <bottom style="thin">
        <color rgb="FF969696"/>
      </bottom>
      <diagonal/>
    </border>
    <border>
      <left style="thin">
        <color indexed="55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3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Border="1" applyAlignment="1" applyProtection="1">
      <protection locked="0"/>
    </xf>
    <xf numFmtId="0" fontId="5" fillId="3" borderId="1" xfId="2" applyFont="1" applyFill="1" applyBorder="1" applyAlignment="1" applyProtection="1">
      <alignment horizontal="center" vertical="center" wrapText="1"/>
    </xf>
    <xf numFmtId="178" fontId="8" fillId="3" borderId="1" xfId="1" applyNumberFormat="1" applyFont="1" applyFill="1" applyBorder="1" applyAlignment="1" applyProtection="1">
      <alignment horizontal="center" vertical="center" wrapText="1"/>
    </xf>
    <xf numFmtId="179" fontId="8" fillId="3" borderId="1" xfId="1" applyNumberFormat="1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>
      <alignment horizontal="left" vertical="center"/>
    </xf>
    <xf numFmtId="0" fontId="5" fillId="3" borderId="2" xfId="2" applyFont="1" applyFill="1" applyBorder="1" applyAlignment="1" applyProtection="1">
      <alignment horizontal="center" vertical="center"/>
    </xf>
    <xf numFmtId="0" fontId="1" fillId="0" borderId="0" xfId="1" applyBorder="1" applyAlignment="1" applyProtection="1">
      <alignment horizontal="right"/>
      <protection locked="0"/>
    </xf>
    <xf numFmtId="0" fontId="5" fillId="3" borderId="2" xfId="2" applyNumberFormat="1" applyFont="1" applyFill="1" applyBorder="1" applyAlignment="1" applyProtection="1">
      <alignment horizontal="center" vertical="center"/>
    </xf>
    <xf numFmtId="179" fontId="5" fillId="3" borderId="1" xfId="1" applyNumberFormat="1" applyFont="1" applyFill="1" applyBorder="1" applyAlignment="1" applyProtection="1">
      <alignment horizontal="center" vertical="center" wrapText="1"/>
    </xf>
    <xf numFmtId="0" fontId="1" fillId="0" borderId="0" xfId="1" applyBorder="1" applyAlignment="1" applyProtection="1">
      <alignment horizontal="center"/>
      <protection locked="0"/>
    </xf>
    <xf numFmtId="0" fontId="1" fillId="0" borderId="0" xfId="1" applyAlignment="1"/>
    <xf numFmtId="0" fontId="3" fillId="2" borderId="1" xfId="2" applyFont="1" applyFill="1" applyBorder="1" applyAlignment="1" applyProtection="1">
      <alignment horizontal="left" vertical="center"/>
    </xf>
    <xf numFmtId="14" fontId="3" fillId="5" borderId="2" xfId="2" applyNumberFormat="1" applyFont="1" applyFill="1" applyBorder="1" applyAlignment="1" applyProtection="1">
      <alignment horizontal="left" vertical="center"/>
      <protection locked="0"/>
    </xf>
    <xf numFmtId="0" fontId="5" fillId="3" borderId="1" xfId="4" applyFont="1" applyFill="1" applyBorder="1" applyAlignment="1" applyProtection="1">
      <alignment horizontal="center" vertical="center" wrapText="1"/>
    </xf>
    <xf numFmtId="0" fontId="3" fillId="2" borderId="1" xfId="5" applyFont="1" applyFill="1" applyBorder="1" applyAlignment="1" applyProtection="1">
      <alignment horizontal="center" vertical="center"/>
    </xf>
    <xf numFmtId="0" fontId="13" fillId="0" borderId="0" xfId="1" applyFont="1" applyAlignment="1" applyProtection="1">
      <alignment vertical="center" wrapText="1"/>
      <protection locked="0"/>
    </xf>
    <xf numFmtId="0" fontId="5" fillId="2" borderId="1" xfId="6" applyFont="1" applyFill="1" applyBorder="1" applyAlignment="1" applyProtection="1">
      <alignment horizontal="center" vertical="center" wrapText="1"/>
    </xf>
    <xf numFmtId="0" fontId="15" fillId="0" borderId="0" xfId="7" applyFont="1" applyBorder="1" applyProtection="1">
      <alignment vertical="center"/>
    </xf>
    <xf numFmtId="0" fontId="15" fillId="0" borderId="0" xfId="7" applyFont="1" applyFill="1" applyBorder="1" applyProtection="1">
      <alignment vertical="center"/>
    </xf>
    <xf numFmtId="0" fontId="15" fillId="0" borderId="0" xfId="7" applyFont="1" applyProtection="1">
      <alignment vertical="center"/>
    </xf>
    <xf numFmtId="0" fontId="16" fillId="0" borderId="0" xfId="7" applyFont="1" applyBorder="1" applyProtection="1">
      <alignment vertical="center"/>
    </xf>
    <xf numFmtId="0" fontId="16" fillId="0" borderId="0" xfId="7" applyFont="1" applyFill="1" applyBorder="1" applyProtection="1">
      <alignment vertical="center"/>
    </xf>
    <xf numFmtId="0" fontId="15" fillId="0" borderId="0" xfId="7" applyFont="1" applyFill="1" applyBorder="1" applyAlignment="1" applyProtection="1">
      <alignment horizontal="right" vertical="center"/>
    </xf>
    <xf numFmtId="0" fontId="17" fillId="0" borderId="0" xfId="4" applyFont="1" applyBorder="1" applyAlignment="1" applyProtection="1">
      <alignment horizontal="center" vertical="center" wrapText="1"/>
    </xf>
    <xf numFmtId="0" fontId="18" fillId="0" borderId="0" xfId="5" applyFont="1" applyBorder="1" applyAlignment="1" applyProtection="1">
      <alignment horizontal="center" vertical="center"/>
    </xf>
    <xf numFmtId="10" fontId="18" fillId="0" borderId="0" xfId="7" applyNumberFormat="1" applyFont="1" applyBorder="1" applyAlignment="1" applyProtection="1">
      <alignment horizontal="center"/>
    </xf>
    <xf numFmtId="177" fontId="18" fillId="0" borderId="0" xfId="7" applyNumberFormat="1" applyFont="1" applyBorder="1" applyAlignment="1" applyProtection="1">
      <alignment horizontal="center"/>
    </xf>
    <xf numFmtId="177" fontId="18" fillId="0" borderId="0" xfId="7" applyNumberFormat="1" applyFont="1" applyBorder="1" applyAlignment="1" applyProtection="1">
      <alignment horizontal="center" wrapText="1"/>
    </xf>
    <xf numFmtId="177" fontId="8" fillId="6" borderId="1" xfId="2" applyNumberFormat="1" applyFont="1" applyFill="1" applyBorder="1" applyAlignment="1" applyProtection="1">
      <alignment horizontal="center" vertical="center"/>
    </xf>
    <xf numFmtId="0" fontId="19" fillId="0" borderId="0" xfId="1" applyFont="1" applyAlignment="1" applyProtection="1">
      <protection locked="0"/>
    </xf>
    <xf numFmtId="0" fontId="19" fillId="0" borderId="0" xfId="1" applyFont="1" applyAlignment="1" applyProtection="1">
      <alignment horizontal="center"/>
      <protection locked="0"/>
    </xf>
    <xf numFmtId="9" fontId="19" fillId="0" borderId="0" xfId="1" applyNumberFormat="1" applyFont="1" applyAlignment="1" applyProtection="1">
      <alignment horizontal="center"/>
      <protection locked="0"/>
    </xf>
    <xf numFmtId="176" fontId="19" fillId="0" borderId="0" xfId="1" applyNumberFormat="1" applyFont="1" applyAlignment="1" applyProtection="1">
      <alignment horizontal="center"/>
      <protection locked="0"/>
    </xf>
    <xf numFmtId="0" fontId="19" fillId="0" borderId="0" xfId="1" applyFont="1" applyBorder="1" applyAlignment="1" applyProtection="1">
      <protection locked="0"/>
    </xf>
    <xf numFmtId="0" fontId="8" fillId="3" borderId="1" xfId="2" applyFont="1" applyFill="1" applyBorder="1" applyAlignment="1" applyProtection="1">
      <alignment horizontal="center" vertical="center" wrapText="1"/>
    </xf>
    <xf numFmtId="49" fontId="24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1" xfId="1" applyFont="1" applyFill="1" applyBorder="1" applyAlignment="1" applyProtection="1">
      <alignment horizontal="center" vertical="center" wrapText="1"/>
    </xf>
    <xf numFmtId="0" fontId="25" fillId="6" borderId="1" xfId="1" applyFont="1" applyFill="1" applyBorder="1" applyAlignment="1" applyProtection="1">
      <alignment horizontal="center" vertical="center" wrapText="1"/>
    </xf>
    <xf numFmtId="0" fontId="23" fillId="6" borderId="1" xfId="1" applyFont="1" applyFill="1" applyBorder="1" applyAlignment="1" applyProtection="1">
      <alignment horizontal="center" vertical="center" wrapText="1"/>
      <protection locked="0"/>
    </xf>
    <xf numFmtId="0" fontId="23" fillId="6" borderId="1" xfId="2" applyFont="1" applyFill="1" applyBorder="1" applyAlignment="1" applyProtection="1">
      <alignment horizontal="center" vertical="center"/>
    </xf>
    <xf numFmtId="9" fontId="8" fillId="6" borderId="1" xfId="2" applyNumberFormat="1" applyFont="1" applyFill="1" applyBorder="1" applyAlignment="1" applyProtection="1">
      <alignment horizontal="center" vertical="center" wrapText="1"/>
    </xf>
    <xf numFmtId="0" fontId="27" fillId="6" borderId="1" xfId="2" applyFont="1" applyFill="1" applyBorder="1" applyAlignment="1" applyProtection="1">
      <alignment horizontal="left" vertical="center"/>
      <protection locked="0"/>
    </xf>
    <xf numFmtId="0" fontId="23" fillId="6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center" vertical="center"/>
    </xf>
    <xf numFmtId="0" fontId="8" fillId="3" borderId="1" xfId="2" applyNumberFormat="1" applyFont="1" applyFill="1" applyBorder="1" applyAlignment="1" applyProtection="1">
      <alignment horizontal="center" vertical="center"/>
    </xf>
    <xf numFmtId="0" fontId="28" fillId="6" borderId="1" xfId="1" applyFont="1" applyFill="1" applyBorder="1" applyAlignment="1" applyProtection="1">
      <alignment horizontal="left" vertical="center" wrapText="1"/>
    </xf>
    <xf numFmtId="0" fontId="23" fillId="6" borderId="1" xfId="2" applyFont="1" applyFill="1" applyBorder="1" applyAlignment="1" applyProtection="1">
      <alignment horizontal="center" vertical="center"/>
      <protection locked="0"/>
    </xf>
    <xf numFmtId="177" fontId="8" fillId="6" borderId="1" xfId="2" applyNumberFormat="1" applyFont="1" applyFill="1" applyBorder="1" applyAlignment="1" applyProtection="1">
      <alignment horizontal="center" vertical="center" wrapText="1"/>
    </xf>
    <xf numFmtId="176" fontId="3" fillId="6" borderId="1" xfId="2" applyNumberFormat="1" applyFont="1" applyFill="1" applyBorder="1" applyAlignment="1" applyProtection="1">
      <alignment horizontal="center" vertical="center" wrapText="1"/>
    </xf>
    <xf numFmtId="176" fontId="3" fillId="6" borderId="1" xfId="2" applyNumberFormat="1" applyFont="1" applyFill="1" applyBorder="1" applyAlignment="1" applyProtection="1">
      <alignment horizontal="left" vertical="center" wrapText="1"/>
    </xf>
    <xf numFmtId="0" fontId="5" fillId="7" borderId="1" xfId="2" applyFont="1" applyFill="1" applyBorder="1" applyAlignment="1" applyProtection="1">
      <alignment horizontal="center" vertical="center" wrapText="1"/>
    </xf>
    <xf numFmtId="0" fontId="3" fillId="7" borderId="1" xfId="2" applyFont="1" applyFill="1" applyBorder="1" applyAlignment="1" applyProtection="1">
      <alignment horizontal="left" vertical="center" wrapText="1"/>
    </xf>
    <xf numFmtId="177" fontId="3" fillId="7" borderId="2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Border="1" applyAlignment="1" applyProtection="1">
      <protection locked="0"/>
    </xf>
    <xf numFmtId="0" fontId="31" fillId="0" borderId="0" xfId="1" applyFont="1" applyBorder="1" applyAlignment="1" applyProtection="1">
      <protection locked="0"/>
    </xf>
    <xf numFmtId="0" fontId="3" fillId="6" borderId="1" xfId="2" applyFont="1" applyFill="1" applyBorder="1" applyAlignment="1" applyProtection="1">
      <alignment horizontal="left" vertical="center"/>
      <protection locked="0"/>
    </xf>
    <xf numFmtId="0" fontId="25" fillId="6" borderId="2" xfId="1" applyFont="1" applyFill="1" applyBorder="1" applyAlignment="1" applyProtection="1">
      <alignment horizontal="center" vertical="center" wrapText="1"/>
    </xf>
    <xf numFmtId="0" fontId="23" fillId="6" borderId="4" xfId="1" applyFont="1" applyFill="1" applyBorder="1" applyAlignment="1" applyProtection="1">
      <alignment horizontal="center" vertical="center" wrapText="1"/>
      <protection locked="0"/>
    </xf>
    <xf numFmtId="0" fontId="8" fillId="3" borderId="5" xfId="2" applyFont="1" applyFill="1" applyBorder="1" applyAlignment="1" applyProtection="1">
      <alignment horizontal="left" vertical="center" wrapText="1"/>
    </xf>
    <xf numFmtId="0" fontId="3" fillId="2" borderId="1" xfId="2" applyFont="1" applyFill="1" applyBorder="1" applyAlignment="1" applyProtection="1">
      <alignment horizontal="left" vertical="center"/>
    </xf>
    <xf numFmtId="0" fontId="1" fillId="0" borderId="14" xfId="1" applyBorder="1" applyAlignment="1" applyProtection="1">
      <protection locked="0"/>
    </xf>
    <xf numFmtId="0" fontId="5" fillId="3" borderId="2" xfId="4" applyFont="1" applyFill="1" applyBorder="1" applyAlignment="1" applyProtection="1">
      <alignment horizontal="center" vertical="center" wrapText="1"/>
    </xf>
    <xf numFmtId="1" fontId="3" fillId="2" borderId="2" xfId="1" applyNumberFormat="1" applyFont="1" applyFill="1" applyBorder="1" applyAlignment="1" applyProtection="1">
      <alignment horizontal="center" vertical="center"/>
    </xf>
    <xf numFmtId="0" fontId="32" fillId="0" borderId="24" xfId="0" applyFont="1" applyBorder="1" applyAlignment="1" applyProtection="1">
      <alignment horizontal="left" vertical="center" wrapText="1"/>
      <protection locked="0"/>
    </xf>
    <xf numFmtId="0" fontId="32" fillId="0" borderId="22" xfId="0" applyFont="1" applyBorder="1" applyAlignment="1" applyProtection="1">
      <alignment horizontal="left" vertical="center" wrapText="1"/>
      <protection locked="0"/>
    </xf>
    <xf numFmtId="0" fontId="32" fillId="0" borderId="23" xfId="0" applyFont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protection locked="0"/>
    </xf>
    <xf numFmtId="0" fontId="5" fillId="3" borderId="1" xfId="2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 applyProtection="1">
      <alignment horizontal="center" vertical="center" wrapText="1"/>
    </xf>
    <xf numFmtId="0" fontId="26" fillId="6" borderId="1" xfId="1" applyFont="1" applyFill="1" applyBorder="1" applyAlignment="1" applyProtection="1">
      <alignment horizontal="center" vertical="center"/>
      <protection locked="0"/>
    </xf>
    <xf numFmtId="0" fontId="3" fillId="6" borderId="1" xfId="2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/>
      <protection locked="0"/>
    </xf>
    <xf numFmtId="9" fontId="3" fillId="2" borderId="1" xfId="1" applyNumberFormat="1" applyFont="1" applyFill="1" applyBorder="1" applyAlignment="1" applyProtection="1">
      <alignment horizontal="center" vertical="center"/>
    </xf>
    <xf numFmtId="181" fontId="3" fillId="2" borderId="1" xfId="1" applyNumberFormat="1" applyFont="1" applyFill="1" applyBorder="1" applyAlignment="1" applyProtection="1">
      <alignment horizontal="center" vertical="center"/>
    </xf>
    <xf numFmtId="177" fontId="3" fillId="7" borderId="2" xfId="2" applyNumberFormat="1" applyFont="1" applyFill="1" applyBorder="1" applyAlignment="1" applyProtection="1">
      <alignment horizontal="center" vertical="center" wrapText="1"/>
    </xf>
    <xf numFmtId="0" fontId="3" fillId="6" borderId="1" xfId="1" applyFont="1" applyFill="1" applyBorder="1" applyAlignment="1" applyProtection="1">
      <alignment horizontal="center" vertical="center" wrapText="1"/>
      <protection locked="0"/>
    </xf>
    <xf numFmtId="0" fontId="34" fillId="6" borderId="6" xfId="1" applyFont="1" applyFill="1" applyBorder="1" applyAlignment="1" applyProtection="1">
      <alignment horizontal="center" vertical="center"/>
      <protection locked="0"/>
    </xf>
    <xf numFmtId="0" fontId="34" fillId="6" borderId="1" xfId="1" applyFont="1" applyFill="1" applyBorder="1" applyAlignment="1" applyProtection="1">
      <alignment horizontal="center" vertical="center"/>
      <protection locked="0"/>
    </xf>
    <xf numFmtId="0" fontId="9" fillId="6" borderId="1" xfId="1" applyFont="1" applyFill="1" applyBorder="1" applyAlignment="1" applyProtection="1">
      <alignment horizontal="center" vertical="center" wrapText="1"/>
      <protection locked="0"/>
    </xf>
    <xf numFmtId="0" fontId="29" fillId="6" borderId="4" xfId="1" applyFont="1" applyFill="1" applyBorder="1" applyAlignment="1" applyProtection="1">
      <alignment horizontal="center" vertical="center" wrapText="1"/>
      <protection locked="0"/>
    </xf>
    <xf numFmtId="0" fontId="29" fillId="6" borderId="1" xfId="1" applyFont="1" applyFill="1" applyBorder="1" applyAlignment="1" applyProtection="1">
      <alignment horizontal="center" vertical="center" wrapText="1"/>
      <protection locked="0"/>
    </xf>
    <xf numFmtId="0" fontId="29" fillId="6" borderId="1" xfId="2" applyFont="1" applyFill="1" applyBorder="1" applyAlignment="1" applyProtection="1">
      <alignment horizontal="center" vertical="center"/>
    </xf>
    <xf numFmtId="9" fontId="36" fillId="6" borderId="1" xfId="2" applyNumberFormat="1" applyFont="1" applyFill="1" applyBorder="1" applyAlignment="1" applyProtection="1">
      <alignment horizontal="center" vertical="center" wrapText="1"/>
    </xf>
    <xf numFmtId="177" fontId="36" fillId="6" borderId="1" xfId="2" applyNumberFormat="1" applyFont="1" applyFill="1" applyBorder="1" applyAlignment="1" applyProtection="1">
      <alignment horizontal="center" vertical="center"/>
    </xf>
    <xf numFmtId="0" fontId="9" fillId="6" borderId="1" xfId="2" applyFont="1" applyFill="1" applyBorder="1" applyAlignment="1" applyProtection="1">
      <alignment horizontal="left" vertical="center"/>
      <protection locked="0"/>
    </xf>
    <xf numFmtId="0" fontId="3" fillId="0" borderId="1" xfId="2" applyFont="1" applyFill="1" applyBorder="1" applyAlignment="1" applyProtection="1">
      <alignment horizontal="left" vertical="center"/>
      <protection locked="0"/>
    </xf>
    <xf numFmtId="0" fontId="23" fillId="0" borderId="1" xfId="2" applyFont="1" applyFill="1" applyBorder="1" applyAlignment="1" applyProtection="1">
      <alignment horizontal="left" vertical="center"/>
      <protection locked="0"/>
    </xf>
    <xf numFmtId="178" fontId="8" fillId="3" borderId="1" xfId="1" applyNumberFormat="1" applyFont="1" applyFill="1" applyBorder="1" applyAlignment="1" applyProtection="1">
      <alignment horizontal="center" vertical="center" wrapText="1"/>
    </xf>
    <xf numFmtId="0" fontId="23" fillId="4" borderId="2" xfId="2" applyFont="1" applyFill="1" applyBorder="1" applyAlignment="1" applyProtection="1">
      <alignment horizontal="left" vertical="center"/>
    </xf>
    <xf numFmtId="0" fontId="23" fillId="4" borderId="3" xfId="2" applyFont="1" applyFill="1" applyBorder="1" applyAlignment="1" applyProtection="1">
      <alignment horizontal="left" vertical="center"/>
    </xf>
    <xf numFmtId="0" fontId="23" fillId="4" borderId="4" xfId="2" applyFont="1" applyFill="1" applyBorder="1" applyAlignment="1" applyProtection="1">
      <alignment horizontal="left" vertical="center"/>
    </xf>
    <xf numFmtId="0" fontId="8" fillId="3" borderId="1" xfId="2" applyFont="1" applyFill="1" applyBorder="1" applyAlignment="1" applyProtection="1">
      <alignment horizontal="center" vertical="center"/>
    </xf>
    <xf numFmtId="0" fontId="4" fillId="3" borderId="1" xfId="2" applyFont="1" applyFill="1" applyBorder="1" applyAlignment="1" applyProtection="1">
      <alignment horizontal="center" vertical="center"/>
      <protection locked="0"/>
    </xf>
    <xf numFmtId="0" fontId="20" fillId="3" borderId="1" xfId="2" applyFont="1" applyFill="1" applyBorder="1" applyAlignment="1" applyProtection="1">
      <alignment horizontal="center" vertical="center"/>
      <protection locked="0"/>
    </xf>
    <xf numFmtId="0" fontId="8" fillId="3" borderId="1" xfId="2" applyFont="1" applyFill="1" applyBorder="1" applyAlignment="1" applyProtection="1">
      <alignment horizontal="center" vertical="center" wrapText="1"/>
    </xf>
    <xf numFmtId="0" fontId="21" fillId="2" borderId="1" xfId="2" applyFont="1" applyFill="1" applyBorder="1" applyAlignment="1" applyProtection="1">
      <alignment horizontal="left" vertical="center" wrapText="1"/>
    </xf>
    <xf numFmtId="0" fontId="8" fillId="3" borderId="2" xfId="2" applyNumberFormat="1" applyFont="1" applyFill="1" applyBorder="1" applyAlignment="1" applyProtection="1">
      <alignment horizontal="center" vertical="center"/>
    </xf>
    <xf numFmtId="0" fontId="8" fillId="3" borderId="4" xfId="2" applyNumberFormat="1" applyFont="1" applyFill="1" applyBorder="1" applyAlignment="1" applyProtection="1">
      <alignment horizontal="center" vertical="center"/>
    </xf>
    <xf numFmtId="179" fontId="8" fillId="3" borderId="5" xfId="1" applyNumberFormat="1" applyFont="1" applyFill="1" applyBorder="1" applyAlignment="1" applyProtection="1">
      <alignment horizontal="center" vertical="center" wrapText="1"/>
    </xf>
    <xf numFmtId="179" fontId="8" fillId="3" borderId="6" xfId="1" applyNumberFormat="1" applyFont="1" applyFill="1" applyBorder="1" applyAlignment="1" applyProtection="1">
      <alignment horizontal="center" vertical="center" wrapText="1"/>
    </xf>
    <xf numFmtId="0" fontId="8" fillId="3" borderId="5" xfId="1" applyFont="1" applyFill="1" applyBorder="1" applyAlignment="1" applyProtection="1">
      <alignment horizontal="center" vertical="center" wrapText="1"/>
    </xf>
    <xf numFmtId="0" fontId="8" fillId="3" borderId="6" xfId="1" applyFont="1" applyFill="1" applyBorder="1" applyAlignment="1" applyProtection="1">
      <alignment horizontal="center" vertical="center" wrapText="1"/>
    </xf>
    <xf numFmtId="0" fontId="23" fillId="2" borderId="2" xfId="2" applyFont="1" applyFill="1" applyBorder="1" applyAlignment="1" applyProtection="1">
      <alignment horizontal="left" vertical="center"/>
    </xf>
    <xf numFmtId="0" fontId="23" fillId="2" borderId="3" xfId="2" applyFont="1" applyFill="1" applyBorder="1" applyAlignment="1" applyProtection="1">
      <alignment horizontal="left" vertical="center"/>
    </xf>
    <xf numFmtId="0" fontId="23" fillId="2" borderId="4" xfId="2" applyFont="1" applyFill="1" applyBorder="1" applyAlignment="1" applyProtection="1">
      <alignment horizontal="left" vertical="center"/>
    </xf>
    <xf numFmtId="0" fontId="23" fillId="2" borderId="1" xfId="2" applyFont="1" applyFill="1" applyBorder="1" applyAlignment="1" applyProtection="1">
      <alignment horizontal="left" vertical="center"/>
    </xf>
    <xf numFmtId="0" fontId="8" fillId="3" borderId="5" xfId="2" applyFont="1" applyFill="1" applyBorder="1" applyAlignment="1" applyProtection="1">
      <alignment horizontal="center" vertical="center" wrapText="1"/>
    </xf>
    <xf numFmtId="0" fontId="8" fillId="3" borderId="6" xfId="2" applyFont="1" applyFill="1" applyBorder="1" applyAlignment="1" applyProtection="1">
      <alignment horizontal="center" vertical="center" wrapText="1"/>
    </xf>
    <xf numFmtId="0" fontId="20" fillId="3" borderId="1" xfId="2" applyFont="1" applyFill="1" applyBorder="1" applyAlignment="1" applyProtection="1">
      <alignment horizontal="center" vertical="center"/>
    </xf>
    <xf numFmtId="0" fontId="29" fillId="2" borderId="1" xfId="2" applyFont="1" applyFill="1" applyBorder="1" applyAlignment="1" applyProtection="1">
      <alignment horizontal="left" vertical="center" wrapText="1"/>
    </xf>
    <xf numFmtId="177" fontId="3" fillId="7" borderId="2" xfId="2" applyNumberFormat="1" applyFont="1" applyFill="1" applyBorder="1" applyAlignment="1" applyProtection="1">
      <alignment horizontal="center" vertical="center" wrapText="1"/>
    </xf>
    <xf numFmtId="177" fontId="3" fillId="7" borderId="4" xfId="2" applyNumberFormat="1" applyFont="1" applyFill="1" applyBorder="1" applyAlignment="1" applyProtection="1">
      <alignment horizontal="center" vertical="center" wrapText="1"/>
    </xf>
    <xf numFmtId="177" fontId="5" fillId="7" borderId="2" xfId="2" applyNumberFormat="1" applyFont="1" applyFill="1" applyBorder="1" applyAlignment="1" applyProtection="1">
      <alignment horizontal="center" vertical="center" wrapText="1"/>
    </xf>
    <xf numFmtId="177" fontId="5" fillId="7" borderId="4" xfId="2" applyNumberFormat="1" applyFont="1" applyFill="1" applyBorder="1" applyAlignment="1" applyProtection="1">
      <alignment horizontal="center" vertical="center" wrapText="1"/>
    </xf>
    <xf numFmtId="0" fontId="5" fillId="3" borderId="2" xfId="2" applyNumberFormat="1" applyFont="1" applyFill="1" applyBorder="1" applyAlignment="1" applyProtection="1">
      <alignment horizontal="center" vertical="center"/>
    </xf>
    <xf numFmtId="0" fontId="5" fillId="3" borderId="4" xfId="2" applyNumberFormat="1" applyFont="1" applyFill="1" applyBorder="1" applyAlignment="1" applyProtection="1">
      <alignment horizontal="center" vertical="center"/>
    </xf>
    <xf numFmtId="0" fontId="5" fillId="3" borderId="3" xfId="2" applyNumberFormat="1" applyFont="1" applyFill="1" applyBorder="1" applyAlignment="1" applyProtection="1">
      <alignment horizontal="center" vertical="center"/>
    </xf>
    <xf numFmtId="0" fontId="4" fillId="3" borderId="2" xfId="2" applyFont="1" applyFill="1" applyBorder="1" applyAlignment="1" applyProtection="1">
      <alignment horizontal="center" vertical="center"/>
    </xf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Alignment="1" applyProtection="1">
      <alignment horizontal="center" vertical="center"/>
    </xf>
    <xf numFmtId="0" fontId="5" fillId="3" borderId="2" xfId="2" applyFont="1" applyFill="1" applyBorder="1" applyAlignment="1" applyProtection="1">
      <alignment horizontal="center" vertical="center" wrapText="1"/>
    </xf>
    <xf numFmtId="0" fontId="5" fillId="3" borderId="4" xfId="2" applyFont="1" applyFill="1" applyBorder="1" applyAlignment="1" applyProtection="1">
      <alignment horizontal="center" vertical="center" wrapText="1"/>
    </xf>
    <xf numFmtId="0" fontId="6" fillId="2" borderId="2" xfId="2" applyFont="1" applyFill="1" applyBorder="1" applyAlignment="1" applyProtection="1">
      <alignment horizontal="left" vertical="center" wrapText="1"/>
    </xf>
    <xf numFmtId="0" fontId="6" fillId="2" borderId="3" xfId="2" applyFont="1" applyFill="1" applyBorder="1" applyAlignment="1" applyProtection="1">
      <alignment horizontal="left" vertical="center" wrapText="1"/>
    </xf>
    <xf numFmtId="0" fontId="6" fillId="2" borderId="4" xfId="2" applyFont="1" applyFill="1" applyBorder="1" applyAlignment="1" applyProtection="1">
      <alignment horizontal="left" vertical="center" wrapText="1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>
      <alignment horizontal="left" vertical="center"/>
    </xf>
    <xf numFmtId="0" fontId="3" fillId="2" borderId="4" xfId="2" applyFont="1" applyFill="1" applyBorder="1" applyAlignment="1" applyProtection="1">
      <alignment horizontal="left" vertical="center"/>
    </xf>
    <xf numFmtId="0" fontId="4" fillId="3" borderId="1" xfId="2" applyFont="1" applyFill="1" applyBorder="1" applyAlignment="1" applyProtection="1">
      <alignment horizontal="center" vertical="center"/>
    </xf>
    <xf numFmtId="0" fontId="6" fillId="2" borderId="1" xfId="2" applyFont="1" applyFill="1" applyBorder="1" applyAlignment="1" applyProtection="1">
      <alignment horizontal="left" vertical="center" wrapText="1"/>
    </xf>
    <xf numFmtId="0" fontId="32" fillId="0" borderId="10" xfId="0" applyFont="1" applyBorder="1" applyAlignment="1" applyProtection="1">
      <alignment horizontal="left" vertical="center" wrapText="1"/>
      <protection locked="0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32" fillId="0" borderId="12" xfId="0" applyFont="1" applyBorder="1" applyAlignment="1" applyProtection="1">
      <alignment horizontal="left" vertical="center" wrapText="1"/>
      <protection locked="0"/>
    </xf>
    <xf numFmtId="0" fontId="32" fillId="0" borderId="13" xfId="0" applyFont="1" applyBorder="1" applyAlignment="1" applyProtection="1">
      <alignment horizontal="left" vertical="center" wrapText="1"/>
      <protection locked="0"/>
    </xf>
    <xf numFmtId="0" fontId="32" fillId="0" borderId="8" xfId="0" applyFont="1" applyBorder="1" applyAlignment="1" applyProtection="1">
      <alignment horizontal="left" vertical="center" wrapText="1"/>
      <protection locked="0"/>
    </xf>
    <xf numFmtId="0" fontId="32" fillId="0" borderId="9" xfId="0" applyFont="1" applyBorder="1" applyAlignment="1" applyProtection="1">
      <alignment horizontal="left" vertical="center" wrapText="1"/>
      <protection locked="0"/>
    </xf>
    <xf numFmtId="0" fontId="5" fillId="3" borderId="5" xfId="3" applyFont="1" applyFill="1" applyBorder="1" applyAlignment="1" applyProtection="1">
      <alignment vertical="center" textRotation="255"/>
    </xf>
    <xf numFmtId="0" fontId="5" fillId="3" borderId="7" xfId="3" applyFont="1" applyFill="1" applyBorder="1" applyAlignment="1" applyProtection="1">
      <alignment vertical="center" textRotation="255"/>
    </xf>
    <xf numFmtId="0" fontId="5" fillId="3" borderId="1" xfId="1" applyFont="1" applyFill="1" applyBorder="1" applyAlignment="1" applyProtection="1">
      <alignment horizontal="center" vertical="center" wrapText="1"/>
    </xf>
    <xf numFmtId="0" fontId="5" fillId="3" borderId="2" xfId="1" applyFont="1" applyFill="1" applyBorder="1" applyAlignment="1" applyProtection="1">
      <alignment horizontal="center" vertical="center" wrapText="1"/>
    </xf>
    <xf numFmtId="0" fontId="5" fillId="3" borderId="6" xfId="3" applyFont="1" applyFill="1" applyBorder="1" applyAlignment="1" applyProtection="1">
      <alignment vertical="center" textRotation="255"/>
    </xf>
    <xf numFmtId="0" fontId="5" fillId="3" borderId="5" xfId="1" applyFont="1" applyFill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/>
    </xf>
    <xf numFmtId="0" fontId="5" fillId="3" borderId="2" xfId="1" applyFont="1" applyFill="1" applyBorder="1" applyAlignment="1" applyProtection="1">
      <alignment horizontal="center" vertical="center"/>
    </xf>
    <xf numFmtId="180" fontId="3" fillId="2" borderId="1" xfId="6" applyNumberFormat="1" applyFont="1" applyFill="1" applyBorder="1" applyAlignment="1" applyProtection="1">
      <alignment horizontal="center" vertical="center" wrapText="1"/>
    </xf>
    <xf numFmtId="180" fontId="3" fillId="2" borderId="2" xfId="6" applyNumberFormat="1" applyFont="1" applyFill="1" applyBorder="1" applyAlignment="1" applyProtection="1">
      <alignment horizontal="center" vertical="center" wrapText="1"/>
    </xf>
    <xf numFmtId="10" fontId="3" fillId="2" borderId="1" xfId="6" applyNumberFormat="1" applyFont="1" applyFill="1" applyBorder="1" applyAlignment="1" applyProtection="1">
      <alignment horizontal="center" vertical="center" wrapText="1"/>
    </xf>
    <xf numFmtId="10" fontId="3" fillId="2" borderId="2" xfId="6" applyNumberFormat="1" applyFont="1" applyFill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/>
    </xf>
    <xf numFmtId="0" fontId="3" fillId="0" borderId="14" xfId="1" applyFont="1" applyBorder="1" applyAlignment="1" applyProtection="1">
      <alignment horizontal="center"/>
    </xf>
    <xf numFmtId="0" fontId="3" fillId="0" borderId="16" xfId="1" applyFont="1" applyBorder="1" applyAlignment="1" applyProtection="1">
      <alignment horizontal="center"/>
    </xf>
    <xf numFmtId="0" fontId="3" fillId="0" borderId="17" xfId="1" applyFont="1" applyBorder="1" applyAlignment="1" applyProtection="1">
      <alignment horizontal="center"/>
    </xf>
    <xf numFmtId="0" fontId="3" fillId="0" borderId="0" xfId="1" applyFont="1" applyBorder="1" applyAlignment="1" applyProtection="1">
      <alignment horizontal="center"/>
    </xf>
    <xf numFmtId="0" fontId="3" fillId="0" borderId="18" xfId="1" applyFont="1" applyBorder="1" applyAlignment="1" applyProtection="1">
      <alignment horizontal="center"/>
    </xf>
    <xf numFmtId="0" fontId="3" fillId="0" borderId="19" xfId="1" applyFont="1" applyBorder="1" applyAlignment="1" applyProtection="1">
      <alignment horizontal="center"/>
    </xf>
    <xf numFmtId="0" fontId="3" fillId="0" borderId="20" xfId="1" applyFont="1" applyBorder="1" applyAlignment="1" applyProtection="1">
      <alignment horizontal="center"/>
    </xf>
    <xf numFmtId="0" fontId="3" fillId="0" borderId="21" xfId="1" applyFont="1" applyBorder="1" applyAlignment="1" applyProtection="1">
      <alignment horizontal="center"/>
    </xf>
    <xf numFmtId="0" fontId="3" fillId="2" borderId="1" xfId="2" applyFont="1" applyFill="1" applyBorder="1" applyAlignment="1" applyProtection="1">
      <alignment horizontal="left" vertical="center"/>
    </xf>
    <xf numFmtId="0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4" xfId="2" applyNumberFormat="1" applyFont="1" applyFill="1" applyBorder="1" applyAlignment="1" applyProtection="1">
      <alignment horizontal="left" vertical="center"/>
      <protection locked="0"/>
    </xf>
    <xf numFmtId="0" fontId="3" fillId="2" borderId="3" xfId="2" applyFont="1" applyFill="1" applyBorder="1" applyAlignment="1" applyProtection="1">
      <alignment horizontal="left" vertical="center"/>
    </xf>
  </cellXfs>
  <cellStyles count="9">
    <cellStyle name="常规" xfId="0" builtinId="0"/>
    <cellStyle name="常规 2" xfId="1" xr:uid="{00000000-0005-0000-0000-000001000000}"/>
    <cellStyle name="常规 3" xfId="8" xr:uid="{00000000-0005-0000-0000-000002000000}"/>
    <cellStyle name="常规_Sheet1_4" xfId="4" xr:uid="{00000000-0005-0000-0000-000003000000}"/>
    <cellStyle name="常规_Sheet1_5" xfId="5" xr:uid="{00000000-0005-0000-0000-000004000000}"/>
    <cellStyle name="常规_Sheet1_7" xfId="6" xr:uid="{00000000-0005-0000-0000-000005000000}"/>
    <cellStyle name="常规_Sheet1_8" xfId="3" xr:uid="{00000000-0005-0000-0000-000006000000}"/>
    <cellStyle name="常规_test" xfId="7" xr:uid="{00000000-0005-0000-0000-000007000000}"/>
    <cellStyle name="常规_考勤表" xfId="2" xr:uid="{00000000-0005-0000-0000-000008000000}"/>
  </cellStyles>
  <dxfs count="13">
    <dxf>
      <fill>
        <patternFill>
          <bgColor theme="6" tint="0.79998168889431442"/>
        </patternFill>
      </fill>
    </dxf>
    <dxf>
      <font>
        <color rgb="FFFF0000"/>
      </font>
    </dxf>
    <dxf>
      <fill>
        <patternFill patternType="solid"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68B7"/>
      <color rgb="FFEC870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39074575199717E-2"/>
          <c:y val="4.1332802776884718E-2"/>
          <c:w val="0.84256384984794386"/>
          <c:h val="0.83271706631657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成绩分布!$D$20</c:f>
              <c:strCache>
                <c:ptCount val="1"/>
                <c:pt idx="0">
                  <c:v>比例</c:v>
                </c:pt>
              </c:strCache>
            </c:strRef>
          </c:tx>
          <c:spPr>
            <a:solidFill>
              <a:srgbClr val="0068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68B7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成绩分布!$C$21:$C$23</c:f>
              <c:strCache>
                <c:ptCount val="3"/>
                <c:pt idx="0">
                  <c:v>迟到/早退</c:v>
                </c:pt>
                <c:pt idx="1">
                  <c:v>请假</c:v>
                </c:pt>
                <c:pt idx="2">
                  <c:v>旷课</c:v>
                </c:pt>
              </c:strCache>
            </c:strRef>
          </c:cat>
          <c:val>
            <c:numRef>
              <c:f>成绩分布!$D$21:$D$23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13F-929B-008F9021B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08335616"/>
        <c:axId val="208276480"/>
      </c:barChart>
      <c:lineChart>
        <c:grouping val="stacked"/>
        <c:varyColors val="0"/>
        <c:ser>
          <c:idx val="1"/>
          <c:order val="1"/>
          <c:tx>
            <c:strRef>
              <c:f>成绩分布!$E$20</c:f>
              <c:strCache>
                <c:ptCount val="1"/>
                <c:pt idx="0">
                  <c:v>人次</c:v>
                </c:pt>
              </c:strCache>
            </c:strRef>
          </c:tx>
          <c:spPr>
            <a:ln w="25400" cap="rnd">
              <a:solidFill>
                <a:srgbClr val="EC870E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C870E"/>
              </a:solidFill>
              <a:ln w="15875">
                <a:solidFill>
                  <a:srgbClr val="EC870E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1.2232121358054421E-2"/>
                  <c:y val="-3.06010823626927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EC870E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378200497632244E-2"/>
                      <c:h val="0.114338930566178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F4E-4585-8645-269304B8B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C870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成绩分布!$C$21:$C$23</c:f>
              <c:strCache>
                <c:ptCount val="3"/>
                <c:pt idx="0">
                  <c:v>迟到/早退</c:v>
                </c:pt>
                <c:pt idx="1">
                  <c:v>请假</c:v>
                </c:pt>
                <c:pt idx="2">
                  <c:v>旷课</c:v>
                </c:pt>
              </c:strCache>
            </c:strRef>
          </c:cat>
          <c:val>
            <c:numRef>
              <c:f>成绩分布!$E$21:$E$23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27-413F-929B-008F9021B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58016"/>
        <c:axId val="207959936"/>
      </c:lineChart>
      <c:catAx>
        <c:axId val="2079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rgbClr val="0068B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07959936"/>
        <c:crosses val="autoZero"/>
        <c:auto val="1"/>
        <c:lblAlgn val="ctr"/>
        <c:lblOffset val="0"/>
        <c:noMultiLvlLbl val="0"/>
      </c:catAx>
      <c:valAx>
        <c:axId val="207959936"/>
        <c:scaling>
          <c:orientation val="minMax"/>
          <c:max val="14"/>
          <c:min val="-14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+mn-ea"/>
                <a:cs typeface="+mn-cs"/>
              </a:defRPr>
            </a:pPr>
            <a:endParaRPr lang="zh-CN"/>
          </a:p>
        </c:txPr>
        <c:crossAx val="207958016"/>
        <c:crosses val="autoZero"/>
        <c:crossBetween val="between"/>
        <c:majorUnit val="4"/>
      </c:valAx>
      <c:valAx>
        <c:axId val="208276480"/>
        <c:scaling>
          <c:orientation val="minMax"/>
          <c:max val="4.5000000000000012E-2"/>
          <c:min val="0"/>
        </c:scaling>
        <c:delete val="0"/>
        <c:axPos val="r"/>
        <c:numFmt formatCode="0.0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+mn-ea"/>
                <a:cs typeface="+mn-cs"/>
              </a:defRPr>
            </a:pPr>
            <a:endParaRPr lang="zh-CN"/>
          </a:p>
        </c:txPr>
        <c:crossAx val="208335616"/>
        <c:crosses val="max"/>
        <c:crossBetween val="between"/>
      </c:valAx>
      <c:catAx>
        <c:axId val="2083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827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590063868492766"/>
          <c:y val="0.19873217202971569"/>
          <c:w val="0.41099927763062855"/>
          <c:h val="7.3770982738786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0758145071241"/>
          <c:y val="2.3000739383241469E-2"/>
          <c:w val="0.75748611087454931"/>
          <c:h val="0.9294746110665156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成绩分布!$E$8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rgbClr val="EC870E"/>
            </a:solidFill>
            <a:ln>
              <a:solidFill>
                <a:srgbClr val="EC870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C870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成绩分布!$C$9:$C$13</c:f>
              <c:strCache>
                <c:ptCount val="5"/>
                <c:pt idx="0">
                  <c:v>0～59</c:v>
                </c:pt>
                <c:pt idx="1">
                  <c:v>60～69</c:v>
                </c:pt>
                <c:pt idx="2">
                  <c:v>70～79</c:v>
                </c:pt>
                <c:pt idx="3">
                  <c:v>80～89</c:v>
                </c:pt>
                <c:pt idx="4">
                  <c:v>90～100</c:v>
                </c:pt>
              </c:strCache>
            </c:strRef>
          </c:cat>
          <c:val>
            <c:numRef>
              <c:f>成绩分布!$E$9:$E$13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27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A-4961-9AC6-A7A05A8B7D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56279680"/>
        <c:axId val="256281216"/>
      </c:barChart>
      <c:barChart>
        <c:barDir val="bar"/>
        <c:grouping val="clustered"/>
        <c:varyColors val="0"/>
        <c:ser>
          <c:idx val="0"/>
          <c:order val="0"/>
          <c:tx>
            <c:strRef>
              <c:f>成绩分布!$D$8</c:f>
              <c:strCache>
                <c:ptCount val="1"/>
                <c:pt idx="0">
                  <c:v>比例</c:v>
                </c:pt>
              </c:strCache>
            </c:strRef>
          </c:tx>
          <c:spPr>
            <a:solidFill>
              <a:srgbClr val="0068B7"/>
            </a:solidFill>
            <a:ln>
              <a:solidFill>
                <a:srgbClr val="0068B7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68B7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成绩分布!$C$9:$C$13</c:f>
              <c:strCache>
                <c:ptCount val="5"/>
                <c:pt idx="0">
                  <c:v>0～59</c:v>
                </c:pt>
                <c:pt idx="1">
                  <c:v>60～69</c:v>
                </c:pt>
                <c:pt idx="2">
                  <c:v>70～79</c:v>
                </c:pt>
                <c:pt idx="3">
                  <c:v>80～89</c:v>
                </c:pt>
                <c:pt idx="4">
                  <c:v>90～100</c:v>
                </c:pt>
              </c:strCache>
            </c:strRef>
          </c:cat>
          <c:val>
            <c:numRef>
              <c:f>成绩分布!$D$9:$D$13</c:f>
              <c:numCache>
                <c:formatCode>0%</c:formatCode>
                <c:ptCount val="5"/>
                <c:pt idx="0">
                  <c:v>2.564102564102564E-2</c:v>
                </c:pt>
                <c:pt idx="1">
                  <c:v>0</c:v>
                </c:pt>
                <c:pt idx="2">
                  <c:v>0.17948717948717949</c:v>
                </c:pt>
                <c:pt idx="3">
                  <c:v>0.69230769230769229</c:v>
                </c:pt>
                <c:pt idx="4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A-4961-9AC6-A7A05A8B7D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07456128"/>
        <c:axId val="207454592"/>
      </c:barChart>
      <c:catAx>
        <c:axId val="25627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rnd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68B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56281216"/>
        <c:crosses val="autoZero"/>
        <c:auto val="1"/>
        <c:lblAlgn val="ctr"/>
        <c:lblOffset val="150"/>
        <c:noMultiLvlLbl val="0"/>
      </c:catAx>
      <c:valAx>
        <c:axId val="256281216"/>
        <c:scaling>
          <c:orientation val="minMax"/>
          <c:min val="-40"/>
        </c:scaling>
        <c:delete val="0"/>
        <c:axPos val="b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79680"/>
        <c:crosses val="autoZero"/>
        <c:crossBetween val="between"/>
      </c:valAx>
      <c:valAx>
        <c:axId val="207454592"/>
        <c:scaling>
          <c:orientation val="maxMin"/>
          <c:max val="0.8"/>
          <c:min val="-0.8"/>
        </c:scaling>
        <c:delete val="0"/>
        <c:axPos val="t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56128"/>
        <c:crosses val="max"/>
        <c:crossBetween val="between"/>
      </c:valAx>
      <c:catAx>
        <c:axId val="2074561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20745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9525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4800" y="1666875"/>
          <a:ext cx="657225" cy="59055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</xdr:col>
      <xdr:colOff>60325</xdr:colOff>
      <xdr:row>1</xdr:row>
      <xdr:rowOff>34925</xdr:rowOff>
    </xdr:from>
    <xdr:to>
      <xdr:col>3</xdr:col>
      <xdr:colOff>72679</xdr:colOff>
      <xdr:row>1</xdr:row>
      <xdr:rowOff>433936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E4DB7BD-9174-4C24-8E67-C4883A1A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111125"/>
          <a:ext cx="888654" cy="399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53975</xdr:rowOff>
    </xdr:from>
    <xdr:to>
      <xdr:col>3</xdr:col>
      <xdr:colOff>88554</xdr:colOff>
      <xdr:row>1</xdr:row>
      <xdr:rowOff>452986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57F5656-1CC9-4DEA-8D24-C07FDF9A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30175"/>
          <a:ext cx="888654" cy="3990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31750</xdr:rowOff>
    </xdr:from>
    <xdr:to>
      <xdr:col>2</xdr:col>
      <xdr:colOff>533054</xdr:colOff>
      <xdr:row>1</xdr:row>
      <xdr:rowOff>430761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B7D7DA4-72F4-445D-984C-46800E78D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07950"/>
          <a:ext cx="818804" cy="39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63500</xdr:rowOff>
    </xdr:from>
    <xdr:to>
      <xdr:col>2</xdr:col>
      <xdr:colOff>215554</xdr:colOff>
      <xdr:row>1</xdr:row>
      <xdr:rowOff>462511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4B8080A-6266-416B-8BCA-DF213549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39700"/>
          <a:ext cx="818804" cy="3990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1371526</xdr:colOff>
      <xdr:row>7</xdr:row>
      <xdr:rowOff>85725</xdr:rowOff>
    </xdr:from>
    <xdr:to>
      <xdr:col>7</xdr:col>
      <xdr:colOff>4486276</xdr:colOff>
      <xdr:row>22</xdr:row>
      <xdr:rowOff>133351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9FA77E-0F15-4144-B40C-97B14670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31750</xdr:colOff>
      <xdr:row>1</xdr:row>
      <xdr:rowOff>44450</xdr:rowOff>
    </xdr:from>
    <xdr:to>
      <xdr:col>2</xdr:col>
      <xdr:colOff>215554</xdr:colOff>
      <xdr:row>1</xdr:row>
      <xdr:rowOff>443461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0D2034B-80FC-42B7-9B9A-294095F6A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120650"/>
          <a:ext cx="818804" cy="399011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7</xdr:row>
      <xdr:rowOff>85726</xdr:rowOff>
    </xdr:from>
    <xdr:to>
      <xdr:col>7</xdr:col>
      <xdr:colOff>1609724</xdr:colOff>
      <xdr:row>22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90BFF7-C5E8-438C-863B-1557E2E8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AG57"/>
  <sheetViews>
    <sheetView showGridLines="0" tabSelected="1" zoomScaleNormal="100" workbookViewId="0">
      <selection activeCell="AG13" sqref="AG13"/>
    </sheetView>
  </sheetViews>
  <sheetFormatPr defaultColWidth="8.625" defaultRowHeight="15" x14ac:dyDescent="0.2"/>
  <cols>
    <col min="1" max="1" width="1.125" style="33" customWidth="1"/>
    <col min="2" max="2" width="2.875" style="33" customWidth="1"/>
    <col min="3" max="3" width="8.625" style="33" customWidth="1"/>
    <col min="4" max="23" width="2.625" style="33" customWidth="1"/>
    <col min="24" max="26" width="4.625" style="34" customWidth="1"/>
    <col min="27" max="27" width="7.625" style="35" customWidth="1"/>
    <col min="28" max="28" width="7.625" style="36" customWidth="1"/>
    <col min="29" max="29" width="10.625" style="33" customWidth="1"/>
    <col min="30" max="16384" width="8.625" style="33"/>
  </cols>
  <sheetData>
    <row r="1" spans="2:33" ht="6" customHeight="1" x14ac:dyDescent="0.2"/>
    <row r="2" spans="2:33" s="37" customFormat="1" ht="36" customHeight="1" x14ac:dyDescent="0.2">
      <c r="B2" s="96" t="s">
        <v>94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 spans="2:33" s="37" customFormat="1" ht="83.25" customHeight="1" x14ac:dyDescent="0.2">
      <c r="B3" s="98" t="s">
        <v>52</v>
      </c>
      <c r="C3" s="98"/>
      <c r="D3" s="99" t="s">
        <v>80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2:33" s="37" customFormat="1" x14ac:dyDescent="0.2">
      <c r="B4" s="95" t="s">
        <v>53</v>
      </c>
      <c r="C4" s="95"/>
      <c r="D4" s="89" t="s">
        <v>95</v>
      </c>
      <c r="E4" s="90"/>
      <c r="F4" s="90"/>
      <c r="G4" s="90"/>
      <c r="H4" s="90"/>
      <c r="I4" s="95" t="s">
        <v>54</v>
      </c>
      <c r="J4" s="95"/>
      <c r="K4" s="90" t="s">
        <v>97</v>
      </c>
      <c r="L4" s="90"/>
      <c r="M4" s="90"/>
      <c r="N4" s="90"/>
      <c r="O4" s="90"/>
      <c r="P4" s="95" t="s">
        <v>55</v>
      </c>
      <c r="Q4" s="95"/>
      <c r="R4" s="89" t="s">
        <v>96</v>
      </c>
      <c r="S4" s="90"/>
      <c r="T4" s="90"/>
      <c r="U4" s="90"/>
      <c r="V4" s="90"/>
      <c r="W4" s="90"/>
      <c r="X4" s="91" t="s">
        <v>56</v>
      </c>
      <c r="Y4" s="91"/>
      <c r="Z4" s="92">
        <f ca="1">IF(COUNTIF(OFFSET(D6,0,0,1,COLUMN()-3-3),"&gt;=!")=0,"",COUNTIF(OFFSET(D6,0,0,1,COLUMN()-3-3),"&gt;=!"))</f>
        <v>9</v>
      </c>
      <c r="AA4" s="93"/>
      <c r="AB4" s="93"/>
      <c r="AC4" s="94"/>
      <c r="AE4" s="57"/>
    </row>
    <row r="5" spans="2:33" s="37" customFormat="1" x14ac:dyDescent="0.2">
      <c r="B5" s="95" t="s">
        <v>57</v>
      </c>
      <c r="C5" s="95"/>
      <c r="D5" s="90" t="s">
        <v>98</v>
      </c>
      <c r="E5" s="90"/>
      <c r="F5" s="90"/>
      <c r="G5" s="90"/>
      <c r="H5" s="90"/>
      <c r="I5" s="95" t="s">
        <v>58</v>
      </c>
      <c r="J5" s="95"/>
      <c r="K5" s="89" t="s">
        <v>154</v>
      </c>
      <c r="L5" s="90"/>
      <c r="M5" s="90"/>
      <c r="N5" s="90"/>
      <c r="O5" s="90"/>
      <c r="P5" s="95" t="s">
        <v>59</v>
      </c>
      <c r="Q5" s="95"/>
      <c r="R5" s="89" t="s">
        <v>155</v>
      </c>
      <c r="S5" s="90"/>
      <c r="T5" s="90"/>
      <c r="U5" s="90"/>
      <c r="V5" s="90"/>
      <c r="W5" s="90"/>
      <c r="X5" s="91" t="s">
        <v>60</v>
      </c>
      <c r="Y5" s="91"/>
      <c r="Z5" s="92">
        <f>IF(COUNTIF(C7:C80,"&gt;=!")=0,"",COUNTIF(C7:C80,"&gt;=!"))</f>
        <v>39</v>
      </c>
      <c r="AA5" s="93"/>
      <c r="AB5" s="93"/>
      <c r="AC5" s="94"/>
    </row>
    <row r="6" spans="2:33" s="37" customFormat="1" ht="39.75" customHeight="1" x14ac:dyDescent="0.2">
      <c r="B6" s="38" t="s">
        <v>61</v>
      </c>
      <c r="C6" s="62" t="s">
        <v>68</v>
      </c>
      <c r="D6" s="39" t="s">
        <v>138</v>
      </c>
      <c r="E6" s="39" t="s">
        <v>140</v>
      </c>
      <c r="F6" s="39" t="s">
        <v>141</v>
      </c>
      <c r="G6" s="39" t="s">
        <v>142</v>
      </c>
      <c r="H6" s="39" t="s">
        <v>143</v>
      </c>
      <c r="I6" s="39" t="s">
        <v>144</v>
      </c>
      <c r="J6" s="39" t="s">
        <v>145</v>
      </c>
      <c r="K6" s="39" t="s">
        <v>146</v>
      </c>
      <c r="L6" s="39" t="s">
        <v>147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5" t="s">
        <v>62</v>
      </c>
      <c r="Y6" s="5" t="s">
        <v>63</v>
      </c>
      <c r="Z6" s="5" t="s">
        <v>64</v>
      </c>
      <c r="AA6" s="6" t="s">
        <v>65</v>
      </c>
      <c r="AB6" s="6" t="s">
        <v>66</v>
      </c>
      <c r="AC6" s="40" t="s">
        <v>67</v>
      </c>
      <c r="AF6" s="57"/>
      <c r="AG6" s="58"/>
    </row>
    <row r="7" spans="2:33" s="37" customFormat="1" x14ac:dyDescent="0.2">
      <c r="B7" s="60">
        <f>ROW()-6</f>
        <v>1</v>
      </c>
      <c r="C7" s="79" t="s">
        <v>99</v>
      </c>
      <c r="D7" s="6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3">
        <f ca="1">IF(TRIM(C7)="","",SUM(COUNTIF(OFFSET(C7,,,1,COLUMN()-3),"△"),COUNTIF(OFFSET(C7,,,1,COLUMN()-3),"○")))</f>
        <v>0</v>
      </c>
      <c r="Y7" s="43">
        <f ca="1">IF(TRIM(C7)="","",COUNTIF(OFFSET(C7,,,1,COLUMN()-4),"/"))</f>
        <v>0</v>
      </c>
      <c r="Z7" s="43">
        <f ca="1">IF(TRIM(C7)="","",COUNTIF(OFFSET(C7,,,1,COLUMN()-5),"×"))</f>
        <v>0</v>
      </c>
      <c r="AA7" s="44">
        <f ca="1">IF(TRIM(C7)="","",IF(INDIRECT("R4C[-1]",0)="",0,1-SUM(INDIRECT("RC[-2]",0),INDIRECT("RC[-1]",0))/INDIRECT("R4C[-1]",0)))</f>
        <v>1</v>
      </c>
      <c r="AB7" s="32">
        <f t="shared" ref="AB7:AB38" ca="1" si="0">IF(TRIM(C7)="","",IF(INDIRECT("R4C[-2]",0)="",0,(1-(KouA*INDIRECT("RC[-4]",0)+KouB*INDIRECT("RC[-3]",0)+KouC*INDIRECT("RC[-2]",0))/INDIRECT("R4C[-2]",0))*100))</f>
        <v>100</v>
      </c>
      <c r="AC7" s="45"/>
    </row>
    <row r="8" spans="2:33" s="37" customFormat="1" x14ac:dyDescent="0.2">
      <c r="B8" s="60">
        <f t="shared" ref="B8:B57" si="1">ROW()-6</f>
        <v>2</v>
      </c>
      <c r="C8" s="79" t="s">
        <v>100</v>
      </c>
      <c r="D8" s="6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3">
        <f ca="1">IF(TRIM(C8)="","",SUM(COUNTIF(OFFSET(C8,,,1,COLUMN()-3),"△"),COUNTIF(OFFSET(C8,,,1,COLUMN()-3),"○")))</f>
        <v>0</v>
      </c>
      <c r="Y8" s="43">
        <f t="shared" ref="Y8:Y52" ca="1" si="2">IF(TRIM(C8)="","",COUNTIF(OFFSET(C8,,,1,COLUMN()-4),"/"))</f>
        <v>0</v>
      </c>
      <c r="Z8" s="43">
        <f t="shared" ref="Z8:Z52" ca="1" si="3">IF(TRIM(C8)="","",COUNTIF(OFFSET(C8,,,1,COLUMN()-5),"×"))</f>
        <v>0</v>
      </c>
      <c r="AA8" s="44">
        <f t="shared" ref="AA8:AA52" ca="1" si="4">IF(TRIM(C8)="","",IF(INDIRECT("R4C[-1]",0)="",0,1-SUM(INDIRECT("RC[-2]",0),INDIRECT("RC[-1]",0))/INDIRECT("R4C[-1]",0)))</f>
        <v>1</v>
      </c>
      <c r="AB8" s="32">
        <f t="shared" ca="1" si="0"/>
        <v>100</v>
      </c>
      <c r="AC8" s="46"/>
    </row>
    <row r="9" spans="2:33" s="37" customFormat="1" x14ac:dyDescent="0.2">
      <c r="B9" s="60">
        <f t="shared" si="1"/>
        <v>3</v>
      </c>
      <c r="C9" s="79" t="s">
        <v>101</v>
      </c>
      <c r="D9" s="6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>
        <f t="shared" ref="X9:X52" ca="1" si="5">IF(TRIM(C9)="","",SUM(COUNTIF(OFFSET(C9,,,1,COLUMN()-3),"△"),COUNTIF(OFFSET(C9,,,1,COLUMN()-3),"○")))</f>
        <v>0</v>
      </c>
      <c r="Y9" s="43">
        <f t="shared" ca="1" si="2"/>
        <v>0</v>
      </c>
      <c r="Z9" s="43">
        <f t="shared" ca="1" si="3"/>
        <v>0</v>
      </c>
      <c r="AA9" s="44">
        <f t="shared" ca="1" si="4"/>
        <v>1</v>
      </c>
      <c r="AB9" s="32">
        <f t="shared" ca="1" si="0"/>
        <v>100</v>
      </c>
      <c r="AC9" s="46"/>
    </row>
    <row r="10" spans="2:33" s="37" customFormat="1" x14ac:dyDescent="0.2">
      <c r="B10" s="60">
        <f t="shared" si="1"/>
        <v>4</v>
      </c>
      <c r="C10" s="79" t="s">
        <v>102</v>
      </c>
      <c r="D10" s="6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3">
        <f t="shared" ca="1" si="5"/>
        <v>0</v>
      </c>
      <c r="Y10" s="43">
        <f t="shared" ca="1" si="2"/>
        <v>0</v>
      </c>
      <c r="Z10" s="43">
        <f t="shared" ca="1" si="3"/>
        <v>0</v>
      </c>
      <c r="AA10" s="44">
        <f t="shared" ca="1" si="4"/>
        <v>1</v>
      </c>
      <c r="AB10" s="32">
        <f t="shared" ca="1" si="0"/>
        <v>100</v>
      </c>
      <c r="AC10" s="46"/>
    </row>
    <row r="11" spans="2:33" s="37" customFormat="1" x14ac:dyDescent="0.2">
      <c r="B11" s="60">
        <f t="shared" si="1"/>
        <v>5</v>
      </c>
      <c r="C11" s="79" t="s">
        <v>103</v>
      </c>
      <c r="D11" s="6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3">
        <f t="shared" ca="1" si="5"/>
        <v>0</v>
      </c>
      <c r="Y11" s="43">
        <f t="shared" ca="1" si="2"/>
        <v>0</v>
      </c>
      <c r="Z11" s="43">
        <f t="shared" ca="1" si="3"/>
        <v>0</v>
      </c>
      <c r="AA11" s="44">
        <f t="shared" ca="1" si="4"/>
        <v>1</v>
      </c>
      <c r="AB11" s="32">
        <f t="shared" ca="1" si="0"/>
        <v>100</v>
      </c>
      <c r="AC11" s="46"/>
    </row>
    <row r="12" spans="2:33" s="37" customFormat="1" x14ac:dyDescent="0.2">
      <c r="B12" s="60">
        <f t="shared" si="1"/>
        <v>6</v>
      </c>
      <c r="C12" s="79" t="s">
        <v>104</v>
      </c>
      <c r="D12" s="6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3">
        <f t="shared" ca="1" si="5"/>
        <v>0</v>
      </c>
      <c r="Y12" s="43">
        <f t="shared" ca="1" si="2"/>
        <v>0</v>
      </c>
      <c r="Z12" s="43">
        <f t="shared" ca="1" si="3"/>
        <v>0</v>
      </c>
      <c r="AA12" s="44">
        <f t="shared" ca="1" si="4"/>
        <v>1</v>
      </c>
      <c r="AB12" s="32">
        <f t="shared" ca="1" si="0"/>
        <v>100</v>
      </c>
      <c r="AC12" s="46"/>
    </row>
    <row r="13" spans="2:33" s="37" customFormat="1" x14ac:dyDescent="0.2">
      <c r="B13" s="60">
        <f t="shared" si="1"/>
        <v>7</v>
      </c>
      <c r="C13" s="79" t="s">
        <v>105</v>
      </c>
      <c r="D13" s="6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>
        <f t="shared" ca="1" si="5"/>
        <v>0</v>
      </c>
      <c r="Y13" s="43">
        <f t="shared" ca="1" si="2"/>
        <v>0</v>
      </c>
      <c r="Z13" s="43">
        <f t="shared" ca="1" si="3"/>
        <v>0</v>
      </c>
      <c r="AA13" s="44">
        <f t="shared" ca="1" si="4"/>
        <v>1</v>
      </c>
      <c r="AB13" s="32">
        <f t="shared" ca="1" si="0"/>
        <v>100</v>
      </c>
      <c r="AC13" s="46"/>
    </row>
    <row r="14" spans="2:33" s="37" customFormat="1" x14ac:dyDescent="0.2">
      <c r="B14" s="60">
        <f t="shared" si="1"/>
        <v>8</v>
      </c>
      <c r="C14" s="79" t="s">
        <v>106</v>
      </c>
      <c r="D14" s="6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3">
        <f t="shared" ca="1" si="5"/>
        <v>0</v>
      </c>
      <c r="Y14" s="43">
        <f t="shared" ca="1" si="2"/>
        <v>0</v>
      </c>
      <c r="Z14" s="43">
        <f t="shared" ca="1" si="3"/>
        <v>0</v>
      </c>
      <c r="AA14" s="44">
        <f t="shared" ca="1" si="4"/>
        <v>1</v>
      </c>
      <c r="AB14" s="32">
        <f t="shared" ca="1" si="0"/>
        <v>100</v>
      </c>
      <c r="AC14" s="46"/>
    </row>
    <row r="15" spans="2:33" s="37" customFormat="1" x14ac:dyDescent="0.2">
      <c r="B15" s="60">
        <f t="shared" si="1"/>
        <v>9</v>
      </c>
      <c r="C15" s="79" t="s">
        <v>107</v>
      </c>
      <c r="D15" s="6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3">
        <f t="shared" ca="1" si="5"/>
        <v>0</v>
      </c>
      <c r="Y15" s="43">
        <f t="shared" ca="1" si="2"/>
        <v>0</v>
      </c>
      <c r="Z15" s="43">
        <f t="shared" ca="1" si="3"/>
        <v>0</v>
      </c>
      <c r="AA15" s="44">
        <f t="shared" ca="1" si="4"/>
        <v>1</v>
      </c>
      <c r="AB15" s="32">
        <f t="shared" ca="1" si="0"/>
        <v>100</v>
      </c>
      <c r="AC15" s="46"/>
    </row>
    <row r="16" spans="2:33" s="37" customFormat="1" x14ac:dyDescent="0.2">
      <c r="B16" s="60">
        <f t="shared" si="1"/>
        <v>10</v>
      </c>
      <c r="C16" s="79" t="s">
        <v>108</v>
      </c>
      <c r="D16" s="6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3">
        <f t="shared" ca="1" si="5"/>
        <v>0</v>
      </c>
      <c r="Y16" s="43">
        <f t="shared" ca="1" si="2"/>
        <v>0</v>
      </c>
      <c r="Z16" s="43">
        <f t="shared" ca="1" si="3"/>
        <v>0</v>
      </c>
      <c r="AA16" s="44">
        <f t="shared" ca="1" si="4"/>
        <v>1</v>
      </c>
      <c r="AB16" s="32">
        <f t="shared" ca="1" si="0"/>
        <v>100</v>
      </c>
      <c r="AC16" s="46"/>
    </row>
    <row r="17" spans="2:29" s="37" customFormat="1" x14ac:dyDescent="0.2">
      <c r="B17" s="60">
        <f t="shared" si="1"/>
        <v>11</v>
      </c>
      <c r="C17" s="79" t="s">
        <v>109</v>
      </c>
      <c r="D17" s="6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3">
        <f t="shared" ca="1" si="5"/>
        <v>0</v>
      </c>
      <c r="Y17" s="43">
        <f t="shared" ca="1" si="2"/>
        <v>0</v>
      </c>
      <c r="Z17" s="43">
        <f t="shared" ca="1" si="3"/>
        <v>0</v>
      </c>
      <c r="AA17" s="44">
        <f t="shared" ca="1" si="4"/>
        <v>1</v>
      </c>
      <c r="AB17" s="32">
        <f t="shared" ca="1" si="0"/>
        <v>100</v>
      </c>
      <c r="AC17" s="46"/>
    </row>
    <row r="18" spans="2:29" s="37" customFormat="1" x14ac:dyDescent="0.2">
      <c r="B18" s="60">
        <f t="shared" si="1"/>
        <v>12</v>
      </c>
      <c r="C18" s="79" t="s">
        <v>110</v>
      </c>
      <c r="D18" s="6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3">
        <f t="shared" ca="1" si="5"/>
        <v>0</v>
      </c>
      <c r="Y18" s="43">
        <f t="shared" ca="1" si="2"/>
        <v>0</v>
      </c>
      <c r="Z18" s="43">
        <f t="shared" ca="1" si="3"/>
        <v>0</v>
      </c>
      <c r="AA18" s="44">
        <f t="shared" ca="1" si="4"/>
        <v>1</v>
      </c>
      <c r="AB18" s="32">
        <f t="shared" ca="1" si="0"/>
        <v>100</v>
      </c>
      <c r="AC18" s="46"/>
    </row>
    <row r="19" spans="2:29" s="37" customFormat="1" x14ac:dyDescent="0.2">
      <c r="B19" s="60">
        <f t="shared" si="1"/>
        <v>13</v>
      </c>
      <c r="C19" s="82" t="s">
        <v>111</v>
      </c>
      <c r="D19" s="83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5">
        <f t="shared" ca="1" si="5"/>
        <v>0</v>
      </c>
      <c r="Y19" s="85">
        <f t="shared" ca="1" si="2"/>
        <v>0</v>
      </c>
      <c r="Z19" s="85">
        <f t="shared" ca="1" si="3"/>
        <v>0</v>
      </c>
      <c r="AA19" s="86">
        <f t="shared" ca="1" si="4"/>
        <v>1</v>
      </c>
      <c r="AB19" s="87">
        <f t="shared" ca="1" si="0"/>
        <v>100</v>
      </c>
      <c r="AC19" s="88" t="s">
        <v>139</v>
      </c>
    </row>
    <row r="20" spans="2:29" s="37" customFormat="1" x14ac:dyDescent="0.2">
      <c r="B20" s="60">
        <f t="shared" si="1"/>
        <v>14</v>
      </c>
      <c r="C20" s="79" t="s">
        <v>112</v>
      </c>
      <c r="D20" s="6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3">
        <f t="shared" ca="1" si="5"/>
        <v>0</v>
      </c>
      <c r="Y20" s="43">
        <f t="shared" ca="1" si="2"/>
        <v>0</v>
      </c>
      <c r="Z20" s="43">
        <f t="shared" ca="1" si="3"/>
        <v>0</v>
      </c>
      <c r="AA20" s="44">
        <f t="shared" ca="1" si="4"/>
        <v>1</v>
      </c>
      <c r="AB20" s="32">
        <f t="shared" ca="1" si="0"/>
        <v>100</v>
      </c>
      <c r="AC20" s="46"/>
    </row>
    <row r="21" spans="2:29" s="37" customFormat="1" x14ac:dyDescent="0.2">
      <c r="B21" s="60">
        <f t="shared" si="1"/>
        <v>15</v>
      </c>
      <c r="C21" s="79" t="s">
        <v>113</v>
      </c>
      <c r="D21" s="6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3">
        <f t="shared" ca="1" si="5"/>
        <v>0</v>
      </c>
      <c r="Y21" s="43">
        <f t="shared" ca="1" si="2"/>
        <v>0</v>
      </c>
      <c r="Z21" s="43">
        <f t="shared" ca="1" si="3"/>
        <v>0</v>
      </c>
      <c r="AA21" s="44">
        <f t="shared" ca="1" si="4"/>
        <v>1</v>
      </c>
      <c r="AB21" s="32">
        <f t="shared" ca="1" si="0"/>
        <v>100</v>
      </c>
      <c r="AC21" s="46"/>
    </row>
    <row r="22" spans="2:29" s="37" customFormat="1" x14ac:dyDescent="0.2">
      <c r="B22" s="60">
        <f t="shared" si="1"/>
        <v>16</v>
      </c>
      <c r="C22" s="79" t="s">
        <v>114</v>
      </c>
      <c r="D22" s="6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3">
        <f t="shared" ca="1" si="5"/>
        <v>0</v>
      </c>
      <c r="Y22" s="43">
        <f t="shared" ca="1" si="2"/>
        <v>0</v>
      </c>
      <c r="Z22" s="43">
        <f t="shared" ca="1" si="3"/>
        <v>0</v>
      </c>
      <c r="AA22" s="44">
        <f t="shared" ca="1" si="4"/>
        <v>1</v>
      </c>
      <c r="AB22" s="32">
        <f t="shared" ca="1" si="0"/>
        <v>100</v>
      </c>
      <c r="AC22" s="46"/>
    </row>
    <row r="23" spans="2:29" s="37" customFormat="1" x14ac:dyDescent="0.2">
      <c r="B23" s="60">
        <f t="shared" si="1"/>
        <v>17</v>
      </c>
      <c r="C23" s="79" t="s">
        <v>115</v>
      </c>
      <c r="D23" s="6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3">
        <f t="shared" ca="1" si="5"/>
        <v>0</v>
      </c>
      <c r="Y23" s="43">
        <f t="shared" ca="1" si="2"/>
        <v>0</v>
      </c>
      <c r="Z23" s="43">
        <f t="shared" ca="1" si="3"/>
        <v>0</v>
      </c>
      <c r="AA23" s="44">
        <f t="shared" ca="1" si="4"/>
        <v>1</v>
      </c>
      <c r="AB23" s="32">
        <f t="shared" ca="1" si="0"/>
        <v>100</v>
      </c>
      <c r="AC23" s="46"/>
    </row>
    <row r="24" spans="2:29" s="37" customFormat="1" x14ac:dyDescent="0.2">
      <c r="B24" s="60">
        <f t="shared" si="1"/>
        <v>18</v>
      </c>
      <c r="C24" s="79" t="s">
        <v>116</v>
      </c>
      <c r="D24" s="6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3">
        <f t="shared" ca="1" si="5"/>
        <v>0</v>
      </c>
      <c r="Y24" s="43">
        <f t="shared" ca="1" si="2"/>
        <v>0</v>
      </c>
      <c r="Z24" s="43">
        <f t="shared" ca="1" si="3"/>
        <v>0</v>
      </c>
      <c r="AA24" s="44">
        <f t="shared" ca="1" si="4"/>
        <v>1</v>
      </c>
      <c r="AB24" s="32">
        <f t="shared" ca="1" si="0"/>
        <v>100</v>
      </c>
      <c r="AC24" s="46"/>
    </row>
    <row r="25" spans="2:29" s="37" customFormat="1" x14ac:dyDescent="0.2">
      <c r="B25" s="60">
        <f t="shared" si="1"/>
        <v>19</v>
      </c>
      <c r="C25" s="79" t="s">
        <v>117</v>
      </c>
      <c r="D25" s="6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3">
        <f t="shared" ca="1" si="5"/>
        <v>0</v>
      </c>
      <c r="Y25" s="43">
        <f t="shared" ca="1" si="2"/>
        <v>0</v>
      </c>
      <c r="Z25" s="43">
        <f t="shared" ca="1" si="3"/>
        <v>0</v>
      </c>
      <c r="AA25" s="44">
        <f t="shared" ca="1" si="4"/>
        <v>1</v>
      </c>
      <c r="AB25" s="32">
        <f t="shared" ca="1" si="0"/>
        <v>100</v>
      </c>
      <c r="AC25" s="46"/>
    </row>
    <row r="26" spans="2:29" s="37" customFormat="1" x14ac:dyDescent="0.2">
      <c r="B26" s="60">
        <f t="shared" si="1"/>
        <v>20</v>
      </c>
      <c r="C26" s="79" t="s">
        <v>118</v>
      </c>
      <c r="D26" s="6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3">
        <f t="shared" ca="1" si="5"/>
        <v>0</v>
      </c>
      <c r="Y26" s="43">
        <f t="shared" ca="1" si="2"/>
        <v>0</v>
      </c>
      <c r="Z26" s="43">
        <f t="shared" ca="1" si="3"/>
        <v>0</v>
      </c>
      <c r="AA26" s="44">
        <f t="shared" ca="1" si="4"/>
        <v>1</v>
      </c>
      <c r="AB26" s="32">
        <f t="shared" ca="1" si="0"/>
        <v>100</v>
      </c>
      <c r="AC26" s="46"/>
    </row>
    <row r="27" spans="2:29" s="37" customFormat="1" x14ac:dyDescent="0.2">
      <c r="B27" s="60">
        <f t="shared" si="1"/>
        <v>21</v>
      </c>
      <c r="C27" s="79" t="s">
        <v>119</v>
      </c>
      <c r="D27" s="6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3">
        <f t="shared" ca="1" si="5"/>
        <v>0</v>
      </c>
      <c r="Y27" s="43">
        <f t="shared" ca="1" si="2"/>
        <v>0</v>
      </c>
      <c r="Z27" s="43">
        <f t="shared" ca="1" si="3"/>
        <v>0</v>
      </c>
      <c r="AA27" s="44">
        <f t="shared" ca="1" si="4"/>
        <v>1</v>
      </c>
      <c r="AB27" s="32">
        <f t="shared" ca="1" si="0"/>
        <v>100</v>
      </c>
      <c r="AC27" s="46"/>
    </row>
    <row r="28" spans="2:29" s="37" customFormat="1" x14ac:dyDescent="0.2">
      <c r="B28" s="60">
        <f t="shared" si="1"/>
        <v>22</v>
      </c>
      <c r="C28" s="79" t="s">
        <v>120</v>
      </c>
      <c r="D28" s="6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3">
        <f t="shared" ca="1" si="5"/>
        <v>0</v>
      </c>
      <c r="Y28" s="43">
        <f t="shared" ca="1" si="2"/>
        <v>0</v>
      </c>
      <c r="Z28" s="43">
        <f t="shared" ca="1" si="3"/>
        <v>0</v>
      </c>
      <c r="AA28" s="44">
        <f t="shared" ca="1" si="4"/>
        <v>1</v>
      </c>
      <c r="AB28" s="32">
        <f t="shared" ca="1" si="0"/>
        <v>100</v>
      </c>
      <c r="AC28" s="46"/>
    </row>
    <row r="29" spans="2:29" s="37" customFormat="1" x14ac:dyDescent="0.2">
      <c r="B29" s="60">
        <f t="shared" si="1"/>
        <v>23</v>
      </c>
      <c r="C29" s="79" t="s">
        <v>121</v>
      </c>
      <c r="D29" s="6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3">
        <f t="shared" ca="1" si="5"/>
        <v>0</v>
      </c>
      <c r="Y29" s="43">
        <f t="shared" ca="1" si="2"/>
        <v>0</v>
      </c>
      <c r="Z29" s="43">
        <f t="shared" ca="1" si="3"/>
        <v>0</v>
      </c>
      <c r="AA29" s="44">
        <f t="shared" ca="1" si="4"/>
        <v>1</v>
      </c>
      <c r="AB29" s="32">
        <f t="shared" ca="1" si="0"/>
        <v>100</v>
      </c>
      <c r="AC29" s="46"/>
    </row>
    <row r="30" spans="2:29" s="37" customFormat="1" x14ac:dyDescent="0.2">
      <c r="B30" s="60">
        <f t="shared" si="1"/>
        <v>24</v>
      </c>
      <c r="C30" s="79" t="s">
        <v>122</v>
      </c>
      <c r="D30" s="6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3">
        <f t="shared" ca="1" si="5"/>
        <v>0</v>
      </c>
      <c r="Y30" s="43">
        <f t="shared" ca="1" si="2"/>
        <v>0</v>
      </c>
      <c r="Z30" s="43">
        <f t="shared" ca="1" si="3"/>
        <v>0</v>
      </c>
      <c r="AA30" s="44">
        <f t="shared" ca="1" si="4"/>
        <v>1</v>
      </c>
      <c r="AB30" s="32">
        <f t="shared" ca="1" si="0"/>
        <v>100</v>
      </c>
      <c r="AC30" s="46"/>
    </row>
    <row r="31" spans="2:29" s="37" customFormat="1" x14ac:dyDescent="0.2">
      <c r="B31" s="60">
        <f t="shared" si="1"/>
        <v>25</v>
      </c>
      <c r="C31" s="79" t="s">
        <v>123</v>
      </c>
      <c r="D31" s="6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3">
        <f t="shared" ca="1" si="5"/>
        <v>0</v>
      </c>
      <c r="Y31" s="43">
        <f t="shared" ca="1" si="2"/>
        <v>0</v>
      </c>
      <c r="Z31" s="43">
        <f t="shared" ca="1" si="3"/>
        <v>0</v>
      </c>
      <c r="AA31" s="44">
        <f t="shared" ca="1" si="4"/>
        <v>1</v>
      </c>
      <c r="AB31" s="32">
        <f t="shared" ca="1" si="0"/>
        <v>100</v>
      </c>
      <c r="AC31" s="46"/>
    </row>
    <row r="32" spans="2:29" s="37" customFormat="1" x14ac:dyDescent="0.2">
      <c r="B32" s="60">
        <f t="shared" si="1"/>
        <v>26</v>
      </c>
      <c r="C32" s="79" t="s">
        <v>124</v>
      </c>
      <c r="D32" s="6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3">
        <f t="shared" ca="1" si="5"/>
        <v>0</v>
      </c>
      <c r="Y32" s="43">
        <f t="shared" ca="1" si="2"/>
        <v>0</v>
      </c>
      <c r="Z32" s="43">
        <f t="shared" ca="1" si="3"/>
        <v>0</v>
      </c>
      <c r="AA32" s="44">
        <f t="shared" ca="1" si="4"/>
        <v>1</v>
      </c>
      <c r="AB32" s="32">
        <f t="shared" ca="1" si="0"/>
        <v>100</v>
      </c>
      <c r="AC32" s="46"/>
    </row>
    <row r="33" spans="2:29" s="37" customFormat="1" x14ac:dyDescent="0.2">
      <c r="B33" s="60">
        <f t="shared" si="1"/>
        <v>27</v>
      </c>
      <c r="C33" s="79" t="s">
        <v>125</v>
      </c>
      <c r="D33" s="6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3">
        <f t="shared" ca="1" si="5"/>
        <v>0</v>
      </c>
      <c r="Y33" s="43">
        <f t="shared" ca="1" si="2"/>
        <v>0</v>
      </c>
      <c r="Z33" s="43">
        <f t="shared" ca="1" si="3"/>
        <v>0</v>
      </c>
      <c r="AA33" s="44">
        <f t="shared" ca="1" si="4"/>
        <v>1</v>
      </c>
      <c r="AB33" s="32">
        <f t="shared" ca="1" si="0"/>
        <v>100</v>
      </c>
      <c r="AC33" s="46"/>
    </row>
    <row r="34" spans="2:29" s="37" customFormat="1" x14ac:dyDescent="0.2">
      <c r="B34" s="60">
        <f t="shared" si="1"/>
        <v>28</v>
      </c>
      <c r="C34" s="79" t="s">
        <v>126</v>
      </c>
      <c r="D34" s="6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3">
        <f t="shared" ca="1" si="5"/>
        <v>0</v>
      </c>
      <c r="Y34" s="43">
        <f t="shared" ca="1" si="2"/>
        <v>0</v>
      </c>
      <c r="Z34" s="43">
        <f t="shared" ca="1" si="3"/>
        <v>0</v>
      </c>
      <c r="AA34" s="44">
        <f t="shared" ca="1" si="4"/>
        <v>1</v>
      </c>
      <c r="AB34" s="32">
        <f t="shared" ca="1" si="0"/>
        <v>100</v>
      </c>
      <c r="AC34" s="46"/>
    </row>
    <row r="35" spans="2:29" s="37" customFormat="1" x14ac:dyDescent="0.2">
      <c r="B35" s="60">
        <f t="shared" si="1"/>
        <v>29</v>
      </c>
      <c r="C35" s="79" t="s">
        <v>127</v>
      </c>
      <c r="D35" s="6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3">
        <f t="shared" ca="1" si="5"/>
        <v>0</v>
      </c>
      <c r="Y35" s="43">
        <f t="shared" ca="1" si="2"/>
        <v>0</v>
      </c>
      <c r="Z35" s="43">
        <v>0</v>
      </c>
      <c r="AA35" s="44">
        <f t="shared" ca="1" si="4"/>
        <v>1</v>
      </c>
      <c r="AB35" s="32">
        <f t="shared" ca="1" si="0"/>
        <v>100</v>
      </c>
      <c r="AC35" s="46"/>
    </row>
    <row r="36" spans="2:29" s="37" customFormat="1" x14ac:dyDescent="0.2">
      <c r="B36" s="60">
        <f t="shared" si="1"/>
        <v>30</v>
      </c>
      <c r="C36" s="79" t="s">
        <v>128</v>
      </c>
      <c r="D36" s="6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>
        <f t="shared" ca="1" si="5"/>
        <v>0</v>
      </c>
      <c r="Y36" s="43">
        <f t="shared" ca="1" si="2"/>
        <v>0</v>
      </c>
      <c r="Z36" s="43">
        <f t="shared" ca="1" si="3"/>
        <v>0</v>
      </c>
      <c r="AA36" s="44">
        <f t="shared" ca="1" si="4"/>
        <v>1</v>
      </c>
      <c r="AB36" s="32">
        <f t="shared" ca="1" si="0"/>
        <v>100</v>
      </c>
      <c r="AC36" s="46"/>
    </row>
    <row r="37" spans="2:29" s="37" customFormat="1" x14ac:dyDescent="0.2">
      <c r="B37" s="60">
        <f t="shared" si="1"/>
        <v>31</v>
      </c>
      <c r="C37" s="79" t="s">
        <v>129</v>
      </c>
      <c r="D37" s="6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3">
        <f t="shared" ca="1" si="5"/>
        <v>0</v>
      </c>
      <c r="Y37" s="43">
        <f t="shared" ca="1" si="2"/>
        <v>0</v>
      </c>
      <c r="Z37" s="43">
        <f t="shared" ca="1" si="3"/>
        <v>0</v>
      </c>
      <c r="AA37" s="44">
        <f t="shared" ca="1" si="4"/>
        <v>1</v>
      </c>
      <c r="AB37" s="32">
        <f t="shared" ca="1" si="0"/>
        <v>100</v>
      </c>
      <c r="AC37" s="46"/>
    </row>
    <row r="38" spans="2:29" s="37" customFormat="1" x14ac:dyDescent="0.2">
      <c r="B38" s="60">
        <f t="shared" si="1"/>
        <v>32</v>
      </c>
      <c r="C38" s="79" t="s">
        <v>130</v>
      </c>
      <c r="D38" s="6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3">
        <f t="shared" ca="1" si="5"/>
        <v>0</v>
      </c>
      <c r="Y38" s="43">
        <f t="shared" ca="1" si="2"/>
        <v>0</v>
      </c>
      <c r="Z38" s="43">
        <f t="shared" ca="1" si="3"/>
        <v>0</v>
      </c>
      <c r="AA38" s="44">
        <f t="shared" ca="1" si="4"/>
        <v>1</v>
      </c>
      <c r="AB38" s="32">
        <f t="shared" ca="1" si="0"/>
        <v>100</v>
      </c>
      <c r="AC38" s="46"/>
    </row>
    <row r="39" spans="2:29" s="37" customFormat="1" x14ac:dyDescent="0.2">
      <c r="B39" s="60">
        <f t="shared" si="1"/>
        <v>33</v>
      </c>
      <c r="C39" s="79" t="s">
        <v>131</v>
      </c>
      <c r="D39" s="6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>
        <f t="shared" ca="1" si="5"/>
        <v>0</v>
      </c>
      <c r="Y39" s="43">
        <f t="shared" ca="1" si="2"/>
        <v>0</v>
      </c>
      <c r="Z39" s="43">
        <f t="shared" ca="1" si="3"/>
        <v>0</v>
      </c>
      <c r="AA39" s="44">
        <f t="shared" ca="1" si="4"/>
        <v>1</v>
      </c>
      <c r="AB39" s="32">
        <f t="shared" ref="AB39:AB52" ca="1" si="6">IF(TRIM(C39)="","",IF(INDIRECT("R4C[-2]",0)="",0,(1-(KouA*INDIRECT("RC[-4]",0)+KouB*INDIRECT("RC[-3]",0)+KouC*INDIRECT("RC[-2]",0))/INDIRECT("R4C[-2]",0))*100))</f>
        <v>100</v>
      </c>
      <c r="AC39" s="46"/>
    </row>
    <row r="40" spans="2:29" s="37" customFormat="1" x14ac:dyDescent="0.2">
      <c r="B40" s="60">
        <f t="shared" si="1"/>
        <v>34</v>
      </c>
      <c r="C40" s="79" t="s">
        <v>132</v>
      </c>
      <c r="D40" s="6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>
        <f t="shared" ca="1" si="5"/>
        <v>0</v>
      </c>
      <c r="Y40" s="43">
        <f t="shared" ca="1" si="2"/>
        <v>0</v>
      </c>
      <c r="Z40" s="43">
        <f t="shared" ca="1" si="3"/>
        <v>0</v>
      </c>
      <c r="AA40" s="44">
        <f t="shared" ca="1" si="4"/>
        <v>1</v>
      </c>
      <c r="AB40" s="32">
        <f t="shared" ca="1" si="6"/>
        <v>100</v>
      </c>
      <c r="AC40" s="46"/>
    </row>
    <row r="41" spans="2:29" s="37" customFormat="1" x14ac:dyDescent="0.2">
      <c r="B41" s="60">
        <f t="shared" si="1"/>
        <v>35</v>
      </c>
      <c r="C41" s="79" t="s">
        <v>133</v>
      </c>
      <c r="D41" s="6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>
        <f t="shared" ca="1" si="5"/>
        <v>0</v>
      </c>
      <c r="Y41" s="43">
        <f t="shared" ca="1" si="2"/>
        <v>0</v>
      </c>
      <c r="Z41" s="43">
        <f t="shared" ca="1" si="3"/>
        <v>0</v>
      </c>
      <c r="AA41" s="44">
        <f t="shared" ca="1" si="4"/>
        <v>1</v>
      </c>
      <c r="AB41" s="32">
        <f t="shared" ca="1" si="6"/>
        <v>100</v>
      </c>
      <c r="AC41" s="46"/>
    </row>
    <row r="42" spans="2:29" s="37" customFormat="1" x14ac:dyDescent="0.2">
      <c r="B42" s="60">
        <f t="shared" si="1"/>
        <v>36</v>
      </c>
      <c r="C42" s="79" t="s">
        <v>134</v>
      </c>
      <c r="D42" s="6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>
        <f t="shared" ca="1" si="5"/>
        <v>0</v>
      </c>
      <c r="Y42" s="43">
        <f t="shared" ca="1" si="2"/>
        <v>0</v>
      </c>
      <c r="Z42" s="43">
        <f t="shared" ca="1" si="3"/>
        <v>0</v>
      </c>
      <c r="AA42" s="44">
        <f t="shared" ca="1" si="4"/>
        <v>1</v>
      </c>
      <c r="AB42" s="32">
        <f t="shared" ca="1" si="6"/>
        <v>100</v>
      </c>
      <c r="AC42" s="46"/>
    </row>
    <row r="43" spans="2:29" s="37" customFormat="1" x14ac:dyDescent="0.2">
      <c r="B43" s="41">
        <f t="shared" si="1"/>
        <v>37</v>
      </c>
      <c r="C43" s="80" t="s">
        <v>135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3">
        <f t="shared" ca="1" si="5"/>
        <v>0</v>
      </c>
      <c r="Y43" s="43">
        <f t="shared" ca="1" si="2"/>
        <v>0</v>
      </c>
      <c r="Z43" s="43">
        <f t="shared" ca="1" si="3"/>
        <v>0</v>
      </c>
      <c r="AA43" s="44">
        <f t="shared" ca="1" si="4"/>
        <v>1</v>
      </c>
      <c r="AB43" s="32">
        <f t="shared" ca="1" si="6"/>
        <v>100</v>
      </c>
      <c r="AC43" s="46"/>
    </row>
    <row r="44" spans="2:29" s="37" customFormat="1" x14ac:dyDescent="0.2">
      <c r="B44" s="41">
        <f t="shared" si="1"/>
        <v>38</v>
      </c>
      <c r="C44" s="81" t="s">
        <v>136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3">
        <f t="shared" ca="1" si="5"/>
        <v>0</v>
      </c>
      <c r="Y44" s="43">
        <f t="shared" ca="1" si="2"/>
        <v>0</v>
      </c>
      <c r="Z44" s="43">
        <f t="shared" ca="1" si="3"/>
        <v>0</v>
      </c>
      <c r="AA44" s="44">
        <f t="shared" ca="1" si="4"/>
        <v>1</v>
      </c>
      <c r="AB44" s="32">
        <f t="shared" ca="1" si="6"/>
        <v>100</v>
      </c>
      <c r="AC44" s="46"/>
    </row>
    <row r="45" spans="2:29" s="37" customFormat="1" x14ac:dyDescent="0.2">
      <c r="B45" s="41">
        <f t="shared" si="1"/>
        <v>39</v>
      </c>
      <c r="C45" s="81" t="s">
        <v>137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3">
        <f t="shared" ca="1" si="5"/>
        <v>0</v>
      </c>
      <c r="Y45" s="43">
        <f t="shared" ca="1" si="2"/>
        <v>0</v>
      </c>
      <c r="Z45" s="43">
        <f t="shared" ca="1" si="3"/>
        <v>0</v>
      </c>
      <c r="AA45" s="44">
        <f t="shared" ca="1" si="4"/>
        <v>1</v>
      </c>
      <c r="AB45" s="32">
        <f t="shared" ca="1" si="6"/>
        <v>100</v>
      </c>
      <c r="AC45" s="46"/>
    </row>
    <row r="46" spans="2:29" s="37" customFormat="1" x14ac:dyDescent="0.2">
      <c r="B46" s="41">
        <f t="shared" si="1"/>
        <v>40</v>
      </c>
      <c r="C46" s="81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3" t="str">
        <f t="shared" ca="1" si="5"/>
        <v/>
      </c>
      <c r="Y46" s="43" t="str">
        <f t="shared" ca="1" si="2"/>
        <v/>
      </c>
      <c r="Z46" s="43" t="str">
        <f t="shared" ca="1" si="3"/>
        <v/>
      </c>
      <c r="AA46" s="44" t="str">
        <f t="shared" ca="1" si="4"/>
        <v/>
      </c>
      <c r="AB46" s="32" t="str">
        <f t="shared" ca="1" si="6"/>
        <v/>
      </c>
      <c r="AC46" s="46"/>
    </row>
    <row r="47" spans="2:29" s="37" customFormat="1" x14ac:dyDescent="0.2">
      <c r="B47" s="41">
        <f t="shared" si="1"/>
        <v>41</v>
      </c>
      <c r="C47" s="7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3" t="str">
        <f t="shared" ca="1" si="5"/>
        <v/>
      </c>
      <c r="Y47" s="43" t="str">
        <f t="shared" ca="1" si="2"/>
        <v/>
      </c>
      <c r="Z47" s="43" t="str">
        <f t="shared" ca="1" si="3"/>
        <v/>
      </c>
      <c r="AA47" s="44" t="str">
        <f t="shared" ca="1" si="4"/>
        <v/>
      </c>
      <c r="AB47" s="32" t="str">
        <f t="shared" ca="1" si="6"/>
        <v/>
      </c>
      <c r="AC47" s="46"/>
    </row>
    <row r="48" spans="2:29" s="37" customFormat="1" x14ac:dyDescent="0.2">
      <c r="B48" s="41">
        <f t="shared" si="1"/>
        <v>42</v>
      </c>
      <c r="C48" s="7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 t="str">
        <f t="shared" ca="1" si="5"/>
        <v/>
      </c>
      <c r="Y48" s="43" t="str">
        <f t="shared" ca="1" si="2"/>
        <v/>
      </c>
      <c r="Z48" s="43" t="str">
        <f t="shared" ca="1" si="3"/>
        <v/>
      </c>
      <c r="AA48" s="44" t="str">
        <f t="shared" ca="1" si="4"/>
        <v/>
      </c>
      <c r="AB48" s="32" t="str">
        <f t="shared" ca="1" si="6"/>
        <v/>
      </c>
      <c r="AC48" s="46"/>
    </row>
    <row r="49" spans="2:29" s="37" customFormat="1" x14ac:dyDescent="0.2">
      <c r="B49" s="41">
        <f t="shared" si="1"/>
        <v>43</v>
      </c>
      <c r="C49" s="7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3" t="str">
        <f t="shared" ca="1" si="5"/>
        <v/>
      </c>
      <c r="Y49" s="43" t="str">
        <f t="shared" ca="1" si="2"/>
        <v/>
      </c>
      <c r="Z49" s="43" t="str">
        <f t="shared" ca="1" si="3"/>
        <v/>
      </c>
      <c r="AA49" s="44" t="str">
        <f t="shared" ca="1" si="4"/>
        <v/>
      </c>
      <c r="AB49" s="32" t="str">
        <f t="shared" ca="1" si="6"/>
        <v/>
      </c>
      <c r="AC49" s="46"/>
    </row>
    <row r="50" spans="2:29" s="37" customFormat="1" x14ac:dyDescent="0.2">
      <c r="B50" s="41">
        <f t="shared" si="1"/>
        <v>44</v>
      </c>
      <c r="C50" s="73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3" t="str">
        <f t="shared" ca="1" si="5"/>
        <v/>
      </c>
      <c r="Y50" s="43" t="str">
        <f t="shared" ca="1" si="2"/>
        <v/>
      </c>
      <c r="Z50" s="43" t="str">
        <f t="shared" ca="1" si="3"/>
        <v/>
      </c>
      <c r="AA50" s="44" t="str">
        <f t="shared" ca="1" si="4"/>
        <v/>
      </c>
      <c r="AB50" s="32" t="str">
        <f t="shared" ca="1" si="6"/>
        <v/>
      </c>
      <c r="AC50" s="46"/>
    </row>
    <row r="51" spans="2:29" s="37" customFormat="1" x14ac:dyDescent="0.2">
      <c r="B51" s="41">
        <f t="shared" si="1"/>
        <v>45</v>
      </c>
      <c r="C51" s="7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3" t="str">
        <f t="shared" ca="1" si="5"/>
        <v/>
      </c>
      <c r="Y51" s="43" t="str">
        <f t="shared" ca="1" si="2"/>
        <v/>
      </c>
      <c r="Z51" s="43" t="str">
        <f t="shared" ca="1" si="3"/>
        <v/>
      </c>
      <c r="AA51" s="44" t="str">
        <f t="shared" ca="1" si="4"/>
        <v/>
      </c>
      <c r="AB51" s="32" t="str">
        <f t="shared" ca="1" si="6"/>
        <v/>
      </c>
      <c r="AC51" s="46"/>
    </row>
    <row r="52" spans="2:29" s="37" customFormat="1" x14ac:dyDescent="0.2">
      <c r="B52" s="41">
        <f t="shared" si="1"/>
        <v>46</v>
      </c>
      <c r="C52" s="7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3" t="str">
        <f t="shared" ca="1" si="5"/>
        <v/>
      </c>
      <c r="Y52" s="43" t="str">
        <f t="shared" ca="1" si="2"/>
        <v/>
      </c>
      <c r="Z52" s="43" t="str">
        <f t="shared" ca="1" si="3"/>
        <v/>
      </c>
      <c r="AA52" s="44" t="str">
        <f t="shared" ca="1" si="4"/>
        <v/>
      </c>
      <c r="AB52" s="32" t="str">
        <f t="shared" ca="1" si="6"/>
        <v/>
      </c>
      <c r="AC52" s="46"/>
    </row>
    <row r="53" spans="2:29" s="37" customFormat="1" x14ac:dyDescent="0.2">
      <c r="B53" s="41">
        <f t="shared" si="1"/>
        <v>47</v>
      </c>
      <c r="C53" s="7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3" t="str">
        <f t="shared" ref="X53:X57" ca="1" si="7">IF(TRIM(C53)="","",SUM(COUNTIF(OFFSET(C53,,,1,COLUMN()-3),"△"),COUNTIF(OFFSET(C53,,,1,COLUMN()-3),"○")))</f>
        <v/>
      </c>
      <c r="Y53" s="43" t="str">
        <f t="shared" ref="Y53:Y57" ca="1" si="8">IF(TRIM(C53)="","",COUNTIF(OFFSET(C53,,,1,COLUMN()-4),"/"))</f>
        <v/>
      </c>
      <c r="Z53" s="43" t="str">
        <f t="shared" ref="Z53:Z57" ca="1" si="9">IF(TRIM(C53)="","",COUNTIF(OFFSET(C53,,,1,COLUMN()-5),"×"))</f>
        <v/>
      </c>
      <c r="AA53" s="44" t="str">
        <f t="shared" ref="AA53:AA57" ca="1" si="10">IF(TRIM(C53)="","",IF(INDIRECT("R4C[-1]",0)="",0,1-SUM(INDIRECT("RC[-2]",0),INDIRECT("RC[-1]",0))/INDIRECT("R4C[-1]",0)))</f>
        <v/>
      </c>
      <c r="AB53" s="32" t="str">
        <f t="shared" ref="AB53:AB57" ca="1" si="11">IF(TRIM(C53)="","",IF(INDIRECT("R4C[-2]",0)="",0,(1-(KouA*INDIRECT("RC[-4]",0)+KouB*INDIRECT("RC[-3]",0)+KouC*INDIRECT("RC[-2]",0))/INDIRECT("R4C[-2]",0))*100))</f>
        <v/>
      </c>
      <c r="AC53" s="46"/>
    </row>
    <row r="54" spans="2:29" s="37" customFormat="1" x14ac:dyDescent="0.2">
      <c r="B54" s="41">
        <f t="shared" si="1"/>
        <v>48</v>
      </c>
      <c r="C54" s="73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3" t="str">
        <f t="shared" ca="1" si="7"/>
        <v/>
      </c>
      <c r="Y54" s="43" t="str">
        <f t="shared" ca="1" si="8"/>
        <v/>
      </c>
      <c r="Z54" s="43" t="str">
        <f t="shared" ca="1" si="9"/>
        <v/>
      </c>
      <c r="AA54" s="44" t="str">
        <f t="shared" ca="1" si="10"/>
        <v/>
      </c>
      <c r="AB54" s="32" t="str">
        <f t="shared" ca="1" si="11"/>
        <v/>
      </c>
      <c r="AC54" s="46"/>
    </row>
    <row r="55" spans="2:29" s="37" customFormat="1" x14ac:dyDescent="0.2">
      <c r="B55" s="41">
        <f t="shared" si="1"/>
        <v>49</v>
      </c>
      <c r="C55" s="73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3" t="str">
        <f t="shared" ca="1" si="7"/>
        <v/>
      </c>
      <c r="Y55" s="43" t="str">
        <f t="shared" ca="1" si="8"/>
        <v/>
      </c>
      <c r="Z55" s="43" t="str">
        <f t="shared" ca="1" si="9"/>
        <v/>
      </c>
      <c r="AA55" s="44" t="str">
        <f t="shared" ca="1" si="10"/>
        <v/>
      </c>
      <c r="AB55" s="32" t="str">
        <f t="shared" ca="1" si="11"/>
        <v/>
      </c>
      <c r="AC55" s="46"/>
    </row>
    <row r="56" spans="2:29" s="37" customFormat="1" x14ac:dyDescent="0.2">
      <c r="B56" s="41">
        <f t="shared" si="1"/>
        <v>50</v>
      </c>
      <c r="C56" s="7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3" t="str">
        <f t="shared" ca="1" si="7"/>
        <v/>
      </c>
      <c r="Y56" s="43" t="str">
        <f t="shared" ca="1" si="8"/>
        <v/>
      </c>
      <c r="Z56" s="43" t="str">
        <f t="shared" ca="1" si="9"/>
        <v/>
      </c>
      <c r="AA56" s="44" t="str">
        <f t="shared" ca="1" si="10"/>
        <v/>
      </c>
      <c r="AB56" s="32" t="str">
        <f t="shared" ca="1" si="11"/>
        <v/>
      </c>
      <c r="AC56" s="46"/>
    </row>
    <row r="57" spans="2:29" s="37" customFormat="1" x14ac:dyDescent="0.2">
      <c r="B57" s="41">
        <f t="shared" si="1"/>
        <v>51</v>
      </c>
      <c r="C57" s="7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3" t="str">
        <f t="shared" ca="1" si="7"/>
        <v/>
      </c>
      <c r="Y57" s="43" t="str">
        <f t="shared" ca="1" si="8"/>
        <v/>
      </c>
      <c r="Z57" s="43" t="str">
        <f t="shared" ca="1" si="9"/>
        <v/>
      </c>
      <c r="AA57" s="44" t="str">
        <f t="shared" ca="1" si="10"/>
        <v/>
      </c>
      <c r="AB57" s="32" t="str">
        <f t="shared" ca="1" si="11"/>
        <v/>
      </c>
      <c r="AC57" s="46"/>
    </row>
  </sheetData>
  <sheetProtection formatCells="0" formatColumns="0" insertColumns="0" insertRows="0" deleteColumns="0" deleteRows="0" selectLockedCells="1"/>
  <protectedRanges>
    <protectedRange sqref="D4:H5 R4:R5 D56:W57 K4:O5 D45:F55 AC7:AC57 J6:W55" name="学生出勤可编辑区域" securityDescriptor=""/>
    <protectedRange sqref="G7:I23 I6 G25:I55 I24" name="学生出勤可编辑区域_1" securityDescriptor=""/>
    <protectedRange sqref="D6:F23 G6:H6 D25:F44 D24:H24" name="学生出勤可编辑区域_3" securityDescriptor=""/>
    <protectedRange sqref="C7:C57" name="学生出勤可编辑区域_2" securityDescriptor=""/>
  </protectedRanges>
  <mergeCells count="19">
    <mergeCell ref="B2:AC2"/>
    <mergeCell ref="B3:C3"/>
    <mergeCell ref="D3:AC3"/>
    <mergeCell ref="B4:C4"/>
    <mergeCell ref="D4:H4"/>
    <mergeCell ref="I4:J4"/>
    <mergeCell ref="K4:O4"/>
    <mergeCell ref="P4:Q4"/>
    <mergeCell ref="R4:W4"/>
    <mergeCell ref="X4:Y4"/>
    <mergeCell ref="Z4:AC4"/>
    <mergeCell ref="R5:W5"/>
    <mergeCell ref="X5:Y5"/>
    <mergeCell ref="Z5:AC5"/>
    <mergeCell ref="B5:C5"/>
    <mergeCell ref="D5:H5"/>
    <mergeCell ref="I5:J5"/>
    <mergeCell ref="K5:O5"/>
    <mergeCell ref="P5:Q5"/>
  </mergeCells>
  <phoneticPr fontId="2" type="noConversion"/>
  <conditionalFormatting sqref="AA7:AA57">
    <cfRule type="cellIs" dxfId="12" priority="9" operator="lessThan">
      <formula>0.6</formula>
    </cfRule>
  </conditionalFormatting>
  <conditionalFormatting sqref="AB7:AB57">
    <cfRule type="cellIs" dxfId="11" priority="8" operator="lessThan">
      <formula>60</formula>
    </cfRule>
  </conditionalFormatting>
  <conditionalFormatting sqref="B7:B42 D7:U42 X7:AC57 B43:U57">
    <cfRule type="expression" dxfId="10" priority="6">
      <formula>MOD(ROW(),2)=1</formula>
    </cfRule>
  </conditionalFormatting>
  <conditionalFormatting sqref="X7:AB57">
    <cfRule type="expression" dxfId="9" priority="4">
      <formula>MOD(2,2)=0</formula>
    </cfRule>
  </conditionalFormatting>
  <conditionalFormatting sqref="B7:B57">
    <cfRule type="expression" dxfId="8" priority="3">
      <formula>MOD(2,2)=0</formula>
    </cfRule>
  </conditionalFormatting>
  <conditionalFormatting sqref="V7:W57">
    <cfRule type="expression" dxfId="7" priority="2">
      <formula>MOD(ROW(),2)=1</formula>
    </cfRule>
  </conditionalFormatting>
  <conditionalFormatting sqref="C7:C42">
    <cfRule type="expression" dxfId="6" priority="1">
      <formula>MOD(ROW(),2)=1</formula>
    </cfRule>
  </conditionalFormatting>
  <dataValidations count="1">
    <dataValidation type="list" allowBlank="1" showErrorMessage="1" error="请按要求记录学生出勤情况" sqref="D7:W57" xr:uid="{00000000-0002-0000-0000-000000000000}">
      <formula1>" ,△,○,/,×"</formula1>
    </dataValidation>
  </dataValidations>
  <pageMargins left="0.75" right="0.75" top="1" bottom="1" header="0.51041666666666696" footer="0.51041666666666696"/>
  <pageSetup paperSize="9" firstPageNumber="4294963191" orientation="landscape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O58"/>
  <sheetViews>
    <sheetView showGridLines="0" workbookViewId="0">
      <selection activeCell="K11" sqref="K11"/>
    </sheetView>
  </sheetViews>
  <sheetFormatPr defaultColWidth="8.625" defaultRowHeight="15" x14ac:dyDescent="0.2"/>
  <cols>
    <col min="1" max="1" width="1.125" style="33" customWidth="1"/>
    <col min="2" max="2" width="2.875" style="33" customWidth="1"/>
    <col min="3" max="3" width="8.625" style="33" customWidth="1"/>
    <col min="4" max="4" width="4.625" style="33" customWidth="1"/>
    <col min="5" max="5" width="10.625" style="33" customWidth="1"/>
    <col min="6" max="6" width="4.625" style="33" customWidth="1"/>
    <col min="7" max="7" width="10.625" style="33" customWidth="1"/>
    <col min="8" max="8" width="4.625" style="33" customWidth="1"/>
    <col min="9" max="9" width="10.625" style="33" customWidth="1"/>
    <col min="10" max="10" width="4.625" style="33" customWidth="1"/>
    <col min="11" max="11" width="10.625" style="33" customWidth="1"/>
    <col min="12" max="12" width="4.625" style="33" customWidth="1"/>
    <col min="13" max="13" width="10.625" style="33" customWidth="1"/>
    <col min="14" max="14" width="7.625" style="36" customWidth="1"/>
    <col min="15" max="15" width="18.875" style="33" bestFit="1" customWidth="1"/>
    <col min="16" max="16384" width="8.625" style="33"/>
  </cols>
  <sheetData>
    <row r="1" spans="2:15" ht="6" customHeight="1" x14ac:dyDescent="0.2"/>
    <row r="2" spans="2:15" s="37" customFormat="1" ht="41.1" customHeight="1" x14ac:dyDescent="0.2">
      <c r="B2" s="112" t="s">
        <v>69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</row>
    <row r="3" spans="2:15" s="37" customFormat="1" ht="50.1" customHeight="1" x14ac:dyDescent="0.2">
      <c r="B3" s="98" t="s">
        <v>52</v>
      </c>
      <c r="C3" s="98"/>
      <c r="D3" s="113" t="s">
        <v>78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</row>
    <row r="4" spans="2:15" s="37" customFormat="1" ht="14.25" customHeight="1" x14ac:dyDescent="0.2">
      <c r="B4" s="95" t="s">
        <v>53</v>
      </c>
      <c r="C4" s="95"/>
      <c r="D4" s="106" t="str">
        <f>IF(TRIM(学生出勤!D4)&lt;&gt;"",学生出勤!D4,"")</f>
        <v>河套学院</v>
      </c>
      <c r="E4" s="107"/>
      <c r="F4" s="108"/>
      <c r="G4" s="47" t="s">
        <v>54</v>
      </c>
      <c r="H4" s="109" t="str">
        <f>IF(TRIM(学生出勤!K4)&lt;&gt;"",学生出勤!K4,"")</f>
        <v>2017级</v>
      </c>
      <c r="I4" s="109"/>
      <c r="J4" s="95" t="s">
        <v>55</v>
      </c>
      <c r="K4" s="95"/>
      <c r="L4" s="109" t="str">
        <f>IF(TRIM(学生出勤!R4)&lt;&gt;"",学生出勤!R4,"")</f>
        <v>大数据</v>
      </c>
      <c r="M4" s="109"/>
      <c r="N4" s="109"/>
      <c r="O4" s="109"/>
    </row>
    <row r="5" spans="2:15" s="37" customFormat="1" x14ac:dyDescent="0.2">
      <c r="B5" s="95" t="s">
        <v>57</v>
      </c>
      <c r="C5" s="95"/>
      <c r="D5" s="106" t="str">
        <f>IF(TRIM(学生出勤!D5)&lt;&gt;"",学生出勤!D5,"")</f>
        <v>17级大数据班</v>
      </c>
      <c r="E5" s="107"/>
      <c r="F5" s="108"/>
      <c r="G5" s="47" t="s">
        <v>58</v>
      </c>
      <c r="H5" s="109" t="str">
        <f>IF(TRIM(学生出勤!K5)&lt;&gt;"",学生出勤!K5,"")</f>
        <v>樊巧莲</v>
      </c>
      <c r="I5" s="109"/>
      <c r="J5" s="95" t="s">
        <v>59</v>
      </c>
      <c r="K5" s="95"/>
      <c r="L5" s="109" t="str">
        <f>IF(TRIM(学生出勤!R5)&lt;&gt;"",学生出勤!R5,"")</f>
        <v>数据可视化</v>
      </c>
      <c r="M5" s="109"/>
      <c r="N5" s="109"/>
      <c r="O5" s="109"/>
    </row>
    <row r="6" spans="2:15" s="37" customFormat="1" ht="14.25" customHeight="1" x14ac:dyDescent="0.2">
      <c r="B6" s="110" t="s">
        <v>61</v>
      </c>
      <c r="C6" s="110" t="s">
        <v>70</v>
      </c>
      <c r="D6" s="100" t="s">
        <v>73</v>
      </c>
      <c r="E6" s="101"/>
      <c r="F6" s="100" t="s">
        <v>74</v>
      </c>
      <c r="G6" s="101"/>
      <c r="H6" s="100" t="s">
        <v>75</v>
      </c>
      <c r="I6" s="101"/>
      <c r="J6" s="100" t="s">
        <v>76</v>
      </c>
      <c r="K6" s="101"/>
      <c r="L6" s="100" t="s">
        <v>77</v>
      </c>
      <c r="M6" s="101"/>
      <c r="N6" s="102" t="s">
        <v>71</v>
      </c>
      <c r="O6" s="104" t="s">
        <v>67</v>
      </c>
    </row>
    <row r="7" spans="2:15" s="37" customFormat="1" x14ac:dyDescent="0.2">
      <c r="B7" s="111"/>
      <c r="C7" s="111"/>
      <c r="D7" s="48" t="s">
        <v>72</v>
      </c>
      <c r="E7" s="48" t="s">
        <v>67</v>
      </c>
      <c r="F7" s="48" t="s">
        <v>72</v>
      </c>
      <c r="G7" s="48" t="s">
        <v>67</v>
      </c>
      <c r="H7" s="48" t="s">
        <v>72</v>
      </c>
      <c r="I7" s="48" t="s">
        <v>67</v>
      </c>
      <c r="J7" s="48" t="s">
        <v>72</v>
      </c>
      <c r="K7" s="48" t="s">
        <v>67</v>
      </c>
      <c r="L7" s="48" t="s">
        <v>72</v>
      </c>
      <c r="M7" s="48" t="s">
        <v>67</v>
      </c>
      <c r="N7" s="103"/>
      <c r="O7" s="105"/>
    </row>
    <row r="8" spans="2:15" s="37" customFormat="1" x14ac:dyDescent="0.2">
      <c r="B8" s="41">
        <f>ROW()-7</f>
        <v>1</v>
      </c>
      <c r="C8" s="49" t="str">
        <f>IF(TRIM(学生出勤!C7)&lt;&gt;"",TRIM(学生出勤!C7),"")</f>
        <v>马旭</v>
      </c>
      <c r="D8" s="50" t="s">
        <v>148</v>
      </c>
      <c r="E8" s="59"/>
      <c r="F8" s="50" t="s">
        <v>148</v>
      </c>
      <c r="G8" s="46"/>
      <c r="H8" s="50" t="s">
        <v>148</v>
      </c>
      <c r="I8" s="74"/>
      <c r="J8" s="50" t="s">
        <v>148</v>
      </c>
      <c r="K8" s="46"/>
      <c r="L8" s="50"/>
      <c r="M8" s="46"/>
      <c r="N8" s="51">
        <f t="shared" ref="N8:N39" si="0">IF(TRIM(C8)="","",IF(COUNTA(D8,F8,H8,J8,L8)=0,0,SUM(IF(ISBLANK(D8),0,LOOKUP(D8,JieDCJ)),IF(ISBLANK(F8),0,LOOKUP(F8,JieDCJ)),IF(ISBLANK(H8),0,LOOKUP(H8,JieDCJ)),IF(ISBLANK(J8),0,LOOKUP(J8,JieDCJ)),IF(ISBLANK(L8),0,LOOKUP(L8,JieDCJ)))/COUNTA(D8,F8,H8,J8,L8)))</f>
        <v>90</v>
      </c>
      <c r="O8" s="59"/>
    </row>
    <row r="9" spans="2:15" s="37" customFormat="1" x14ac:dyDescent="0.2">
      <c r="B9" s="41">
        <f t="shared" ref="B9:B58" si="1">ROW()-7</f>
        <v>2</v>
      </c>
      <c r="C9" s="49" t="str">
        <f>IF(TRIM(学生出勤!C8)&lt;&gt;"",TRIM(学生出勤!C8),"")</f>
        <v>孙婷婷</v>
      </c>
      <c r="D9" s="50" t="s">
        <v>149</v>
      </c>
      <c r="E9" s="46"/>
      <c r="F9" s="50" t="s">
        <v>149</v>
      </c>
      <c r="G9" s="46"/>
      <c r="H9" s="50" t="s">
        <v>150</v>
      </c>
      <c r="I9" s="74"/>
      <c r="J9" s="50" t="s">
        <v>149</v>
      </c>
      <c r="K9" s="46"/>
      <c r="L9" s="50"/>
      <c r="M9" s="46"/>
      <c r="N9" s="51">
        <f t="shared" si="0"/>
        <v>77.5</v>
      </c>
      <c r="O9" s="46"/>
    </row>
    <row r="10" spans="2:15" s="37" customFormat="1" x14ac:dyDescent="0.2">
      <c r="B10" s="41">
        <f t="shared" si="1"/>
        <v>3</v>
      </c>
      <c r="C10" s="49" t="str">
        <f>IF(TRIM(学生出勤!C9)&lt;&gt;"",TRIM(学生出勤!C9),"")</f>
        <v>马晓楠</v>
      </c>
      <c r="D10" s="50" t="s">
        <v>150</v>
      </c>
      <c r="E10" s="46"/>
      <c r="F10" s="50" t="s">
        <v>149</v>
      </c>
      <c r="G10" s="46"/>
      <c r="H10" s="50" t="s">
        <v>149</v>
      </c>
      <c r="I10" s="46"/>
      <c r="J10" s="50" t="s">
        <v>149</v>
      </c>
      <c r="K10" s="46"/>
      <c r="L10" s="50"/>
      <c r="M10" s="46"/>
      <c r="N10" s="51">
        <f t="shared" si="0"/>
        <v>77.5</v>
      </c>
      <c r="O10" s="46"/>
    </row>
    <row r="11" spans="2:15" s="37" customFormat="1" x14ac:dyDescent="0.2">
      <c r="B11" s="41">
        <f t="shared" si="1"/>
        <v>4</v>
      </c>
      <c r="C11" s="49" t="str">
        <f>IF(TRIM(学生出勤!C10)&lt;&gt;"",TRIM(学生出勤!C10),"")</f>
        <v>郝烨</v>
      </c>
      <c r="D11" s="50" t="s">
        <v>149</v>
      </c>
      <c r="E11" s="46"/>
      <c r="F11" s="50" t="s">
        <v>150</v>
      </c>
      <c r="G11" s="46"/>
      <c r="H11" s="50" t="s">
        <v>150</v>
      </c>
      <c r="I11" s="46"/>
      <c r="J11" s="50" t="s">
        <v>149</v>
      </c>
      <c r="K11" s="46"/>
      <c r="L11" s="50"/>
      <c r="M11" s="46"/>
      <c r="N11" s="51">
        <f t="shared" si="0"/>
        <v>75</v>
      </c>
      <c r="O11" s="46"/>
    </row>
    <row r="12" spans="2:15" s="37" customFormat="1" x14ac:dyDescent="0.2">
      <c r="B12" s="41">
        <f t="shared" si="1"/>
        <v>5</v>
      </c>
      <c r="C12" s="49" t="str">
        <f>IF(TRIM(学生出勤!C11)&lt;&gt;"",TRIM(学生出勤!C11),"")</f>
        <v>满雪洁</v>
      </c>
      <c r="D12" s="50" t="s">
        <v>149</v>
      </c>
      <c r="E12" s="46"/>
      <c r="F12" s="50" t="s">
        <v>150</v>
      </c>
      <c r="G12" s="46"/>
      <c r="H12" s="50" t="s">
        <v>149</v>
      </c>
      <c r="I12" s="59"/>
      <c r="J12" s="50" t="s">
        <v>149</v>
      </c>
      <c r="K12" s="46"/>
      <c r="L12" s="50"/>
      <c r="M12" s="46"/>
      <c r="N12" s="51">
        <f t="shared" si="0"/>
        <v>77.5</v>
      </c>
      <c r="O12" s="46"/>
    </row>
    <row r="13" spans="2:15" s="37" customFormat="1" x14ac:dyDescent="0.2">
      <c r="B13" s="41">
        <f t="shared" si="1"/>
        <v>6</v>
      </c>
      <c r="C13" s="49" t="str">
        <f>IF(TRIM(学生出勤!C12)&lt;&gt;"",TRIM(学生出勤!C12),"")</f>
        <v>赵慧颖</v>
      </c>
      <c r="D13" s="50" t="s">
        <v>150</v>
      </c>
      <c r="E13" s="46"/>
      <c r="F13" s="50" t="s">
        <v>150</v>
      </c>
      <c r="G13" s="46"/>
      <c r="H13" s="50" t="s">
        <v>150</v>
      </c>
      <c r="I13" s="46"/>
      <c r="J13" s="50" t="s">
        <v>149</v>
      </c>
      <c r="K13" s="46"/>
      <c r="L13" s="50"/>
      <c r="M13" s="46"/>
      <c r="N13" s="51">
        <f t="shared" si="0"/>
        <v>72.5</v>
      </c>
      <c r="O13" s="46"/>
    </row>
    <row r="14" spans="2:15" s="37" customFormat="1" x14ac:dyDescent="0.2">
      <c r="B14" s="41">
        <f t="shared" si="1"/>
        <v>7</v>
      </c>
      <c r="C14" s="49" t="str">
        <f>IF(TRIM(学生出勤!C13)&lt;&gt;"",TRIM(学生出勤!C13),"")</f>
        <v>司清汶</v>
      </c>
      <c r="D14" s="50" t="s">
        <v>150</v>
      </c>
      <c r="E14" s="46"/>
      <c r="F14" s="50" t="s">
        <v>152</v>
      </c>
      <c r="G14" s="46"/>
      <c r="H14" s="50" t="s">
        <v>150</v>
      </c>
      <c r="I14" s="46"/>
      <c r="J14" s="50" t="s">
        <v>150</v>
      </c>
      <c r="K14" s="46"/>
      <c r="L14" s="50"/>
      <c r="M14" s="46"/>
      <c r="N14" s="51">
        <f t="shared" si="0"/>
        <v>67.5</v>
      </c>
      <c r="O14" s="59"/>
    </row>
    <row r="15" spans="2:15" s="37" customFormat="1" x14ac:dyDescent="0.2">
      <c r="B15" s="41">
        <f t="shared" si="1"/>
        <v>8</v>
      </c>
      <c r="C15" s="49" t="str">
        <f>IF(TRIM(学生出勤!C14)&lt;&gt;"",TRIM(学生出勤!C14),"")</f>
        <v>刘浩楠</v>
      </c>
      <c r="D15" s="50" t="s">
        <v>150</v>
      </c>
      <c r="E15" s="46"/>
      <c r="F15" s="50" t="s">
        <v>149</v>
      </c>
      <c r="G15" s="46"/>
      <c r="H15" s="50" t="s">
        <v>149</v>
      </c>
      <c r="I15" s="46"/>
      <c r="J15" s="50" t="s">
        <v>149</v>
      </c>
      <c r="K15" s="46"/>
      <c r="L15" s="50"/>
      <c r="M15" s="46"/>
      <c r="N15" s="51">
        <f t="shared" si="0"/>
        <v>77.5</v>
      </c>
      <c r="O15" s="46"/>
    </row>
    <row r="16" spans="2:15" s="37" customFormat="1" x14ac:dyDescent="0.2">
      <c r="B16" s="41">
        <f t="shared" si="1"/>
        <v>9</v>
      </c>
      <c r="C16" s="49" t="str">
        <f>IF(TRIM(学生出勤!C15)&lt;&gt;"",TRIM(学生出勤!C15),"")</f>
        <v>王鑫鑫</v>
      </c>
      <c r="D16" s="50" t="s">
        <v>148</v>
      </c>
      <c r="E16" s="46"/>
      <c r="F16" s="50" t="s">
        <v>149</v>
      </c>
      <c r="G16" s="46"/>
      <c r="H16" s="50" t="s">
        <v>148</v>
      </c>
      <c r="I16" s="46"/>
      <c r="J16" s="50" t="s">
        <v>148</v>
      </c>
      <c r="K16" s="46"/>
      <c r="L16" s="50"/>
      <c r="M16" s="46"/>
      <c r="N16" s="51">
        <f t="shared" si="0"/>
        <v>87.5</v>
      </c>
      <c r="O16" s="46"/>
    </row>
    <row r="17" spans="2:15" s="37" customFormat="1" x14ac:dyDescent="0.2">
      <c r="B17" s="41">
        <f t="shared" si="1"/>
        <v>10</v>
      </c>
      <c r="C17" s="49" t="str">
        <f>IF(TRIM(学生出勤!C16)&lt;&gt;"",TRIM(学生出勤!C16),"")</f>
        <v>朱安琦</v>
      </c>
      <c r="D17" s="50" t="s">
        <v>149</v>
      </c>
      <c r="E17" s="46"/>
      <c r="F17" s="50" t="s">
        <v>149</v>
      </c>
      <c r="G17" s="46"/>
      <c r="H17" s="50" t="s">
        <v>149</v>
      </c>
      <c r="I17" s="46"/>
      <c r="J17" s="50" t="s">
        <v>149</v>
      </c>
      <c r="K17" s="46"/>
      <c r="L17" s="50"/>
      <c r="M17" s="46"/>
      <c r="N17" s="51">
        <f t="shared" si="0"/>
        <v>80</v>
      </c>
      <c r="O17" s="46"/>
    </row>
    <row r="18" spans="2:15" s="37" customFormat="1" x14ac:dyDescent="0.2">
      <c r="B18" s="41">
        <f t="shared" si="1"/>
        <v>11</v>
      </c>
      <c r="C18" s="49" t="str">
        <f>IF(TRIM(学生出勤!C17)&lt;&gt;"",TRIM(学生出勤!C17),"")</f>
        <v>李闯</v>
      </c>
      <c r="D18" s="50" t="s">
        <v>152</v>
      </c>
      <c r="E18" s="59"/>
      <c r="F18" s="50" t="s">
        <v>150</v>
      </c>
      <c r="G18" s="74"/>
      <c r="H18" s="50" t="s">
        <v>150</v>
      </c>
      <c r="I18" s="59"/>
      <c r="J18" s="50" t="s">
        <v>149</v>
      </c>
      <c r="K18" s="46"/>
      <c r="L18" s="50"/>
      <c r="M18" s="46"/>
      <c r="N18" s="51">
        <f t="shared" si="0"/>
        <v>70</v>
      </c>
      <c r="O18" s="59"/>
    </row>
    <row r="19" spans="2:15" s="37" customFormat="1" x14ac:dyDescent="0.2">
      <c r="B19" s="41">
        <f t="shared" si="1"/>
        <v>12</v>
      </c>
      <c r="C19" s="49" t="str">
        <f>IF(TRIM(学生出勤!C18)&lt;&gt;"",TRIM(学生出勤!C18),"")</f>
        <v>刘彬鹏</v>
      </c>
      <c r="D19" s="50" t="s">
        <v>148</v>
      </c>
      <c r="E19" s="46"/>
      <c r="F19" s="50" t="s">
        <v>149</v>
      </c>
      <c r="G19" s="46"/>
      <c r="H19" s="50" t="s">
        <v>149</v>
      </c>
      <c r="I19" s="46"/>
      <c r="J19" s="50" t="s">
        <v>149</v>
      </c>
      <c r="K19" s="46"/>
      <c r="L19" s="50"/>
      <c r="M19" s="46"/>
      <c r="N19" s="51">
        <f t="shared" si="0"/>
        <v>82.5</v>
      </c>
      <c r="O19" s="59"/>
    </row>
    <row r="20" spans="2:15" s="37" customFormat="1" x14ac:dyDescent="0.2">
      <c r="B20" s="41">
        <f t="shared" si="1"/>
        <v>13</v>
      </c>
      <c r="C20" s="49" t="str">
        <f>IF(TRIM(学生出勤!C19)&lt;&gt;"",TRIM(学生出勤!C19),"")</f>
        <v>张佳伟</v>
      </c>
      <c r="D20" s="50"/>
      <c r="E20" s="46"/>
      <c r="F20" s="50"/>
      <c r="G20" s="46"/>
      <c r="H20" s="50"/>
      <c r="I20" s="46"/>
      <c r="J20" s="50"/>
      <c r="K20" s="46"/>
      <c r="L20" s="50"/>
      <c r="M20" s="46"/>
      <c r="N20" s="51">
        <f t="shared" si="0"/>
        <v>0</v>
      </c>
      <c r="O20" s="59" t="s">
        <v>151</v>
      </c>
    </row>
    <row r="21" spans="2:15" s="37" customFormat="1" x14ac:dyDescent="0.2">
      <c r="B21" s="41">
        <f t="shared" si="1"/>
        <v>14</v>
      </c>
      <c r="C21" s="49" t="str">
        <f>IF(TRIM(学生出勤!C20)&lt;&gt;"",TRIM(学生出勤!C20),"")</f>
        <v>张庆港</v>
      </c>
      <c r="D21" s="50" t="s">
        <v>150</v>
      </c>
      <c r="E21" s="46"/>
      <c r="F21" s="50" t="s">
        <v>149</v>
      </c>
      <c r="G21" s="46"/>
      <c r="H21" s="50" t="s">
        <v>149</v>
      </c>
      <c r="I21" s="46"/>
      <c r="J21" s="50" t="s">
        <v>152</v>
      </c>
      <c r="K21" s="46"/>
      <c r="L21" s="50"/>
      <c r="M21" s="46"/>
      <c r="N21" s="51">
        <f t="shared" si="0"/>
        <v>72.5</v>
      </c>
      <c r="O21" s="46"/>
    </row>
    <row r="22" spans="2:15" s="37" customFormat="1" x14ac:dyDescent="0.2">
      <c r="B22" s="41">
        <f t="shared" si="1"/>
        <v>15</v>
      </c>
      <c r="C22" s="49" t="str">
        <f>IF(TRIM(学生出勤!C21)&lt;&gt;"",TRIM(学生出勤!C21),"")</f>
        <v>王玲</v>
      </c>
      <c r="D22" s="50" t="s">
        <v>152</v>
      </c>
      <c r="E22" s="46"/>
      <c r="F22" s="50" t="s">
        <v>152</v>
      </c>
      <c r="G22" s="46"/>
      <c r="H22" s="50" t="s">
        <v>150</v>
      </c>
      <c r="I22" s="46"/>
      <c r="J22" s="50" t="s">
        <v>149</v>
      </c>
      <c r="K22" s="46"/>
      <c r="L22" s="50"/>
      <c r="M22" s="46"/>
      <c r="N22" s="51">
        <f t="shared" si="0"/>
        <v>67.5</v>
      </c>
      <c r="O22" s="46"/>
    </row>
    <row r="23" spans="2:15" s="37" customFormat="1" x14ac:dyDescent="0.2">
      <c r="B23" s="41">
        <f t="shared" si="1"/>
        <v>16</v>
      </c>
      <c r="C23" s="49" t="str">
        <f>IF(TRIM(学生出勤!C22)&lt;&gt;"",TRIM(学生出勤!C22),"")</f>
        <v>廉晓娇</v>
      </c>
      <c r="D23" s="50" t="s">
        <v>149</v>
      </c>
      <c r="E23" s="46"/>
      <c r="F23" s="50" t="s">
        <v>150</v>
      </c>
      <c r="G23" s="46"/>
      <c r="H23" s="50" t="s">
        <v>149</v>
      </c>
      <c r="I23" s="46"/>
      <c r="J23" s="50" t="s">
        <v>149</v>
      </c>
      <c r="K23" s="46"/>
      <c r="L23" s="50"/>
      <c r="M23" s="46"/>
      <c r="N23" s="51">
        <f t="shared" si="0"/>
        <v>77.5</v>
      </c>
      <c r="O23" s="46"/>
    </row>
    <row r="24" spans="2:15" s="37" customFormat="1" x14ac:dyDescent="0.2">
      <c r="B24" s="41">
        <f t="shared" si="1"/>
        <v>17</v>
      </c>
      <c r="C24" s="49" t="str">
        <f>IF(TRIM(学生出勤!C23)&lt;&gt;"",TRIM(学生出勤!C23),"")</f>
        <v>张科</v>
      </c>
      <c r="D24" s="50" t="s">
        <v>150</v>
      </c>
      <c r="E24" s="74"/>
      <c r="F24" s="50" t="s">
        <v>150</v>
      </c>
      <c r="G24" s="74"/>
      <c r="H24" s="50" t="s">
        <v>150</v>
      </c>
      <c r="I24" s="74"/>
      <c r="J24" s="50" t="s">
        <v>152</v>
      </c>
      <c r="K24" s="46"/>
      <c r="L24" s="50"/>
      <c r="M24" s="46"/>
      <c r="N24" s="51">
        <f t="shared" si="0"/>
        <v>67.5</v>
      </c>
      <c r="O24" s="46"/>
    </row>
    <row r="25" spans="2:15" s="37" customFormat="1" x14ac:dyDescent="0.2">
      <c r="B25" s="41">
        <f t="shared" si="1"/>
        <v>18</v>
      </c>
      <c r="C25" s="49" t="str">
        <f>IF(TRIM(学生出勤!C24)&lt;&gt;"",TRIM(学生出勤!C24),"")</f>
        <v>王丽慧</v>
      </c>
      <c r="D25" s="50" t="s">
        <v>150</v>
      </c>
      <c r="E25" s="46"/>
      <c r="F25" s="50" t="s">
        <v>152</v>
      </c>
      <c r="G25" s="46"/>
      <c r="H25" s="50" t="s">
        <v>149</v>
      </c>
      <c r="I25" s="46"/>
      <c r="J25" s="50" t="s">
        <v>149</v>
      </c>
      <c r="K25" s="46"/>
      <c r="L25" s="50"/>
      <c r="M25" s="46"/>
      <c r="N25" s="51">
        <f t="shared" si="0"/>
        <v>72.5</v>
      </c>
      <c r="O25" s="46"/>
    </row>
    <row r="26" spans="2:15" s="37" customFormat="1" x14ac:dyDescent="0.2">
      <c r="B26" s="41">
        <f t="shared" si="1"/>
        <v>19</v>
      </c>
      <c r="C26" s="49" t="str">
        <f>IF(TRIM(学生出勤!C25)&lt;&gt;"",TRIM(学生出勤!C25),"")</f>
        <v>张嘉栋</v>
      </c>
      <c r="D26" s="50" t="s">
        <v>152</v>
      </c>
      <c r="E26" s="46"/>
      <c r="F26" s="50" t="s">
        <v>152</v>
      </c>
      <c r="G26" s="46"/>
      <c r="H26" s="50" t="s">
        <v>150</v>
      </c>
      <c r="I26" s="46"/>
      <c r="J26" s="50" t="s">
        <v>150</v>
      </c>
      <c r="K26" s="46"/>
      <c r="L26" s="50"/>
      <c r="M26" s="46"/>
      <c r="N26" s="51">
        <f t="shared" si="0"/>
        <v>65</v>
      </c>
      <c r="O26" s="46"/>
    </row>
    <row r="27" spans="2:15" s="37" customFormat="1" x14ac:dyDescent="0.2">
      <c r="B27" s="41">
        <f t="shared" si="1"/>
        <v>20</v>
      </c>
      <c r="C27" s="49" t="str">
        <f>IF(TRIM(学生出勤!C26)&lt;&gt;"",TRIM(学生出勤!C26),"")</f>
        <v>李佳乐</v>
      </c>
      <c r="D27" s="50" t="s">
        <v>148</v>
      </c>
      <c r="E27" s="74"/>
      <c r="F27" s="50" t="s">
        <v>148</v>
      </c>
      <c r="G27" s="74"/>
      <c r="H27" s="50" t="s">
        <v>148</v>
      </c>
      <c r="I27" s="46"/>
      <c r="J27" s="50" t="s">
        <v>148</v>
      </c>
      <c r="K27" s="46"/>
      <c r="L27" s="50"/>
      <c r="M27" s="46"/>
      <c r="N27" s="51">
        <f t="shared" si="0"/>
        <v>90</v>
      </c>
      <c r="O27" s="46"/>
    </row>
    <row r="28" spans="2:15" s="37" customFormat="1" x14ac:dyDescent="0.2">
      <c r="B28" s="41">
        <f t="shared" si="1"/>
        <v>21</v>
      </c>
      <c r="C28" s="49" t="str">
        <f>IF(TRIM(学生出勤!C27)&lt;&gt;"",TRIM(学生出勤!C27),"")</f>
        <v>柴旭龙</v>
      </c>
      <c r="D28" s="50" t="s">
        <v>152</v>
      </c>
      <c r="E28" s="46"/>
      <c r="F28" s="50" t="s">
        <v>153</v>
      </c>
      <c r="G28" s="46"/>
      <c r="H28" s="50" t="s">
        <v>152</v>
      </c>
      <c r="I28" s="46"/>
      <c r="J28" s="50" t="s">
        <v>150</v>
      </c>
      <c r="K28" s="46"/>
      <c r="L28" s="50"/>
      <c r="M28" s="46"/>
      <c r="N28" s="51">
        <f t="shared" si="0"/>
        <v>57.5</v>
      </c>
      <c r="O28" s="46"/>
    </row>
    <row r="29" spans="2:15" s="37" customFormat="1" x14ac:dyDescent="0.2">
      <c r="B29" s="41">
        <f t="shared" si="1"/>
        <v>22</v>
      </c>
      <c r="C29" s="49" t="str">
        <f>IF(TRIM(学生出勤!C28)&lt;&gt;"",TRIM(学生出勤!C28),"")</f>
        <v>郭文博</v>
      </c>
      <c r="D29" s="50" t="s">
        <v>150</v>
      </c>
      <c r="E29" s="46"/>
      <c r="F29" s="50" t="s">
        <v>149</v>
      </c>
      <c r="G29" s="46"/>
      <c r="H29" s="50" t="s">
        <v>150</v>
      </c>
      <c r="I29" s="46"/>
      <c r="J29" s="50" t="s">
        <v>150</v>
      </c>
      <c r="K29" s="46"/>
      <c r="L29" s="50"/>
      <c r="M29" s="46"/>
      <c r="N29" s="51">
        <f t="shared" si="0"/>
        <v>72.5</v>
      </c>
      <c r="O29" s="46"/>
    </row>
    <row r="30" spans="2:15" s="37" customFormat="1" x14ac:dyDescent="0.2">
      <c r="B30" s="41">
        <f t="shared" si="1"/>
        <v>23</v>
      </c>
      <c r="C30" s="49" t="str">
        <f>IF(TRIM(学生出勤!C29)&lt;&gt;"",TRIM(学生出勤!C29),"")</f>
        <v>王宇清</v>
      </c>
      <c r="D30" s="50" t="s">
        <v>150</v>
      </c>
      <c r="E30" s="74"/>
      <c r="F30" s="50" t="s">
        <v>150</v>
      </c>
      <c r="G30" s="46"/>
      <c r="H30" s="50" t="s">
        <v>149</v>
      </c>
      <c r="I30" s="46"/>
      <c r="J30" s="50" t="s">
        <v>150</v>
      </c>
      <c r="K30" s="46"/>
      <c r="L30" s="50"/>
      <c r="M30" s="46"/>
      <c r="N30" s="51">
        <f t="shared" si="0"/>
        <v>72.5</v>
      </c>
      <c r="O30" s="46"/>
    </row>
    <row r="31" spans="2:15" s="37" customFormat="1" x14ac:dyDescent="0.2">
      <c r="B31" s="41">
        <f t="shared" si="1"/>
        <v>24</v>
      </c>
      <c r="C31" s="49" t="str">
        <f>IF(TRIM(学生出勤!C30)&lt;&gt;"",TRIM(学生出勤!C30),"")</f>
        <v>王玉英</v>
      </c>
      <c r="D31" s="50" t="s">
        <v>149</v>
      </c>
      <c r="E31" s="46"/>
      <c r="F31" s="50" t="s">
        <v>148</v>
      </c>
      <c r="G31" s="46"/>
      <c r="H31" s="50" t="s">
        <v>148</v>
      </c>
      <c r="I31" s="46"/>
      <c r="J31" s="50" t="s">
        <v>148</v>
      </c>
      <c r="K31" s="46"/>
      <c r="L31" s="50"/>
      <c r="M31" s="46"/>
      <c r="N31" s="51">
        <f t="shared" si="0"/>
        <v>87.5</v>
      </c>
      <c r="O31" s="46"/>
    </row>
    <row r="32" spans="2:15" s="37" customFormat="1" x14ac:dyDescent="0.2">
      <c r="B32" s="41">
        <f t="shared" si="1"/>
        <v>25</v>
      </c>
      <c r="C32" s="49" t="str">
        <f>IF(TRIM(学生出勤!C31)&lt;&gt;"",TRIM(学生出勤!C31),"")</f>
        <v>张静</v>
      </c>
      <c r="D32" s="50" t="s">
        <v>149</v>
      </c>
      <c r="E32" s="46"/>
      <c r="F32" s="50" t="s">
        <v>150</v>
      </c>
      <c r="G32" s="46"/>
      <c r="H32" s="50" t="s">
        <v>149</v>
      </c>
      <c r="I32" s="46"/>
      <c r="J32" s="50" t="s">
        <v>149</v>
      </c>
      <c r="K32" s="46"/>
      <c r="L32" s="50"/>
      <c r="M32" s="46"/>
      <c r="N32" s="51">
        <f t="shared" si="0"/>
        <v>77.5</v>
      </c>
      <c r="O32" s="46"/>
    </row>
    <row r="33" spans="2:15" s="37" customFormat="1" x14ac:dyDescent="0.2">
      <c r="B33" s="41">
        <f t="shared" si="1"/>
        <v>26</v>
      </c>
      <c r="C33" s="49" t="str">
        <f>IF(TRIM(学生出勤!C32)&lt;&gt;"",TRIM(学生出勤!C32),"")</f>
        <v>赵晓慧</v>
      </c>
      <c r="D33" s="50" t="s">
        <v>150</v>
      </c>
      <c r="E33" s="46"/>
      <c r="F33" s="50" t="s">
        <v>149</v>
      </c>
      <c r="G33" s="46"/>
      <c r="H33" s="50" t="s">
        <v>149</v>
      </c>
      <c r="I33" s="46"/>
      <c r="J33" s="50" t="s">
        <v>150</v>
      </c>
      <c r="K33" s="46"/>
      <c r="L33" s="50"/>
      <c r="M33" s="46"/>
      <c r="N33" s="51">
        <f t="shared" si="0"/>
        <v>75</v>
      </c>
      <c r="O33" s="46"/>
    </row>
    <row r="34" spans="2:15" s="37" customFormat="1" x14ac:dyDescent="0.2">
      <c r="B34" s="41">
        <f t="shared" si="1"/>
        <v>27</v>
      </c>
      <c r="C34" s="49" t="str">
        <f>IF(TRIM(学生出勤!C33)&lt;&gt;"",TRIM(学生出勤!C33),"")</f>
        <v>王艳茹</v>
      </c>
      <c r="D34" s="50" t="s">
        <v>149</v>
      </c>
      <c r="E34" s="46"/>
      <c r="F34" s="50" t="s">
        <v>148</v>
      </c>
      <c r="G34" s="46"/>
      <c r="H34" s="50" t="s">
        <v>148</v>
      </c>
      <c r="I34" s="74"/>
      <c r="J34" s="50" t="s">
        <v>149</v>
      </c>
      <c r="K34" s="46"/>
      <c r="L34" s="50"/>
      <c r="M34" s="46"/>
      <c r="N34" s="51">
        <f t="shared" si="0"/>
        <v>85</v>
      </c>
      <c r="O34" s="46"/>
    </row>
    <row r="35" spans="2:15" s="37" customFormat="1" x14ac:dyDescent="0.2">
      <c r="B35" s="41">
        <f t="shared" si="1"/>
        <v>28</v>
      </c>
      <c r="C35" s="49" t="str">
        <f>IF(TRIM(学生出勤!C34)&lt;&gt;"",TRIM(学生出勤!C34),"")</f>
        <v>陈星佐</v>
      </c>
      <c r="D35" s="50" t="s">
        <v>150</v>
      </c>
      <c r="E35" s="46"/>
      <c r="F35" s="50" t="s">
        <v>149</v>
      </c>
      <c r="G35" s="46"/>
      <c r="H35" s="50" t="s">
        <v>149</v>
      </c>
      <c r="I35" s="46"/>
      <c r="J35" s="50" t="s">
        <v>149</v>
      </c>
      <c r="K35" s="46"/>
      <c r="L35" s="50"/>
      <c r="M35" s="46"/>
      <c r="N35" s="51">
        <f t="shared" si="0"/>
        <v>77.5</v>
      </c>
      <c r="O35" s="46"/>
    </row>
    <row r="36" spans="2:15" s="37" customFormat="1" x14ac:dyDescent="0.2">
      <c r="B36" s="41">
        <f t="shared" si="1"/>
        <v>29</v>
      </c>
      <c r="C36" s="49" t="str">
        <f>IF(TRIM(学生出勤!C35)&lt;&gt;"",TRIM(学生出勤!C35),"")</f>
        <v>王芊</v>
      </c>
      <c r="D36" s="50" t="s">
        <v>149</v>
      </c>
      <c r="E36" s="74"/>
      <c r="F36" s="50" t="s">
        <v>149</v>
      </c>
      <c r="G36" s="46"/>
      <c r="H36" s="50" t="s">
        <v>150</v>
      </c>
      <c r="I36" s="46"/>
      <c r="J36" s="50" t="s">
        <v>149</v>
      </c>
      <c r="K36" s="46"/>
      <c r="L36" s="50"/>
      <c r="M36" s="46"/>
      <c r="N36" s="51">
        <f t="shared" si="0"/>
        <v>77.5</v>
      </c>
      <c r="O36" s="46"/>
    </row>
    <row r="37" spans="2:15" s="37" customFormat="1" x14ac:dyDescent="0.2">
      <c r="B37" s="41">
        <f t="shared" si="1"/>
        <v>30</v>
      </c>
      <c r="C37" s="49" t="str">
        <f>IF(TRIM(学生出勤!C36)&lt;&gt;"",TRIM(学生出勤!C36),"")</f>
        <v>张丽华</v>
      </c>
      <c r="D37" s="50" t="s">
        <v>149</v>
      </c>
      <c r="E37" s="46"/>
      <c r="F37" s="50" t="s">
        <v>149</v>
      </c>
      <c r="G37" s="46"/>
      <c r="H37" s="50" t="s">
        <v>149</v>
      </c>
      <c r="I37" s="46"/>
      <c r="J37" s="50" t="s">
        <v>149</v>
      </c>
      <c r="K37" s="46"/>
      <c r="L37" s="50"/>
      <c r="M37" s="46"/>
      <c r="N37" s="51">
        <f t="shared" si="0"/>
        <v>80</v>
      </c>
      <c r="O37" s="46"/>
    </row>
    <row r="38" spans="2:15" s="37" customFormat="1" x14ac:dyDescent="0.2">
      <c r="B38" s="41">
        <f t="shared" si="1"/>
        <v>31</v>
      </c>
      <c r="C38" s="49" t="str">
        <f>IF(TRIM(学生出勤!C37)&lt;&gt;"",TRIM(学生出勤!C37),"")</f>
        <v>刘强</v>
      </c>
      <c r="D38" s="50" t="s">
        <v>149</v>
      </c>
      <c r="E38" s="46"/>
      <c r="F38" s="50" t="s">
        <v>149</v>
      </c>
      <c r="G38" s="46"/>
      <c r="H38" s="50" t="s">
        <v>150</v>
      </c>
      <c r="I38" s="46"/>
      <c r="J38" s="50" t="s">
        <v>149</v>
      </c>
      <c r="K38" s="46"/>
      <c r="L38" s="50"/>
      <c r="M38" s="46"/>
      <c r="N38" s="51">
        <f t="shared" si="0"/>
        <v>77.5</v>
      </c>
      <c r="O38" s="46"/>
    </row>
    <row r="39" spans="2:15" s="37" customFormat="1" x14ac:dyDescent="0.2">
      <c r="B39" s="41">
        <f t="shared" si="1"/>
        <v>32</v>
      </c>
      <c r="C39" s="49" t="str">
        <f>IF(TRIM(学生出勤!C38)&lt;&gt;"",TRIM(学生出勤!C38),"")</f>
        <v>樊毅</v>
      </c>
      <c r="D39" s="50" t="s">
        <v>150</v>
      </c>
      <c r="E39" s="46"/>
      <c r="F39" s="50" t="s">
        <v>149</v>
      </c>
      <c r="G39" s="46"/>
      <c r="H39" s="50" t="s">
        <v>150</v>
      </c>
      <c r="I39" s="46"/>
      <c r="J39" s="50" t="s">
        <v>150</v>
      </c>
      <c r="K39" s="46"/>
      <c r="L39" s="50"/>
      <c r="M39" s="46"/>
      <c r="N39" s="51">
        <f t="shared" si="0"/>
        <v>72.5</v>
      </c>
      <c r="O39" s="46"/>
    </row>
    <row r="40" spans="2:15" s="37" customFormat="1" x14ac:dyDescent="0.2">
      <c r="B40" s="41">
        <f t="shared" si="1"/>
        <v>33</v>
      </c>
      <c r="C40" s="49" t="str">
        <f>IF(TRIM(学生出勤!C39)&lt;&gt;"",TRIM(学生出勤!C39),"")</f>
        <v>杨婧</v>
      </c>
      <c r="D40" s="50" t="s">
        <v>149</v>
      </c>
      <c r="E40" s="46"/>
      <c r="F40" s="50" t="s">
        <v>150</v>
      </c>
      <c r="G40" s="46"/>
      <c r="H40" s="50" t="s">
        <v>149</v>
      </c>
      <c r="I40" s="46"/>
      <c r="J40" s="50" t="s">
        <v>150</v>
      </c>
      <c r="K40" s="46"/>
      <c r="L40" s="50"/>
      <c r="M40" s="46"/>
      <c r="N40" s="51">
        <f t="shared" ref="N40:N58" si="2">IF(TRIM(C40)="","",IF(COUNTA(D40,F40,H40,J40,L40)=0,0,SUM(IF(ISBLANK(D40),0,LOOKUP(D40,JieDCJ)),IF(ISBLANK(F40),0,LOOKUP(F40,JieDCJ)),IF(ISBLANK(H40),0,LOOKUP(H40,JieDCJ)),IF(ISBLANK(J40),0,LOOKUP(J40,JieDCJ)),IF(ISBLANK(L40),0,LOOKUP(L40,JieDCJ)))/COUNTA(D40,F40,H40,J40,L40)))</f>
        <v>75</v>
      </c>
      <c r="O40" s="46"/>
    </row>
    <row r="41" spans="2:15" s="37" customFormat="1" x14ac:dyDescent="0.2">
      <c r="B41" s="41">
        <f t="shared" si="1"/>
        <v>34</v>
      </c>
      <c r="C41" s="49" t="str">
        <f>IF(TRIM(学生出勤!C40)&lt;&gt;"",TRIM(学生出勤!C40),"")</f>
        <v>张佳欣</v>
      </c>
      <c r="D41" s="50" t="s">
        <v>149</v>
      </c>
      <c r="E41" s="46"/>
      <c r="F41" s="50" t="s">
        <v>150</v>
      </c>
      <c r="G41" s="46"/>
      <c r="H41" s="50" t="s">
        <v>149</v>
      </c>
      <c r="I41" s="46"/>
      <c r="J41" s="50" t="s">
        <v>149</v>
      </c>
      <c r="K41" s="46"/>
      <c r="L41" s="50"/>
      <c r="M41" s="46"/>
      <c r="N41" s="51">
        <f t="shared" si="2"/>
        <v>77.5</v>
      </c>
      <c r="O41" s="46"/>
    </row>
    <row r="42" spans="2:15" s="37" customFormat="1" x14ac:dyDescent="0.2">
      <c r="B42" s="41">
        <f t="shared" si="1"/>
        <v>35</v>
      </c>
      <c r="C42" s="49" t="str">
        <f>IF(TRIM(学生出勤!C41)&lt;&gt;"",TRIM(学生出勤!C41),"")</f>
        <v>郝锦荣</v>
      </c>
      <c r="D42" s="50" t="s">
        <v>150</v>
      </c>
      <c r="E42" s="46"/>
      <c r="F42" s="50" t="s">
        <v>149</v>
      </c>
      <c r="G42" s="46"/>
      <c r="H42" s="50" t="s">
        <v>150</v>
      </c>
      <c r="I42" s="46"/>
      <c r="J42" s="50" t="s">
        <v>149</v>
      </c>
      <c r="K42" s="46"/>
      <c r="L42" s="50"/>
      <c r="M42" s="46"/>
      <c r="N42" s="51">
        <f t="shared" si="2"/>
        <v>75</v>
      </c>
      <c r="O42" s="46"/>
    </row>
    <row r="43" spans="2:15" s="37" customFormat="1" x14ac:dyDescent="0.2">
      <c r="B43" s="41">
        <f t="shared" si="1"/>
        <v>36</v>
      </c>
      <c r="C43" s="49" t="str">
        <f>IF(TRIM(学生出勤!C42)&lt;&gt;"",TRIM(学生出勤!C42),"")</f>
        <v>白钰栋</v>
      </c>
      <c r="D43" s="50" t="s">
        <v>150</v>
      </c>
      <c r="E43" s="46"/>
      <c r="F43" s="50" t="s">
        <v>150</v>
      </c>
      <c r="G43" s="46"/>
      <c r="H43" s="50" t="s">
        <v>150</v>
      </c>
      <c r="I43" s="46"/>
      <c r="J43" s="50" t="s">
        <v>150</v>
      </c>
      <c r="K43" s="46"/>
      <c r="L43" s="50"/>
      <c r="M43" s="46"/>
      <c r="N43" s="51">
        <f t="shared" si="2"/>
        <v>70</v>
      </c>
      <c r="O43" s="46"/>
    </row>
    <row r="44" spans="2:15" s="37" customFormat="1" x14ac:dyDescent="0.2">
      <c r="B44" s="41">
        <f t="shared" si="1"/>
        <v>37</v>
      </c>
      <c r="C44" s="49" t="str">
        <f>IF(TRIM(学生出勤!C43)&lt;&gt;"",TRIM(学生出勤!C43),"")</f>
        <v>闫蕾</v>
      </c>
      <c r="D44" s="50" t="s">
        <v>150</v>
      </c>
      <c r="E44" s="46"/>
      <c r="F44" s="50" t="s">
        <v>150</v>
      </c>
      <c r="G44" s="46"/>
      <c r="H44" s="50" t="s">
        <v>149</v>
      </c>
      <c r="I44" s="46"/>
      <c r="J44" s="50" t="s">
        <v>150</v>
      </c>
      <c r="K44" s="46"/>
      <c r="L44" s="50"/>
      <c r="M44" s="46"/>
      <c r="N44" s="51">
        <f t="shared" si="2"/>
        <v>72.5</v>
      </c>
      <c r="O44" s="46"/>
    </row>
    <row r="45" spans="2:15" s="37" customFormat="1" x14ac:dyDescent="0.2">
      <c r="B45" s="41">
        <f t="shared" si="1"/>
        <v>38</v>
      </c>
      <c r="C45" s="49" t="str">
        <f>IF(TRIM(学生出勤!C44)&lt;&gt;"",TRIM(学生出勤!C44),"")</f>
        <v>薛婷</v>
      </c>
      <c r="D45" s="50" t="s">
        <v>149</v>
      </c>
      <c r="E45" s="46"/>
      <c r="F45" s="50" t="s">
        <v>150</v>
      </c>
      <c r="G45" s="46"/>
      <c r="H45" s="50" t="s">
        <v>149</v>
      </c>
      <c r="I45" s="46"/>
      <c r="J45" s="50" t="s">
        <v>150</v>
      </c>
      <c r="K45" s="46"/>
      <c r="L45" s="50"/>
      <c r="M45" s="46"/>
      <c r="N45" s="51">
        <f t="shared" si="2"/>
        <v>75</v>
      </c>
      <c r="O45" s="46"/>
    </row>
    <row r="46" spans="2:15" s="37" customFormat="1" x14ac:dyDescent="0.2">
      <c r="B46" s="41">
        <f t="shared" si="1"/>
        <v>39</v>
      </c>
      <c r="C46" s="49" t="str">
        <f>IF(TRIM(学生出勤!C45)&lt;&gt;"",TRIM(学生出勤!C45),"")</f>
        <v>王慧</v>
      </c>
      <c r="D46" s="50" t="s">
        <v>150</v>
      </c>
      <c r="E46" s="46"/>
      <c r="F46" s="50" t="s">
        <v>149</v>
      </c>
      <c r="G46" s="46"/>
      <c r="H46" s="50" t="s">
        <v>150</v>
      </c>
      <c r="I46" s="46"/>
      <c r="J46" s="50" t="s">
        <v>150</v>
      </c>
      <c r="K46" s="46"/>
      <c r="L46" s="50"/>
      <c r="M46" s="46"/>
      <c r="N46" s="51">
        <f t="shared" si="2"/>
        <v>72.5</v>
      </c>
      <c r="O46" s="46"/>
    </row>
    <row r="47" spans="2:15" s="37" customFormat="1" x14ac:dyDescent="0.2">
      <c r="B47" s="41">
        <f t="shared" si="1"/>
        <v>40</v>
      </c>
      <c r="C47" s="49" t="str">
        <f>IF(TRIM(学生出勤!C46)&lt;&gt;"",TRIM(学生出勤!C46),"")</f>
        <v/>
      </c>
      <c r="D47" s="50"/>
      <c r="E47" s="46"/>
      <c r="F47" s="50"/>
      <c r="G47" s="46"/>
      <c r="H47" s="50"/>
      <c r="I47" s="46"/>
      <c r="J47" s="50"/>
      <c r="K47" s="46"/>
      <c r="L47" s="50"/>
      <c r="M47" s="46"/>
      <c r="N47" s="51" t="str">
        <f t="shared" si="2"/>
        <v/>
      </c>
      <c r="O47" s="46"/>
    </row>
    <row r="48" spans="2:15" s="37" customFormat="1" x14ac:dyDescent="0.2">
      <c r="B48" s="41">
        <f t="shared" si="1"/>
        <v>41</v>
      </c>
      <c r="C48" s="49" t="str">
        <f>IF(TRIM(学生出勤!C47)&lt;&gt;"",TRIM(学生出勤!C47),"")</f>
        <v/>
      </c>
      <c r="D48" s="50"/>
      <c r="E48" s="46"/>
      <c r="F48" s="50"/>
      <c r="G48" s="46"/>
      <c r="H48" s="50"/>
      <c r="I48" s="46"/>
      <c r="J48" s="50"/>
      <c r="K48" s="46"/>
      <c r="L48" s="50"/>
      <c r="M48" s="46"/>
      <c r="N48" s="51" t="str">
        <f t="shared" si="2"/>
        <v/>
      </c>
      <c r="O48" s="46"/>
    </row>
    <row r="49" spans="2:15" s="37" customFormat="1" x14ac:dyDescent="0.2">
      <c r="B49" s="41">
        <f t="shared" si="1"/>
        <v>42</v>
      </c>
      <c r="C49" s="49" t="str">
        <f>IF(TRIM(学生出勤!C48)&lt;&gt;"",TRIM(学生出勤!C48),"")</f>
        <v/>
      </c>
      <c r="D49" s="50"/>
      <c r="E49" s="46"/>
      <c r="F49" s="50"/>
      <c r="G49" s="46"/>
      <c r="H49" s="50"/>
      <c r="I49" s="46"/>
      <c r="J49" s="50"/>
      <c r="K49" s="46"/>
      <c r="L49" s="50"/>
      <c r="M49" s="46"/>
      <c r="N49" s="51" t="str">
        <f t="shared" si="2"/>
        <v/>
      </c>
      <c r="O49" s="46"/>
    </row>
    <row r="50" spans="2:15" s="37" customFormat="1" x14ac:dyDescent="0.2">
      <c r="B50" s="41">
        <f t="shared" si="1"/>
        <v>43</v>
      </c>
      <c r="C50" s="49" t="str">
        <f>IF(TRIM(学生出勤!C49)&lt;&gt;"",TRIM(学生出勤!C49),"")</f>
        <v/>
      </c>
      <c r="D50" s="50"/>
      <c r="E50" s="46"/>
      <c r="F50" s="50"/>
      <c r="G50" s="46"/>
      <c r="H50" s="50"/>
      <c r="I50" s="46"/>
      <c r="J50" s="50"/>
      <c r="K50" s="46"/>
      <c r="L50" s="50"/>
      <c r="M50" s="46"/>
      <c r="N50" s="51" t="str">
        <f t="shared" si="2"/>
        <v/>
      </c>
      <c r="O50" s="46"/>
    </row>
    <row r="51" spans="2:15" s="37" customFormat="1" x14ac:dyDescent="0.2">
      <c r="B51" s="41">
        <f t="shared" si="1"/>
        <v>44</v>
      </c>
      <c r="C51" s="49" t="str">
        <f>IF(TRIM(学生出勤!C50)&lt;&gt;"",TRIM(学生出勤!C50),"")</f>
        <v/>
      </c>
      <c r="D51" s="50"/>
      <c r="E51" s="46"/>
      <c r="F51" s="50"/>
      <c r="G51" s="46"/>
      <c r="H51" s="50"/>
      <c r="I51" s="46"/>
      <c r="J51" s="50"/>
      <c r="K51" s="46"/>
      <c r="L51" s="50"/>
      <c r="M51" s="46"/>
      <c r="N51" s="51" t="str">
        <f t="shared" si="2"/>
        <v/>
      </c>
      <c r="O51" s="46"/>
    </row>
    <row r="52" spans="2:15" s="37" customFormat="1" x14ac:dyDescent="0.2">
      <c r="B52" s="41">
        <f t="shared" si="1"/>
        <v>45</v>
      </c>
      <c r="C52" s="49" t="str">
        <f>IF(TRIM(学生出勤!C51)&lt;&gt;"",TRIM(学生出勤!C51),"")</f>
        <v/>
      </c>
      <c r="D52" s="50"/>
      <c r="E52" s="46"/>
      <c r="F52" s="50"/>
      <c r="G52" s="46"/>
      <c r="H52" s="50"/>
      <c r="I52" s="46"/>
      <c r="J52" s="50"/>
      <c r="K52" s="46"/>
      <c r="L52" s="50"/>
      <c r="M52" s="46"/>
      <c r="N52" s="51" t="str">
        <f t="shared" si="2"/>
        <v/>
      </c>
      <c r="O52" s="46"/>
    </row>
    <row r="53" spans="2:15" s="37" customFormat="1" x14ac:dyDescent="0.2">
      <c r="B53" s="41">
        <f t="shared" si="1"/>
        <v>46</v>
      </c>
      <c r="C53" s="49" t="str">
        <f>IF(TRIM(学生出勤!C52)&lt;&gt;"",TRIM(学生出勤!C52),"")</f>
        <v/>
      </c>
      <c r="D53" s="50"/>
      <c r="E53" s="46"/>
      <c r="F53" s="50"/>
      <c r="G53" s="46"/>
      <c r="H53" s="50"/>
      <c r="I53" s="46"/>
      <c r="J53" s="50"/>
      <c r="K53" s="46"/>
      <c r="L53" s="50"/>
      <c r="M53" s="46"/>
      <c r="N53" s="51" t="str">
        <f t="shared" si="2"/>
        <v/>
      </c>
      <c r="O53" s="46"/>
    </row>
    <row r="54" spans="2:15" s="37" customFormat="1" x14ac:dyDescent="0.2">
      <c r="B54" s="41">
        <f t="shared" si="1"/>
        <v>47</v>
      </c>
      <c r="C54" s="49" t="str">
        <f>IF(TRIM(学生出勤!C53)&lt;&gt;"",TRIM(学生出勤!C53),"")</f>
        <v/>
      </c>
      <c r="D54" s="50"/>
      <c r="E54" s="46"/>
      <c r="F54" s="50"/>
      <c r="G54" s="46"/>
      <c r="H54" s="50"/>
      <c r="I54" s="46"/>
      <c r="J54" s="50"/>
      <c r="K54" s="46"/>
      <c r="L54" s="50"/>
      <c r="M54" s="46"/>
      <c r="N54" s="51" t="str">
        <f t="shared" si="2"/>
        <v/>
      </c>
      <c r="O54" s="46"/>
    </row>
    <row r="55" spans="2:15" s="37" customFormat="1" x14ac:dyDescent="0.2">
      <c r="B55" s="41">
        <f t="shared" si="1"/>
        <v>48</v>
      </c>
      <c r="C55" s="49" t="str">
        <f>IF(TRIM(学生出勤!C54)&lt;&gt;"",TRIM(学生出勤!C54),"")</f>
        <v/>
      </c>
      <c r="D55" s="50"/>
      <c r="E55" s="46"/>
      <c r="F55" s="50"/>
      <c r="G55" s="46"/>
      <c r="H55" s="50"/>
      <c r="I55" s="46"/>
      <c r="J55" s="50"/>
      <c r="K55" s="46"/>
      <c r="L55" s="50"/>
      <c r="M55" s="46"/>
      <c r="N55" s="51" t="str">
        <f t="shared" si="2"/>
        <v/>
      </c>
      <c r="O55" s="46"/>
    </row>
    <row r="56" spans="2:15" s="37" customFormat="1" x14ac:dyDescent="0.2">
      <c r="B56" s="41">
        <f t="shared" si="1"/>
        <v>49</v>
      </c>
      <c r="C56" s="49" t="str">
        <f>IF(TRIM(学生出勤!C55)&lt;&gt;"",TRIM(学生出勤!C55),"")</f>
        <v/>
      </c>
      <c r="D56" s="50"/>
      <c r="E56" s="46"/>
      <c r="F56" s="50"/>
      <c r="G56" s="46"/>
      <c r="H56" s="50"/>
      <c r="I56" s="46"/>
      <c r="J56" s="50"/>
      <c r="K56" s="46"/>
      <c r="L56" s="50"/>
      <c r="M56" s="46"/>
      <c r="N56" s="51" t="str">
        <f t="shared" si="2"/>
        <v/>
      </c>
      <c r="O56" s="46"/>
    </row>
    <row r="57" spans="2:15" s="37" customFormat="1" x14ac:dyDescent="0.2">
      <c r="B57" s="41">
        <f t="shared" si="1"/>
        <v>50</v>
      </c>
      <c r="C57" s="49" t="str">
        <f>IF(TRIM(学生出勤!C56)&lt;&gt;"",TRIM(学生出勤!C56),"")</f>
        <v/>
      </c>
      <c r="D57" s="50"/>
      <c r="E57" s="46"/>
      <c r="F57" s="50"/>
      <c r="G57" s="46"/>
      <c r="H57" s="50"/>
      <c r="I57" s="46"/>
      <c r="J57" s="50"/>
      <c r="K57" s="46"/>
      <c r="L57" s="50"/>
      <c r="M57" s="46"/>
      <c r="N57" s="51" t="str">
        <f t="shared" si="2"/>
        <v/>
      </c>
      <c r="O57" s="46"/>
    </row>
    <row r="58" spans="2:15" s="37" customFormat="1" x14ac:dyDescent="0.2">
      <c r="B58" s="41">
        <f t="shared" si="1"/>
        <v>51</v>
      </c>
      <c r="C58" s="49" t="str">
        <f>IF(TRIM(学生出勤!C57)&lt;&gt;"",TRIM(学生出勤!C57),"")</f>
        <v/>
      </c>
      <c r="D58" s="50"/>
      <c r="E58" s="46"/>
      <c r="F58" s="50"/>
      <c r="G58" s="46"/>
      <c r="H58" s="50"/>
      <c r="I58" s="46"/>
      <c r="J58" s="50"/>
      <c r="K58" s="46"/>
      <c r="L58" s="50"/>
      <c r="M58" s="46"/>
      <c r="N58" s="51" t="str">
        <f t="shared" si="2"/>
        <v/>
      </c>
      <c r="O58" s="46"/>
    </row>
  </sheetData>
  <sheetProtection selectLockedCells="1"/>
  <protectedRanges>
    <protectedRange sqref="I8:I17 K8:K58 M8:M58 O8:O58 E24 G8:G58 E27 I19:I58 E30 E36" name="平时成绩可编辑区域" securityDescriptor=""/>
    <protectedRange sqref="J8:J58 L8:L58 D8:D58 F8:F58 H8:H58" name="平时成绩可编辑区域_1" securityDescriptor=""/>
  </protectedRanges>
  <mergeCells count="22">
    <mergeCell ref="B2:O2"/>
    <mergeCell ref="B3:C3"/>
    <mergeCell ref="D3:O3"/>
    <mergeCell ref="B4:C4"/>
    <mergeCell ref="D4:F4"/>
    <mergeCell ref="H4:I4"/>
    <mergeCell ref="J4:K4"/>
    <mergeCell ref="L4:O4"/>
    <mergeCell ref="J6:K6"/>
    <mergeCell ref="L6:M6"/>
    <mergeCell ref="N6:N7"/>
    <mergeCell ref="O6:O7"/>
    <mergeCell ref="B5:C5"/>
    <mergeCell ref="D5:F5"/>
    <mergeCell ref="H5:I5"/>
    <mergeCell ref="J5:K5"/>
    <mergeCell ref="L5:O5"/>
    <mergeCell ref="B6:B7"/>
    <mergeCell ref="C6:C7"/>
    <mergeCell ref="D6:E6"/>
    <mergeCell ref="F6:G6"/>
    <mergeCell ref="H6:I6"/>
  </mergeCells>
  <phoneticPr fontId="2" type="noConversion"/>
  <conditionalFormatting sqref="B8:O58">
    <cfRule type="expression" dxfId="5" priority="4">
      <formula>MOD(ROW(),2)=0</formula>
    </cfRule>
  </conditionalFormatting>
  <conditionalFormatting sqref="N8:N58">
    <cfRule type="expression" dxfId="4" priority="1">
      <formula>MOD(2,2)=0</formula>
    </cfRule>
    <cfRule type="cellIs" dxfId="3" priority="3" operator="lessThan">
      <formula>60</formula>
    </cfRule>
  </conditionalFormatting>
  <conditionalFormatting sqref="B8:C58">
    <cfRule type="expression" dxfId="2" priority="2">
      <formula>MOD(2,2)=0</formula>
    </cfRule>
  </conditionalFormatting>
  <dataValidations count="2">
    <dataValidation type="list" allowBlank="1" showInputMessage="1" showErrorMessage="1" error="平时成绩按10分制评分（0-10）" sqref="J8:J58 L8:L58 H8:H58 F8:F58 D8:D58" xr:uid="{00000000-0002-0000-0100-000000000000}">
      <formula1>"A,B,C,D,F,N"</formula1>
    </dataValidation>
    <dataValidation type="whole" allowBlank="1" showInputMessage="1" showErrorMessage="1" error="平时成绩按10分制评分（0-10）" sqref="D59" xr:uid="{00000000-0002-0000-0100-000001000000}">
      <formula1>0</formula1>
      <formula2>100</formula2>
    </dataValidation>
  </dataValidations>
  <pageMargins left="0.75" right="0.75" top="1" bottom="1" header="0.51041666666666696" footer="0.51041666666666696"/>
  <pageSetup paperSize="9" firstPageNumber="4294963191" orientation="landscape" useFirstPageNumber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XES57"/>
  <sheetViews>
    <sheetView showGridLines="0" workbookViewId="0">
      <selection activeCell="J5" sqref="J5"/>
    </sheetView>
  </sheetViews>
  <sheetFormatPr defaultColWidth="8.625" defaultRowHeight="14.25" x14ac:dyDescent="0.15"/>
  <cols>
    <col min="1" max="1" width="1.125" style="1" customWidth="1"/>
    <col min="2" max="2" width="4.25" style="1" customWidth="1"/>
    <col min="3" max="3" width="8.25" style="1" customWidth="1"/>
    <col min="4" max="4" width="13.375" style="1" customWidth="1"/>
    <col min="5" max="5" width="7.625" style="2" customWidth="1"/>
    <col min="6" max="6" width="8.5" style="1" customWidth="1"/>
    <col min="7" max="7" width="8.625" style="1"/>
    <col min="8" max="8" width="6.25" style="1" customWidth="1"/>
    <col min="9" max="9" width="19.25" style="1" customWidth="1"/>
    <col min="10" max="16373" width="8.625" style="1"/>
    <col min="16374" max="16384" width="8.625" style="14"/>
  </cols>
  <sheetData>
    <row r="1" spans="2:12" ht="6" customHeight="1" x14ac:dyDescent="0.15"/>
    <row r="2" spans="2:12" s="3" customFormat="1" ht="37.5" customHeight="1" x14ac:dyDescent="0.15">
      <c r="B2" s="121" t="s">
        <v>10</v>
      </c>
      <c r="C2" s="122"/>
      <c r="D2" s="122"/>
      <c r="E2" s="122"/>
      <c r="F2" s="122"/>
      <c r="G2" s="122"/>
      <c r="H2" s="122"/>
      <c r="I2" s="123"/>
    </row>
    <row r="3" spans="2:12" s="3" customFormat="1" ht="51.75" customHeight="1" x14ac:dyDescent="0.15">
      <c r="B3" s="124" t="s">
        <v>0</v>
      </c>
      <c r="C3" s="125"/>
      <c r="D3" s="126" t="s">
        <v>81</v>
      </c>
      <c r="E3" s="127"/>
      <c r="F3" s="127"/>
      <c r="G3" s="127"/>
      <c r="H3" s="127"/>
      <c r="I3" s="128"/>
    </row>
    <row r="4" spans="2:12" s="3" customFormat="1" ht="14.25" customHeight="1" x14ac:dyDescent="0.15">
      <c r="B4" s="129" t="s">
        <v>1</v>
      </c>
      <c r="C4" s="130"/>
      <c r="D4" s="8" t="str">
        <f>IF(TRIM(学生出勤!D4)&lt;&gt;"",学生出勤!D4,"")</f>
        <v>河套学院</v>
      </c>
      <c r="E4" s="7" t="s">
        <v>2</v>
      </c>
      <c r="F4" s="8" t="str">
        <f>IF(TRIM(学生出勤!K4)&lt;&gt;"",学生出勤!K4,"")</f>
        <v>2017级</v>
      </c>
      <c r="G4" s="9" t="s">
        <v>3</v>
      </c>
      <c r="H4" s="131" t="str">
        <f>IF(TRIM(学生出勤!R4)&lt;&gt;"",学生出勤!R4,"")</f>
        <v>大数据</v>
      </c>
      <c r="I4" s="132"/>
    </row>
    <row r="5" spans="2:12" s="3" customFormat="1" x14ac:dyDescent="0.15">
      <c r="B5" s="129" t="s">
        <v>4</v>
      </c>
      <c r="C5" s="130"/>
      <c r="D5" s="8" t="str">
        <f>IF(TRIM(学生出勤!D5)&lt;&gt;"",学生出勤!D5,"")</f>
        <v>17级大数据班</v>
      </c>
      <c r="E5" s="7" t="s">
        <v>5</v>
      </c>
      <c r="F5" s="8" t="str">
        <f>IF(TRIM(学生出勤!K5)&lt;&gt;"",学生出勤!K5,"")</f>
        <v>樊巧莲</v>
      </c>
      <c r="G5" s="9" t="s">
        <v>6</v>
      </c>
      <c r="H5" s="131" t="str">
        <f>IF(TRIM(学生出勤!R5)&lt;&gt;"",学生出勤!R5,"")</f>
        <v>数据可视化</v>
      </c>
      <c r="I5" s="132"/>
      <c r="K5" s="10"/>
    </row>
    <row r="6" spans="2:12" s="3" customFormat="1" x14ac:dyDescent="0.15">
      <c r="B6" s="4" t="s">
        <v>8</v>
      </c>
      <c r="C6" s="4" t="s">
        <v>11</v>
      </c>
      <c r="D6" s="11" t="s">
        <v>9</v>
      </c>
      <c r="E6" s="118" t="s">
        <v>12</v>
      </c>
      <c r="F6" s="119"/>
      <c r="G6" s="118" t="s">
        <v>13</v>
      </c>
      <c r="H6" s="120"/>
      <c r="I6" s="12" t="s">
        <v>14</v>
      </c>
    </row>
    <row r="7" spans="2:12" s="3" customFormat="1" x14ac:dyDescent="0.15">
      <c r="B7" s="54">
        <f t="shared" ref="B7:B57" si="0">ROW()-6</f>
        <v>1</v>
      </c>
      <c r="C7" s="55" t="str">
        <f>IF(TRIM(学生出勤!C7)&lt;&gt;"",TRIM(学生出勤!C7),"")</f>
        <v>马旭</v>
      </c>
      <c r="D7" s="56">
        <f ca="1">INDIRECT("学生出勤!R"&amp;ROW()&amp;"C"&amp;MATCH("出勤成绩",学生出勤!$A$6:$BW$6,0),FALSE)</f>
        <v>100</v>
      </c>
      <c r="E7" s="114">
        <f ca="1">INDIRECT("项目评定!R"&amp;ROW()+1&amp;"C"&amp;MATCH("项目成绩",项目评定!$A$6:$BY$6,0),FALSE)</f>
        <v>90</v>
      </c>
      <c r="F7" s="115"/>
      <c r="G7" s="116">
        <f ca="1">IF(TRIM(C7)="","",IF(ISERROR(SUM(D7*0.3+E7*0.7)),0,SUM(D7*0.3+E7*0.7)))</f>
        <v>93</v>
      </c>
      <c r="H7" s="117"/>
      <c r="I7" s="52"/>
    </row>
    <row r="8" spans="2:12" s="3" customFormat="1" x14ac:dyDescent="0.15">
      <c r="B8" s="54">
        <f t="shared" si="0"/>
        <v>2</v>
      </c>
      <c r="C8" s="55" t="str">
        <f>IF(TRIM(学生出勤!C8)&lt;&gt;"",TRIM(学生出勤!C8),"")</f>
        <v>孙婷婷</v>
      </c>
      <c r="D8" s="56">
        <f ca="1">INDIRECT("学生出勤!R"&amp;ROW()&amp;"C"&amp;MATCH("出勤成绩",学生出勤!$A$6:$BW$6,0),FALSE)</f>
        <v>100</v>
      </c>
      <c r="E8" s="114">
        <f ca="1">INDIRECT("项目评定!R"&amp;ROW()+1&amp;"C"&amp;MATCH("项目成绩",项目评定!$A$6:$BY$6,0),FALSE)</f>
        <v>77.5</v>
      </c>
      <c r="F8" s="115"/>
      <c r="G8" s="116">
        <f t="shared" ref="G8:G45" ca="1" si="1">IF(TRIM(C8)="","",IF(ISERROR(SUM(D8*0.3+E8*0.7)),0,SUM(D8*0.3+E8*0.7)))</f>
        <v>84.25</v>
      </c>
      <c r="H8" s="117"/>
      <c r="I8" s="52"/>
    </row>
    <row r="9" spans="2:12" s="3" customFormat="1" x14ac:dyDescent="0.15">
      <c r="B9" s="54">
        <f t="shared" si="0"/>
        <v>3</v>
      </c>
      <c r="C9" s="55" t="str">
        <f>IF(TRIM(学生出勤!C9)&lt;&gt;"",TRIM(学生出勤!C9),"")</f>
        <v>马晓楠</v>
      </c>
      <c r="D9" s="56">
        <f ca="1">INDIRECT("学生出勤!R"&amp;ROW()&amp;"C"&amp;MATCH("出勤成绩",学生出勤!$A$6:$BW$6,0),FALSE)</f>
        <v>100</v>
      </c>
      <c r="E9" s="114">
        <f ca="1">INDIRECT("项目评定!R"&amp;ROW()+1&amp;"C"&amp;MATCH("项目成绩",项目评定!$A$6:$BY$6,0),FALSE)</f>
        <v>77.5</v>
      </c>
      <c r="F9" s="115"/>
      <c r="G9" s="116">
        <f t="shared" ca="1" si="1"/>
        <v>84.25</v>
      </c>
      <c r="H9" s="117"/>
      <c r="I9" s="52"/>
    </row>
    <row r="10" spans="2:12" s="3" customFormat="1" x14ac:dyDescent="0.15">
      <c r="B10" s="54">
        <f t="shared" si="0"/>
        <v>4</v>
      </c>
      <c r="C10" s="55" t="str">
        <f>IF(TRIM(学生出勤!C10)&lt;&gt;"",TRIM(学生出勤!C10),"")</f>
        <v>郝烨</v>
      </c>
      <c r="D10" s="56">
        <f ca="1">INDIRECT("学生出勤!R"&amp;ROW()&amp;"C"&amp;MATCH("出勤成绩",学生出勤!$A$6:$BW$6,0),FALSE)</f>
        <v>100</v>
      </c>
      <c r="E10" s="114">
        <f ca="1">INDIRECT("项目评定!R"&amp;ROW()+1&amp;"C"&amp;MATCH("项目成绩",项目评定!$A$6:$BY$6,0),FALSE)</f>
        <v>75</v>
      </c>
      <c r="F10" s="115"/>
      <c r="G10" s="116">
        <f t="shared" ca="1" si="1"/>
        <v>82.5</v>
      </c>
      <c r="H10" s="117"/>
      <c r="I10" s="52"/>
    </row>
    <row r="11" spans="2:12" s="3" customFormat="1" x14ac:dyDescent="0.15">
      <c r="B11" s="54">
        <f t="shared" si="0"/>
        <v>5</v>
      </c>
      <c r="C11" s="55" t="str">
        <f>IF(TRIM(学生出勤!C11)&lt;&gt;"",TRIM(学生出勤!C11),"")</f>
        <v>满雪洁</v>
      </c>
      <c r="D11" s="56">
        <f ca="1">INDIRECT("学生出勤!R"&amp;ROW()&amp;"C"&amp;MATCH("出勤成绩",学生出勤!$A$6:$BW$6,0),FALSE)</f>
        <v>100</v>
      </c>
      <c r="E11" s="114">
        <f ca="1">INDIRECT("项目评定!R"&amp;ROW()+1&amp;"C"&amp;MATCH("项目成绩",项目评定!$A$6:$BY$6,0),FALSE)</f>
        <v>77.5</v>
      </c>
      <c r="F11" s="115"/>
      <c r="G11" s="116">
        <f t="shared" ca="1" si="1"/>
        <v>84.25</v>
      </c>
      <c r="H11" s="117"/>
      <c r="I11" s="52"/>
    </row>
    <row r="12" spans="2:12" s="3" customFormat="1" x14ac:dyDescent="0.15">
      <c r="B12" s="54">
        <f t="shared" si="0"/>
        <v>6</v>
      </c>
      <c r="C12" s="55" t="str">
        <f>IF(TRIM(学生出勤!C12)&lt;&gt;"",TRIM(学生出勤!C12),"")</f>
        <v>赵慧颖</v>
      </c>
      <c r="D12" s="56">
        <f ca="1">INDIRECT("学生出勤!R"&amp;ROW()&amp;"C"&amp;MATCH("出勤成绩",学生出勤!$A$6:$BW$6,0),FALSE)</f>
        <v>100</v>
      </c>
      <c r="E12" s="114">
        <f ca="1">INDIRECT("项目评定!R"&amp;ROW()+1&amp;"C"&amp;MATCH("项目成绩",项目评定!$A$6:$BY$6,0),FALSE)</f>
        <v>72.5</v>
      </c>
      <c r="F12" s="115"/>
      <c r="G12" s="116">
        <f t="shared" ca="1" si="1"/>
        <v>80.75</v>
      </c>
      <c r="H12" s="117"/>
      <c r="I12" s="52"/>
      <c r="L12" s="13"/>
    </row>
    <row r="13" spans="2:12" s="3" customFormat="1" x14ac:dyDescent="0.15">
      <c r="B13" s="54">
        <f t="shared" si="0"/>
        <v>7</v>
      </c>
      <c r="C13" s="55" t="str">
        <f>IF(TRIM(学生出勤!C13)&lt;&gt;"",TRIM(学生出勤!C13),"")</f>
        <v>司清汶</v>
      </c>
      <c r="D13" s="56">
        <f ca="1">INDIRECT("学生出勤!R"&amp;ROW()&amp;"C"&amp;MATCH("出勤成绩",学生出勤!$A$6:$BW$6,0),FALSE)</f>
        <v>100</v>
      </c>
      <c r="E13" s="114">
        <f ca="1">INDIRECT("项目评定!R"&amp;ROW()+1&amp;"C"&amp;MATCH("项目成绩",项目评定!$A$6:$BY$6,0),FALSE)</f>
        <v>67.5</v>
      </c>
      <c r="F13" s="115"/>
      <c r="G13" s="116">
        <f t="shared" ca="1" si="1"/>
        <v>77.25</v>
      </c>
      <c r="H13" s="117"/>
      <c r="I13" s="52"/>
    </row>
    <row r="14" spans="2:12" s="3" customFormat="1" x14ac:dyDescent="0.15">
      <c r="B14" s="54">
        <f t="shared" si="0"/>
        <v>8</v>
      </c>
      <c r="C14" s="55" t="str">
        <f>IF(TRIM(学生出勤!C14)&lt;&gt;"",TRIM(学生出勤!C14),"")</f>
        <v>刘浩楠</v>
      </c>
      <c r="D14" s="56">
        <f ca="1">INDIRECT("学生出勤!R"&amp;ROW()&amp;"C"&amp;MATCH("出勤成绩",学生出勤!$A$6:$BW$6,0),FALSE)</f>
        <v>100</v>
      </c>
      <c r="E14" s="114">
        <f ca="1">INDIRECT("项目评定!R"&amp;ROW()+1&amp;"C"&amp;MATCH("项目成绩",项目评定!$A$6:$BY$6,0),FALSE)</f>
        <v>77.5</v>
      </c>
      <c r="F14" s="115"/>
      <c r="G14" s="116">
        <f t="shared" ca="1" si="1"/>
        <v>84.25</v>
      </c>
      <c r="H14" s="117"/>
      <c r="I14" s="52"/>
    </row>
    <row r="15" spans="2:12" s="3" customFormat="1" x14ac:dyDescent="0.15">
      <c r="B15" s="54">
        <f t="shared" si="0"/>
        <v>9</v>
      </c>
      <c r="C15" s="55" t="str">
        <f>IF(TRIM(学生出勤!C15)&lt;&gt;"",TRIM(学生出勤!C15),"")</f>
        <v>王鑫鑫</v>
      </c>
      <c r="D15" s="56">
        <f ca="1">INDIRECT("学生出勤!R"&amp;ROW()&amp;"C"&amp;MATCH("出勤成绩",学生出勤!$A$6:$BW$6,0),FALSE)</f>
        <v>100</v>
      </c>
      <c r="E15" s="114">
        <f ca="1">INDIRECT("项目评定!R"&amp;ROW()+1&amp;"C"&amp;MATCH("项目成绩",项目评定!$A$6:$BY$6,0),FALSE)</f>
        <v>87.5</v>
      </c>
      <c r="F15" s="115"/>
      <c r="G15" s="116">
        <f t="shared" ca="1" si="1"/>
        <v>91.25</v>
      </c>
      <c r="H15" s="117"/>
      <c r="I15" s="52"/>
    </row>
    <row r="16" spans="2:12" s="3" customFormat="1" x14ac:dyDescent="0.15">
      <c r="B16" s="54">
        <f t="shared" si="0"/>
        <v>10</v>
      </c>
      <c r="C16" s="55" t="str">
        <f>IF(TRIM(学生出勤!C16)&lt;&gt;"",TRIM(学生出勤!C16),"")</f>
        <v>朱安琦</v>
      </c>
      <c r="D16" s="56">
        <f ca="1">INDIRECT("学生出勤!R"&amp;ROW()&amp;"C"&amp;MATCH("出勤成绩",学生出勤!$A$6:$BW$6,0),FALSE)</f>
        <v>100</v>
      </c>
      <c r="E16" s="114">
        <f ca="1">INDIRECT("项目评定!R"&amp;ROW()+1&amp;"C"&amp;MATCH("项目成绩",项目评定!$A$6:$BY$6,0),FALSE)</f>
        <v>80</v>
      </c>
      <c r="F16" s="115"/>
      <c r="G16" s="116">
        <f t="shared" ca="1" si="1"/>
        <v>86</v>
      </c>
      <c r="H16" s="117"/>
      <c r="I16" s="52"/>
    </row>
    <row r="17" spans="2:9" s="3" customFormat="1" x14ac:dyDescent="0.15">
      <c r="B17" s="54">
        <f t="shared" si="0"/>
        <v>11</v>
      </c>
      <c r="C17" s="55" t="str">
        <f>IF(TRIM(学生出勤!C17)&lt;&gt;"",TRIM(学生出勤!C17),"")</f>
        <v>李闯</v>
      </c>
      <c r="D17" s="56">
        <f ca="1">INDIRECT("学生出勤!R"&amp;ROW()&amp;"C"&amp;MATCH("出勤成绩",学生出勤!$A$6:$BW$6,0),FALSE)</f>
        <v>100</v>
      </c>
      <c r="E17" s="114">
        <f ca="1">INDIRECT("项目评定!R"&amp;ROW()+1&amp;"C"&amp;MATCH("项目成绩",项目评定!$A$6:$BY$6,0),FALSE)</f>
        <v>70</v>
      </c>
      <c r="F17" s="115"/>
      <c r="G17" s="116">
        <f t="shared" ca="1" si="1"/>
        <v>79</v>
      </c>
      <c r="H17" s="117"/>
      <c r="I17" s="53"/>
    </row>
    <row r="18" spans="2:9" s="3" customFormat="1" x14ac:dyDescent="0.15">
      <c r="B18" s="54">
        <f t="shared" si="0"/>
        <v>12</v>
      </c>
      <c r="C18" s="55" t="str">
        <f>IF(TRIM(学生出勤!C18)&lt;&gt;"",TRIM(学生出勤!C18),"")</f>
        <v>刘彬鹏</v>
      </c>
      <c r="D18" s="56">
        <f ca="1">INDIRECT("学生出勤!R"&amp;ROW()&amp;"C"&amp;MATCH("出勤成绩",学生出勤!$A$6:$BW$6,0),FALSE)</f>
        <v>100</v>
      </c>
      <c r="E18" s="114">
        <f ca="1">INDIRECT("项目评定!R"&amp;ROW()+1&amp;"C"&amp;MATCH("项目成绩",项目评定!$A$6:$BY$6,0),FALSE)</f>
        <v>82.5</v>
      </c>
      <c r="F18" s="115"/>
      <c r="G18" s="116">
        <f t="shared" ca="1" si="1"/>
        <v>87.75</v>
      </c>
      <c r="H18" s="117"/>
      <c r="I18" s="53"/>
    </row>
    <row r="19" spans="2:9" s="3" customFormat="1" x14ac:dyDescent="0.15">
      <c r="B19" s="54">
        <f t="shared" si="0"/>
        <v>13</v>
      </c>
      <c r="C19" s="55" t="str">
        <f>IF(TRIM(学生出勤!C19)&lt;&gt;"",TRIM(学生出勤!C19),"")</f>
        <v>张佳伟</v>
      </c>
      <c r="D19" s="56">
        <f ca="1">INDIRECT("学生出勤!R"&amp;ROW()&amp;"C"&amp;MATCH("出勤成绩",学生出勤!$A$6:$BW$6,0),FALSE)</f>
        <v>100</v>
      </c>
      <c r="E19" s="114">
        <f ca="1">INDIRECT("项目评定!R"&amp;ROW()+1&amp;"C"&amp;MATCH("项目成绩",项目评定!$A$6:$BY$6,0),FALSE)</f>
        <v>0</v>
      </c>
      <c r="F19" s="115"/>
      <c r="G19" s="116">
        <f t="shared" ca="1" si="1"/>
        <v>30</v>
      </c>
      <c r="H19" s="117"/>
      <c r="I19" s="53"/>
    </row>
    <row r="20" spans="2:9" s="3" customFormat="1" x14ac:dyDescent="0.15">
      <c r="B20" s="54">
        <f t="shared" si="0"/>
        <v>14</v>
      </c>
      <c r="C20" s="55" t="str">
        <f>IF(TRIM(学生出勤!C20)&lt;&gt;"",TRIM(学生出勤!C20),"")</f>
        <v>张庆港</v>
      </c>
      <c r="D20" s="56">
        <f ca="1">INDIRECT("学生出勤!R"&amp;ROW()&amp;"C"&amp;MATCH("出勤成绩",学生出勤!$A$6:$BW$6,0),FALSE)</f>
        <v>100</v>
      </c>
      <c r="E20" s="114">
        <f ca="1">INDIRECT("项目评定!R"&amp;ROW()+1&amp;"C"&amp;MATCH("项目成绩",项目评定!$A$6:$BY$6,0),FALSE)</f>
        <v>72.5</v>
      </c>
      <c r="F20" s="115"/>
      <c r="G20" s="116">
        <f t="shared" ca="1" si="1"/>
        <v>80.75</v>
      </c>
      <c r="H20" s="117"/>
      <c r="I20" s="53"/>
    </row>
    <row r="21" spans="2:9" s="3" customFormat="1" x14ac:dyDescent="0.15">
      <c r="B21" s="54">
        <f t="shared" si="0"/>
        <v>15</v>
      </c>
      <c r="C21" s="55" t="str">
        <f>IF(TRIM(学生出勤!C21)&lt;&gt;"",TRIM(学生出勤!C21),"")</f>
        <v>王玲</v>
      </c>
      <c r="D21" s="56">
        <f ca="1">INDIRECT("学生出勤!R"&amp;ROW()&amp;"C"&amp;MATCH("出勤成绩",学生出勤!$A$6:$BW$6,0),FALSE)</f>
        <v>100</v>
      </c>
      <c r="E21" s="114">
        <f ca="1">INDIRECT("项目评定!R"&amp;ROW()+1&amp;"C"&amp;MATCH("项目成绩",项目评定!$A$6:$BY$6,0),FALSE)</f>
        <v>67.5</v>
      </c>
      <c r="F21" s="115"/>
      <c r="G21" s="116">
        <f t="shared" ca="1" si="1"/>
        <v>77.25</v>
      </c>
      <c r="H21" s="117"/>
      <c r="I21" s="53"/>
    </row>
    <row r="22" spans="2:9" s="3" customFormat="1" x14ac:dyDescent="0.15">
      <c r="B22" s="54">
        <f t="shared" si="0"/>
        <v>16</v>
      </c>
      <c r="C22" s="55" t="str">
        <f>IF(TRIM(学生出勤!C22)&lt;&gt;"",TRIM(学生出勤!C22),"")</f>
        <v>廉晓娇</v>
      </c>
      <c r="D22" s="56">
        <f ca="1">INDIRECT("学生出勤!R"&amp;ROW()&amp;"C"&amp;MATCH("出勤成绩",学生出勤!$A$6:$BW$6,0),FALSE)</f>
        <v>100</v>
      </c>
      <c r="E22" s="114">
        <f ca="1">INDIRECT("项目评定!R"&amp;ROW()+1&amp;"C"&amp;MATCH("项目成绩",项目评定!$A$6:$BY$6,0),FALSE)</f>
        <v>77.5</v>
      </c>
      <c r="F22" s="115"/>
      <c r="G22" s="116">
        <f t="shared" ca="1" si="1"/>
        <v>84.25</v>
      </c>
      <c r="H22" s="117"/>
      <c r="I22" s="53"/>
    </row>
    <row r="23" spans="2:9" s="3" customFormat="1" x14ac:dyDescent="0.15">
      <c r="B23" s="54">
        <f t="shared" si="0"/>
        <v>17</v>
      </c>
      <c r="C23" s="55" t="str">
        <f>IF(TRIM(学生出勤!C23)&lt;&gt;"",TRIM(学生出勤!C23),"")</f>
        <v>张科</v>
      </c>
      <c r="D23" s="56">
        <f ca="1">INDIRECT("学生出勤!R"&amp;ROW()&amp;"C"&amp;MATCH("出勤成绩",学生出勤!$A$6:$BW$6,0),FALSE)</f>
        <v>100</v>
      </c>
      <c r="E23" s="114">
        <f ca="1">INDIRECT("项目评定!R"&amp;ROW()+1&amp;"C"&amp;MATCH("项目成绩",项目评定!$A$6:$BY$6,0),FALSE)</f>
        <v>67.5</v>
      </c>
      <c r="F23" s="115"/>
      <c r="G23" s="116">
        <f t="shared" ca="1" si="1"/>
        <v>77.25</v>
      </c>
      <c r="H23" s="117"/>
      <c r="I23" s="53"/>
    </row>
    <row r="24" spans="2:9" s="3" customFormat="1" x14ac:dyDescent="0.15">
      <c r="B24" s="54">
        <f t="shared" si="0"/>
        <v>18</v>
      </c>
      <c r="C24" s="55" t="str">
        <f>IF(TRIM(学生出勤!C24)&lt;&gt;"",TRIM(学生出勤!C24),"")</f>
        <v>王丽慧</v>
      </c>
      <c r="D24" s="56">
        <f ca="1">INDIRECT("学生出勤!R"&amp;ROW()&amp;"C"&amp;MATCH("出勤成绩",学生出勤!$A$6:$BW$6,0),FALSE)</f>
        <v>100</v>
      </c>
      <c r="E24" s="114">
        <f ca="1">INDIRECT("项目评定!R"&amp;ROW()+1&amp;"C"&amp;MATCH("项目成绩",项目评定!$A$6:$BY$6,0),FALSE)</f>
        <v>72.5</v>
      </c>
      <c r="F24" s="115"/>
      <c r="G24" s="116">
        <f t="shared" ca="1" si="1"/>
        <v>80.75</v>
      </c>
      <c r="H24" s="117"/>
      <c r="I24" s="53"/>
    </row>
    <row r="25" spans="2:9" s="3" customFormat="1" x14ac:dyDescent="0.15">
      <c r="B25" s="54">
        <f t="shared" si="0"/>
        <v>19</v>
      </c>
      <c r="C25" s="55" t="str">
        <f>IF(TRIM(学生出勤!C25)&lt;&gt;"",TRIM(学生出勤!C25),"")</f>
        <v>张嘉栋</v>
      </c>
      <c r="D25" s="56">
        <f ca="1">INDIRECT("学生出勤!R"&amp;ROW()&amp;"C"&amp;MATCH("出勤成绩",学生出勤!$A$6:$BW$6,0),FALSE)</f>
        <v>100</v>
      </c>
      <c r="E25" s="114">
        <f ca="1">INDIRECT("项目评定!R"&amp;ROW()+1&amp;"C"&amp;MATCH("项目成绩",项目评定!$A$6:$BY$6,0),FALSE)</f>
        <v>65</v>
      </c>
      <c r="F25" s="115"/>
      <c r="G25" s="116">
        <f t="shared" ca="1" si="1"/>
        <v>75.5</v>
      </c>
      <c r="H25" s="117"/>
      <c r="I25" s="53"/>
    </row>
    <row r="26" spans="2:9" s="3" customFormat="1" x14ac:dyDescent="0.15">
      <c r="B26" s="54">
        <f t="shared" si="0"/>
        <v>20</v>
      </c>
      <c r="C26" s="55" t="str">
        <f>IF(TRIM(学生出勤!C26)&lt;&gt;"",TRIM(学生出勤!C26),"")</f>
        <v>李佳乐</v>
      </c>
      <c r="D26" s="56">
        <f ca="1">INDIRECT("学生出勤!R"&amp;ROW()&amp;"C"&amp;MATCH("出勤成绩",学生出勤!$A$6:$BW$6,0),FALSE)</f>
        <v>100</v>
      </c>
      <c r="E26" s="114">
        <f ca="1">INDIRECT("项目评定!R"&amp;ROW()+1&amp;"C"&amp;MATCH("项目成绩",项目评定!$A$6:$BY$6,0),FALSE)</f>
        <v>90</v>
      </c>
      <c r="F26" s="115"/>
      <c r="G26" s="116">
        <f t="shared" ca="1" si="1"/>
        <v>93</v>
      </c>
      <c r="H26" s="117"/>
      <c r="I26" s="53"/>
    </row>
    <row r="27" spans="2:9" s="3" customFormat="1" x14ac:dyDescent="0.15">
      <c r="B27" s="54">
        <f t="shared" si="0"/>
        <v>21</v>
      </c>
      <c r="C27" s="55" t="str">
        <f>IF(TRIM(学生出勤!C27)&lt;&gt;"",TRIM(学生出勤!C27),"")</f>
        <v>柴旭龙</v>
      </c>
      <c r="D27" s="56">
        <f ca="1">INDIRECT("学生出勤!R"&amp;ROW()&amp;"C"&amp;MATCH("出勤成绩",学生出勤!$A$6:$BW$6,0),FALSE)</f>
        <v>100</v>
      </c>
      <c r="E27" s="114">
        <f ca="1">INDIRECT("项目评定!R"&amp;ROW()+1&amp;"C"&amp;MATCH("项目成绩",项目评定!$A$6:$BY$6,0),FALSE)</f>
        <v>57.5</v>
      </c>
      <c r="F27" s="115"/>
      <c r="G27" s="116">
        <f t="shared" ca="1" si="1"/>
        <v>70.25</v>
      </c>
      <c r="H27" s="117"/>
      <c r="I27" s="53"/>
    </row>
    <row r="28" spans="2:9" s="3" customFormat="1" x14ac:dyDescent="0.15">
      <c r="B28" s="54">
        <f t="shared" si="0"/>
        <v>22</v>
      </c>
      <c r="C28" s="55" t="str">
        <f>IF(TRIM(学生出勤!C28)&lt;&gt;"",TRIM(学生出勤!C28),"")</f>
        <v>郭文博</v>
      </c>
      <c r="D28" s="56">
        <f ca="1">INDIRECT("学生出勤!R"&amp;ROW()&amp;"C"&amp;MATCH("出勤成绩",学生出勤!$A$6:$BW$6,0),FALSE)</f>
        <v>100</v>
      </c>
      <c r="E28" s="114">
        <f ca="1">INDIRECT("项目评定!R"&amp;ROW()+1&amp;"C"&amp;MATCH("项目成绩",项目评定!$A$6:$BY$6,0),FALSE)</f>
        <v>72.5</v>
      </c>
      <c r="F28" s="115"/>
      <c r="G28" s="116">
        <f t="shared" ca="1" si="1"/>
        <v>80.75</v>
      </c>
      <c r="H28" s="117"/>
      <c r="I28" s="53"/>
    </row>
    <row r="29" spans="2:9" s="3" customFormat="1" x14ac:dyDescent="0.15">
      <c r="B29" s="54">
        <f t="shared" si="0"/>
        <v>23</v>
      </c>
      <c r="C29" s="55" t="str">
        <f>IF(TRIM(学生出勤!C29)&lt;&gt;"",TRIM(学生出勤!C29),"")</f>
        <v>王宇清</v>
      </c>
      <c r="D29" s="56">
        <f ca="1">INDIRECT("学生出勤!R"&amp;ROW()&amp;"C"&amp;MATCH("出勤成绩",学生出勤!$A$6:$BW$6,0),FALSE)</f>
        <v>100</v>
      </c>
      <c r="E29" s="114">
        <f ca="1">INDIRECT("项目评定!R"&amp;ROW()+1&amp;"C"&amp;MATCH("项目成绩",项目评定!$A$6:$BY$6,0),FALSE)</f>
        <v>72.5</v>
      </c>
      <c r="F29" s="115"/>
      <c r="G29" s="116">
        <f t="shared" ca="1" si="1"/>
        <v>80.75</v>
      </c>
      <c r="H29" s="117"/>
      <c r="I29" s="53"/>
    </row>
    <row r="30" spans="2:9" s="3" customFormat="1" x14ac:dyDescent="0.15">
      <c r="B30" s="54">
        <f t="shared" si="0"/>
        <v>24</v>
      </c>
      <c r="C30" s="55" t="str">
        <f>IF(TRIM(学生出勤!C30)&lt;&gt;"",TRIM(学生出勤!C30),"")</f>
        <v>王玉英</v>
      </c>
      <c r="D30" s="56">
        <f ca="1">INDIRECT("学生出勤!R"&amp;ROW()&amp;"C"&amp;MATCH("出勤成绩",学生出勤!$A$6:$BW$6,0),FALSE)</f>
        <v>100</v>
      </c>
      <c r="E30" s="114">
        <f ca="1">INDIRECT("项目评定!R"&amp;ROW()+1&amp;"C"&amp;MATCH("项目成绩",项目评定!$A$6:$BY$6,0),FALSE)</f>
        <v>87.5</v>
      </c>
      <c r="F30" s="115"/>
      <c r="G30" s="116">
        <f t="shared" ca="1" si="1"/>
        <v>91.25</v>
      </c>
      <c r="H30" s="117"/>
      <c r="I30" s="53"/>
    </row>
    <row r="31" spans="2:9" s="3" customFormat="1" x14ac:dyDescent="0.15">
      <c r="B31" s="54">
        <f t="shared" si="0"/>
        <v>25</v>
      </c>
      <c r="C31" s="55" t="str">
        <f>IF(TRIM(学生出勤!C31)&lt;&gt;"",TRIM(学生出勤!C31),"")</f>
        <v>张静</v>
      </c>
      <c r="D31" s="56">
        <f ca="1">INDIRECT("学生出勤!R"&amp;ROW()&amp;"C"&amp;MATCH("出勤成绩",学生出勤!$A$6:$BW$6,0),FALSE)</f>
        <v>100</v>
      </c>
      <c r="E31" s="114">
        <f ca="1">INDIRECT("项目评定!R"&amp;ROW()+1&amp;"C"&amp;MATCH("项目成绩",项目评定!$A$6:$BY$6,0),FALSE)</f>
        <v>77.5</v>
      </c>
      <c r="F31" s="115"/>
      <c r="G31" s="116">
        <f t="shared" ca="1" si="1"/>
        <v>84.25</v>
      </c>
      <c r="H31" s="117"/>
      <c r="I31" s="53"/>
    </row>
    <row r="32" spans="2:9" s="3" customFormat="1" x14ac:dyDescent="0.15">
      <c r="B32" s="54">
        <f t="shared" si="0"/>
        <v>26</v>
      </c>
      <c r="C32" s="55" t="str">
        <f>IF(TRIM(学生出勤!C32)&lt;&gt;"",TRIM(学生出勤!C32),"")</f>
        <v>赵晓慧</v>
      </c>
      <c r="D32" s="56">
        <f ca="1">INDIRECT("学生出勤!R"&amp;ROW()&amp;"C"&amp;MATCH("出勤成绩",学生出勤!$A$6:$BW$6,0),FALSE)</f>
        <v>100</v>
      </c>
      <c r="E32" s="114">
        <f ca="1">INDIRECT("项目评定!R"&amp;ROW()+1&amp;"C"&amp;MATCH("项目成绩",项目评定!$A$6:$BY$6,0),FALSE)</f>
        <v>75</v>
      </c>
      <c r="F32" s="115"/>
      <c r="G32" s="116">
        <f t="shared" ca="1" si="1"/>
        <v>82.5</v>
      </c>
      <c r="H32" s="117"/>
      <c r="I32" s="53"/>
    </row>
    <row r="33" spans="2:9" s="3" customFormat="1" x14ac:dyDescent="0.15">
      <c r="B33" s="54">
        <f t="shared" si="0"/>
        <v>27</v>
      </c>
      <c r="C33" s="55" t="str">
        <f>IF(TRIM(学生出勤!C33)&lt;&gt;"",TRIM(学生出勤!C33),"")</f>
        <v>王艳茹</v>
      </c>
      <c r="D33" s="56">
        <f ca="1">INDIRECT("学生出勤!R"&amp;ROW()&amp;"C"&amp;MATCH("出勤成绩",学生出勤!$A$6:$BW$6,0),FALSE)</f>
        <v>100</v>
      </c>
      <c r="E33" s="114">
        <f ca="1">INDIRECT("项目评定!R"&amp;ROW()+1&amp;"C"&amp;MATCH("项目成绩",项目评定!$A$6:$BY$6,0),FALSE)</f>
        <v>85</v>
      </c>
      <c r="F33" s="115"/>
      <c r="G33" s="116">
        <f t="shared" ca="1" si="1"/>
        <v>89.5</v>
      </c>
      <c r="H33" s="117"/>
      <c r="I33" s="53"/>
    </row>
    <row r="34" spans="2:9" s="3" customFormat="1" x14ac:dyDescent="0.15">
      <c r="B34" s="54">
        <f t="shared" si="0"/>
        <v>28</v>
      </c>
      <c r="C34" s="55" t="str">
        <f>IF(TRIM(学生出勤!C34)&lt;&gt;"",TRIM(学生出勤!C34),"")</f>
        <v>陈星佐</v>
      </c>
      <c r="D34" s="56">
        <f ca="1">INDIRECT("学生出勤!R"&amp;ROW()&amp;"C"&amp;MATCH("出勤成绩",学生出勤!$A$6:$BW$6,0),FALSE)</f>
        <v>100</v>
      </c>
      <c r="E34" s="114">
        <f ca="1">INDIRECT("项目评定!R"&amp;ROW()+1&amp;"C"&amp;MATCH("项目成绩",项目评定!$A$6:$BY$6,0),FALSE)</f>
        <v>77.5</v>
      </c>
      <c r="F34" s="115"/>
      <c r="G34" s="116">
        <f t="shared" ca="1" si="1"/>
        <v>84.25</v>
      </c>
      <c r="H34" s="117"/>
      <c r="I34" s="53"/>
    </row>
    <row r="35" spans="2:9" s="3" customFormat="1" x14ac:dyDescent="0.15">
      <c r="B35" s="54">
        <f t="shared" si="0"/>
        <v>29</v>
      </c>
      <c r="C35" s="55" t="str">
        <f>IF(TRIM(学生出勤!C35)&lt;&gt;"",TRIM(学生出勤!C35),"")</f>
        <v>王芊</v>
      </c>
      <c r="D35" s="56">
        <f ca="1">INDIRECT("学生出勤!R"&amp;ROW()&amp;"C"&amp;MATCH("出勤成绩",学生出勤!$A$6:$BW$6,0),FALSE)</f>
        <v>100</v>
      </c>
      <c r="E35" s="114">
        <f ca="1">INDIRECT("项目评定!R"&amp;ROW()+1&amp;"C"&amp;MATCH("项目成绩",项目评定!$A$6:$BY$6,0),FALSE)</f>
        <v>77.5</v>
      </c>
      <c r="F35" s="115"/>
      <c r="G35" s="116">
        <f t="shared" ca="1" si="1"/>
        <v>84.25</v>
      </c>
      <c r="H35" s="117"/>
      <c r="I35" s="53"/>
    </row>
    <row r="36" spans="2:9" s="3" customFormat="1" x14ac:dyDescent="0.15">
      <c r="B36" s="54">
        <f t="shared" si="0"/>
        <v>30</v>
      </c>
      <c r="C36" s="55" t="str">
        <f>IF(TRIM(学生出勤!C36)&lt;&gt;"",TRIM(学生出勤!C36),"")</f>
        <v>张丽华</v>
      </c>
      <c r="D36" s="56">
        <f ca="1">INDIRECT("学生出勤!R"&amp;ROW()&amp;"C"&amp;MATCH("出勤成绩",学生出勤!$A$6:$BW$6,0),FALSE)</f>
        <v>100</v>
      </c>
      <c r="E36" s="114">
        <f ca="1">INDIRECT("项目评定!R"&amp;ROW()+1&amp;"C"&amp;MATCH("项目成绩",项目评定!$A$6:$BY$6,0),FALSE)</f>
        <v>80</v>
      </c>
      <c r="F36" s="115"/>
      <c r="G36" s="116">
        <f t="shared" ca="1" si="1"/>
        <v>86</v>
      </c>
      <c r="H36" s="117"/>
      <c r="I36" s="53"/>
    </row>
    <row r="37" spans="2:9" s="3" customFormat="1" x14ac:dyDescent="0.15">
      <c r="B37" s="54">
        <f t="shared" si="0"/>
        <v>31</v>
      </c>
      <c r="C37" s="55" t="str">
        <f>IF(TRIM(学生出勤!C37)&lt;&gt;"",TRIM(学生出勤!C37),"")</f>
        <v>刘强</v>
      </c>
      <c r="D37" s="56">
        <f ca="1">INDIRECT("学生出勤!R"&amp;ROW()&amp;"C"&amp;MATCH("出勤成绩",学生出勤!$A$6:$BW$6,0),FALSE)</f>
        <v>100</v>
      </c>
      <c r="E37" s="114">
        <f ca="1">INDIRECT("项目评定!R"&amp;ROW()+1&amp;"C"&amp;MATCH("项目成绩",项目评定!$A$6:$BY$6,0),FALSE)</f>
        <v>77.5</v>
      </c>
      <c r="F37" s="115"/>
      <c r="G37" s="116">
        <f t="shared" ca="1" si="1"/>
        <v>84.25</v>
      </c>
      <c r="H37" s="117"/>
      <c r="I37" s="53"/>
    </row>
    <row r="38" spans="2:9" s="3" customFormat="1" x14ac:dyDescent="0.15">
      <c r="B38" s="54">
        <f t="shared" si="0"/>
        <v>32</v>
      </c>
      <c r="C38" s="55" t="str">
        <f>IF(TRIM(学生出勤!C38)&lt;&gt;"",TRIM(学生出勤!C38),"")</f>
        <v>樊毅</v>
      </c>
      <c r="D38" s="56">
        <f ca="1">INDIRECT("学生出勤!R"&amp;ROW()&amp;"C"&amp;MATCH("出勤成绩",学生出勤!$A$6:$BW$6,0),FALSE)</f>
        <v>100</v>
      </c>
      <c r="E38" s="114">
        <f ca="1">INDIRECT("项目评定!R"&amp;ROW()+1&amp;"C"&amp;MATCH("项目成绩",项目评定!$A$6:$BY$6,0),FALSE)</f>
        <v>72.5</v>
      </c>
      <c r="F38" s="115"/>
      <c r="G38" s="116">
        <f t="shared" ca="1" si="1"/>
        <v>80.75</v>
      </c>
      <c r="H38" s="117"/>
      <c r="I38" s="53"/>
    </row>
    <row r="39" spans="2:9" s="3" customFormat="1" x14ac:dyDescent="0.15">
      <c r="B39" s="54">
        <f t="shared" si="0"/>
        <v>33</v>
      </c>
      <c r="C39" s="55" t="str">
        <f>IF(TRIM(学生出勤!C39)&lt;&gt;"",TRIM(学生出勤!C39),"")</f>
        <v>杨婧</v>
      </c>
      <c r="D39" s="56">
        <f ca="1">INDIRECT("学生出勤!R"&amp;ROW()&amp;"C"&amp;MATCH("出勤成绩",学生出勤!$A$6:$BW$6,0),FALSE)</f>
        <v>100</v>
      </c>
      <c r="E39" s="114">
        <f ca="1">INDIRECT("项目评定!R"&amp;ROW()+1&amp;"C"&amp;MATCH("项目成绩",项目评定!$A$6:$BY$6,0),FALSE)</f>
        <v>75</v>
      </c>
      <c r="F39" s="115"/>
      <c r="G39" s="116">
        <f t="shared" ca="1" si="1"/>
        <v>82.5</v>
      </c>
      <c r="H39" s="117"/>
      <c r="I39" s="53"/>
    </row>
    <row r="40" spans="2:9" s="3" customFormat="1" x14ac:dyDescent="0.15">
      <c r="B40" s="54">
        <f t="shared" si="0"/>
        <v>34</v>
      </c>
      <c r="C40" s="55" t="str">
        <f>IF(TRIM(学生出勤!C40)&lt;&gt;"",TRIM(学生出勤!C40),"")</f>
        <v>张佳欣</v>
      </c>
      <c r="D40" s="56">
        <f ca="1">INDIRECT("学生出勤!R"&amp;ROW()&amp;"C"&amp;MATCH("出勤成绩",学生出勤!$A$6:$BW$6,0),FALSE)</f>
        <v>100</v>
      </c>
      <c r="E40" s="114">
        <f ca="1">INDIRECT("项目评定!R"&amp;ROW()+1&amp;"C"&amp;MATCH("项目成绩",项目评定!$A$6:$BY$6,0),FALSE)</f>
        <v>77.5</v>
      </c>
      <c r="F40" s="115"/>
      <c r="G40" s="116">
        <f t="shared" ca="1" si="1"/>
        <v>84.25</v>
      </c>
      <c r="H40" s="117"/>
      <c r="I40" s="53"/>
    </row>
    <row r="41" spans="2:9" s="3" customFormat="1" x14ac:dyDescent="0.15">
      <c r="B41" s="54">
        <f t="shared" si="0"/>
        <v>35</v>
      </c>
      <c r="C41" s="55" t="str">
        <f>IF(TRIM(学生出勤!C41)&lt;&gt;"",TRIM(学生出勤!C41),"")</f>
        <v>郝锦荣</v>
      </c>
      <c r="D41" s="56">
        <f ca="1">INDIRECT("学生出勤!R"&amp;ROW()&amp;"C"&amp;MATCH("出勤成绩",学生出勤!$A$6:$BW$6,0),FALSE)</f>
        <v>100</v>
      </c>
      <c r="E41" s="114">
        <f ca="1">INDIRECT("项目评定!R"&amp;ROW()+1&amp;"C"&amp;MATCH("项目成绩",项目评定!$A$6:$BY$6,0),FALSE)</f>
        <v>75</v>
      </c>
      <c r="F41" s="115"/>
      <c r="G41" s="116">
        <f t="shared" ca="1" si="1"/>
        <v>82.5</v>
      </c>
      <c r="H41" s="117"/>
      <c r="I41" s="53"/>
    </row>
    <row r="42" spans="2:9" s="3" customFormat="1" x14ac:dyDescent="0.15">
      <c r="B42" s="54">
        <f t="shared" si="0"/>
        <v>36</v>
      </c>
      <c r="C42" s="55" t="str">
        <f>IF(TRIM(学生出勤!C42)&lt;&gt;"",TRIM(学生出勤!C42),"")</f>
        <v>白钰栋</v>
      </c>
      <c r="D42" s="56">
        <f ca="1">INDIRECT("学生出勤!R"&amp;ROW()&amp;"C"&amp;MATCH("出勤成绩",学生出勤!$A$6:$BW$6,0),FALSE)</f>
        <v>100</v>
      </c>
      <c r="E42" s="114">
        <f ca="1">INDIRECT("项目评定!R"&amp;ROW()+1&amp;"C"&amp;MATCH("项目成绩",项目评定!$A$6:$BY$6,0),FALSE)</f>
        <v>70</v>
      </c>
      <c r="F42" s="115"/>
      <c r="G42" s="116">
        <f t="shared" ca="1" si="1"/>
        <v>79</v>
      </c>
      <c r="H42" s="117"/>
      <c r="I42" s="53"/>
    </row>
    <row r="43" spans="2:9" s="3" customFormat="1" x14ac:dyDescent="0.15">
      <c r="B43" s="54">
        <f t="shared" si="0"/>
        <v>37</v>
      </c>
      <c r="C43" s="55" t="str">
        <f>IF(TRIM(学生出勤!C43)&lt;&gt;"",TRIM(学生出勤!C43),"")</f>
        <v>闫蕾</v>
      </c>
      <c r="D43" s="56">
        <f ca="1">INDIRECT("学生出勤!R"&amp;ROW()&amp;"C"&amp;MATCH("出勤成绩",学生出勤!$A$6:$BW$6,0),FALSE)</f>
        <v>100</v>
      </c>
      <c r="E43" s="114">
        <f ca="1">INDIRECT("项目评定!R"&amp;ROW()+1&amp;"C"&amp;MATCH("项目成绩",项目评定!$A$6:$BY$6,0),FALSE)</f>
        <v>72.5</v>
      </c>
      <c r="F43" s="115"/>
      <c r="G43" s="116">
        <f t="shared" ca="1" si="1"/>
        <v>80.75</v>
      </c>
      <c r="H43" s="117"/>
      <c r="I43" s="53"/>
    </row>
    <row r="44" spans="2:9" s="3" customFormat="1" x14ac:dyDescent="0.15">
      <c r="B44" s="54">
        <f t="shared" si="0"/>
        <v>38</v>
      </c>
      <c r="C44" s="55" t="str">
        <f>IF(TRIM(学生出勤!C44)&lt;&gt;"",TRIM(学生出勤!C44),"")</f>
        <v>薛婷</v>
      </c>
      <c r="D44" s="56">
        <f ca="1">INDIRECT("学生出勤!R"&amp;ROW()&amp;"C"&amp;MATCH("出勤成绩",学生出勤!$A$6:$BW$6,0),FALSE)</f>
        <v>100</v>
      </c>
      <c r="E44" s="114">
        <f ca="1">INDIRECT("项目评定!R"&amp;ROW()+1&amp;"C"&amp;MATCH("项目成绩",项目评定!$A$6:$BY$6,0),FALSE)</f>
        <v>75</v>
      </c>
      <c r="F44" s="115"/>
      <c r="G44" s="116">
        <f t="shared" ca="1" si="1"/>
        <v>82.5</v>
      </c>
      <c r="H44" s="117"/>
      <c r="I44" s="53"/>
    </row>
    <row r="45" spans="2:9" s="3" customFormat="1" x14ac:dyDescent="0.15">
      <c r="B45" s="54">
        <f t="shared" si="0"/>
        <v>39</v>
      </c>
      <c r="C45" s="55" t="str">
        <f>IF(TRIM(学生出勤!C45)&lt;&gt;"",TRIM(学生出勤!C45),"")</f>
        <v>王慧</v>
      </c>
      <c r="D45" s="56">
        <f ca="1">INDIRECT("学生出勤!R"&amp;ROW()&amp;"C"&amp;MATCH("出勤成绩",学生出勤!$A$6:$BW$6,0),FALSE)</f>
        <v>100</v>
      </c>
      <c r="E45" s="114">
        <f ca="1">INDIRECT("项目评定!R"&amp;ROW()+1&amp;"C"&amp;MATCH("项目成绩",项目评定!$A$6:$BY$6,0),FALSE)</f>
        <v>72.5</v>
      </c>
      <c r="F45" s="115"/>
      <c r="G45" s="116">
        <f t="shared" ca="1" si="1"/>
        <v>80.75</v>
      </c>
      <c r="H45" s="117"/>
      <c r="I45" s="53"/>
    </row>
    <row r="46" spans="2:9" s="3" customFormat="1" x14ac:dyDescent="0.15">
      <c r="B46" s="54">
        <f t="shared" si="0"/>
        <v>40</v>
      </c>
      <c r="C46" s="55" t="str">
        <f>IF(TRIM(学生出勤!C46)&lt;&gt;"",TRIM(学生出勤!C46),"")</f>
        <v/>
      </c>
      <c r="D46" s="56" t="str">
        <f ca="1">INDIRECT("学生出勤!R"&amp;ROW()&amp;"C"&amp;MATCH("出勤成绩",学生出勤!$A$6:$BW$6,0),FALSE)</f>
        <v/>
      </c>
      <c r="E46" s="114" t="str">
        <f ca="1">INDIRECT("项目评定!R"&amp;ROW()+1&amp;"C"&amp;MATCH("项目成绩",项目评定!$A$6:$BY$6,0),FALSE)</f>
        <v/>
      </c>
      <c r="F46" s="115"/>
      <c r="G46" s="116" t="str">
        <f t="shared" ref="G46:G57" si="2">IF(TRIM(C46)="","",IF(ISERROR(SUM(D46*0.3+E46*0.7)),0,SUM(D46*0.3+E46*0.7)))</f>
        <v/>
      </c>
      <c r="H46" s="117"/>
      <c r="I46" s="53"/>
    </row>
    <row r="47" spans="2:9" s="3" customFormat="1" x14ac:dyDescent="0.15">
      <c r="B47" s="54">
        <f t="shared" si="0"/>
        <v>41</v>
      </c>
      <c r="C47" s="55" t="str">
        <f>IF(TRIM(学生出勤!C47)&lt;&gt;"",TRIM(学生出勤!C47),"")</f>
        <v/>
      </c>
      <c r="D47" s="56" t="str">
        <f ca="1">INDIRECT("学生出勤!R"&amp;ROW()&amp;"C"&amp;MATCH("出勤成绩",学生出勤!$A$6:$BW$6,0),FALSE)</f>
        <v/>
      </c>
      <c r="E47" s="114" t="str">
        <f ca="1">INDIRECT("项目评定!R"&amp;ROW()+1&amp;"C"&amp;MATCH("项目成绩",项目评定!$A$6:$BY$6,0),FALSE)</f>
        <v/>
      </c>
      <c r="F47" s="115"/>
      <c r="G47" s="116" t="str">
        <f t="shared" si="2"/>
        <v/>
      </c>
      <c r="H47" s="117"/>
      <c r="I47" s="53"/>
    </row>
    <row r="48" spans="2:9" s="3" customFormat="1" x14ac:dyDescent="0.15">
      <c r="B48" s="54">
        <f t="shared" si="0"/>
        <v>42</v>
      </c>
      <c r="C48" s="55" t="str">
        <f>IF(TRIM(学生出勤!C48)&lt;&gt;"",TRIM(学生出勤!C48),"")</f>
        <v/>
      </c>
      <c r="D48" s="56" t="str">
        <f ca="1">INDIRECT("学生出勤!R"&amp;ROW()&amp;"C"&amp;MATCH("出勤成绩",学生出勤!$A$6:$BW$6,0),FALSE)</f>
        <v/>
      </c>
      <c r="E48" s="114" t="str">
        <f ca="1">INDIRECT("项目评定!R"&amp;ROW()+1&amp;"C"&amp;MATCH("项目成绩",项目评定!$A$6:$BY$6,0),FALSE)</f>
        <v/>
      </c>
      <c r="F48" s="115"/>
      <c r="G48" s="116" t="str">
        <f t="shared" si="2"/>
        <v/>
      </c>
      <c r="H48" s="117"/>
      <c r="I48" s="53"/>
    </row>
    <row r="49" spans="2:9" s="3" customFormat="1" x14ac:dyDescent="0.15">
      <c r="B49" s="54">
        <f t="shared" si="0"/>
        <v>43</v>
      </c>
      <c r="C49" s="55" t="str">
        <f>IF(TRIM(学生出勤!C49)&lt;&gt;"",TRIM(学生出勤!C49),"")</f>
        <v/>
      </c>
      <c r="D49" s="56" t="str">
        <f ca="1">INDIRECT("学生出勤!R"&amp;ROW()&amp;"C"&amp;MATCH("出勤成绩",学生出勤!$A$6:$BW$6,0),FALSE)</f>
        <v/>
      </c>
      <c r="E49" s="114" t="str">
        <f ca="1">INDIRECT("项目评定!R"&amp;ROW()+1&amp;"C"&amp;MATCH("项目成绩",项目评定!$A$6:$BY$6,0),FALSE)</f>
        <v/>
      </c>
      <c r="F49" s="115"/>
      <c r="G49" s="116" t="str">
        <f t="shared" si="2"/>
        <v/>
      </c>
      <c r="H49" s="117"/>
      <c r="I49" s="53"/>
    </row>
    <row r="50" spans="2:9" s="3" customFormat="1" x14ac:dyDescent="0.15">
      <c r="B50" s="54">
        <f t="shared" si="0"/>
        <v>44</v>
      </c>
      <c r="C50" s="55" t="str">
        <f>IF(TRIM(学生出勤!C50)&lt;&gt;"",TRIM(学生出勤!C50),"")</f>
        <v/>
      </c>
      <c r="D50" s="56" t="str">
        <f ca="1">INDIRECT("学生出勤!R"&amp;ROW()&amp;"C"&amp;MATCH("出勤成绩",学生出勤!$A$6:$BW$6,0),FALSE)</f>
        <v/>
      </c>
      <c r="E50" s="114" t="str">
        <f ca="1">INDIRECT("项目评定!R"&amp;ROW()+1&amp;"C"&amp;MATCH("项目成绩",项目评定!$A$6:$BY$6,0),FALSE)</f>
        <v/>
      </c>
      <c r="F50" s="115"/>
      <c r="G50" s="116" t="str">
        <f t="shared" si="2"/>
        <v/>
      </c>
      <c r="H50" s="117"/>
      <c r="I50" s="53"/>
    </row>
    <row r="51" spans="2:9" s="3" customFormat="1" x14ac:dyDescent="0.15">
      <c r="B51" s="54">
        <f t="shared" si="0"/>
        <v>45</v>
      </c>
      <c r="C51" s="55" t="str">
        <f>IF(TRIM(学生出勤!C51)&lt;&gt;"",TRIM(学生出勤!C51),"")</f>
        <v/>
      </c>
      <c r="D51" s="56" t="str">
        <f ca="1">INDIRECT("学生出勤!R"&amp;ROW()&amp;"C"&amp;MATCH("出勤成绩",学生出勤!$A$6:$BW$6,0),FALSE)</f>
        <v/>
      </c>
      <c r="E51" s="114" t="str">
        <f ca="1">INDIRECT("项目评定!R"&amp;ROW()+1&amp;"C"&amp;MATCH("项目成绩",项目评定!$A$6:$BY$6,0),FALSE)</f>
        <v/>
      </c>
      <c r="F51" s="115"/>
      <c r="G51" s="116" t="str">
        <f t="shared" si="2"/>
        <v/>
      </c>
      <c r="H51" s="117"/>
      <c r="I51" s="53"/>
    </row>
    <row r="52" spans="2:9" s="3" customFormat="1" x14ac:dyDescent="0.15">
      <c r="B52" s="54">
        <f t="shared" si="0"/>
        <v>46</v>
      </c>
      <c r="C52" s="55" t="str">
        <f>IF(TRIM(学生出勤!C52)&lt;&gt;"",TRIM(学生出勤!C52),"")</f>
        <v/>
      </c>
      <c r="D52" s="56" t="str">
        <f ca="1">INDIRECT("学生出勤!R"&amp;ROW()&amp;"C"&amp;MATCH("出勤成绩",学生出勤!$A$6:$BW$6,0),FALSE)</f>
        <v/>
      </c>
      <c r="E52" s="114" t="str">
        <f ca="1">INDIRECT("项目评定!R"&amp;ROW()+1&amp;"C"&amp;MATCH("项目成绩",项目评定!$A$6:$BY$6,0),FALSE)</f>
        <v/>
      </c>
      <c r="F52" s="115"/>
      <c r="G52" s="116" t="str">
        <f t="shared" si="2"/>
        <v/>
      </c>
      <c r="H52" s="117"/>
      <c r="I52" s="53"/>
    </row>
    <row r="53" spans="2:9" s="3" customFormat="1" x14ac:dyDescent="0.15">
      <c r="B53" s="54">
        <f t="shared" si="0"/>
        <v>47</v>
      </c>
      <c r="C53" s="55" t="str">
        <f>IF(TRIM(学生出勤!C53)&lt;&gt;"",TRIM(学生出勤!C53),"")</f>
        <v/>
      </c>
      <c r="D53" s="56" t="str">
        <f ca="1">INDIRECT("学生出勤!R"&amp;ROW()&amp;"C"&amp;MATCH("出勤成绩",学生出勤!$A$6:$BW$6,0),FALSE)</f>
        <v/>
      </c>
      <c r="E53" s="114" t="str">
        <f ca="1">INDIRECT("项目评定!R"&amp;ROW()+1&amp;"C"&amp;MATCH("项目成绩",项目评定!$A$6:$BY$6,0),FALSE)</f>
        <v/>
      </c>
      <c r="F53" s="115"/>
      <c r="G53" s="116" t="str">
        <f t="shared" si="2"/>
        <v/>
      </c>
      <c r="H53" s="117"/>
      <c r="I53" s="53"/>
    </row>
    <row r="54" spans="2:9" s="3" customFormat="1" x14ac:dyDescent="0.15">
      <c r="B54" s="54">
        <f t="shared" si="0"/>
        <v>48</v>
      </c>
      <c r="C54" s="55" t="str">
        <f>IF(TRIM(学生出勤!C54)&lt;&gt;"",TRIM(学生出勤!C54),"")</f>
        <v/>
      </c>
      <c r="D54" s="56" t="str">
        <f ca="1">INDIRECT("学生出勤!R"&amp;ROW()&amp;"C"&amp;MATCH("出勤成绩",学生出勤!$A$6:$BW$6,0),FALSE)</f>
        <v/>
      </c>
      <c r="E54" s="114" t="str">
        <f ca="1">INDIRECT("项目评定!R"&amp;ROW()+1&amp;"C"&amp;MATCH("项目成绩",项目评定!$A$6:$BY$6,0),FALSE)</f>
        <v/>
      </c>
      <c r="F54" s="115"/>
      <c r="G54" s="116" t="str">
        <f t="shared" si="2"/>
        <v/>
      </c>
      <c r="H54" s="117"/>
      <c r="I54" s="53"/>
    </row>
    <row r="55" spans="2:9" s="3" customFormat="1" x14ac:dyDescent="0.15">
      <c r="B55" s="54">
        <f t="shared" si="0"/>
        <v>49</v>
      </c>
      <c r="C55" s="55" t="str">
        <f>IF(TRIM(学生出勤!C55)&lt;&gt;"",TRIM(学生出勤!C55),"")</f>
        <v/>
      </c>
      <c r="D55" s="56" t="str">
        <f ca="1">INDIRECT("学生出勤!R"&amp;ROW()&amp;"C"&amp;MATCH("出勤成绩",学生出勤!$A$6:$BW$6,0),FALSE)</f>
        <v/>
      </c>
      <c r="E55" s="114" t="str">
        <f ca="1">INDIRECT("项目评定!R"&amp;ROW()+1&amp;"C"&amp;MATCH("项目成绩",项目评定!$A$6:$BY$6,0),FALSE)</f>
        <v/>
      </c>
      <c r="F55" s="115"/>
      <c r="G55" s="116" t="str">
        <f t="shared" si="2"/>
        <v/>
      </c>
      <c r="H55" s="117"/>
      <c r="I55" s="53"/>
    </row>
    <row r="56" spans="2:9" s="70" customFormat="1" x14ac:dyDescent="0.15">
      <c r="B56" s="54">
        <f t="shared" si="0"/>
        <v>50</v>
      </c>
      <c r="C56" s="55" t="str">
        <f>IF(TRIM(学生出勤!C56)&lt;&gt;"",TRIM(学生出勤!C56),"")</f>
        <v/>
      </c>
      <c r="D56" s="78" t="str">
        <f ca="1">INDIRECT("学生出勤!R"&amp;ROW()&amp;"C"&amp;MATCH("出勤成绩",学生出勤!$A$6:$BW$6,0),FALSE)</f>
        <v/>
      </c>
      <c r="E56" s="114" t="str">
        <f ca="1">INDIRECT("项目评定!R"&amp;ROW()+1&amp;"C"&amp;MATCH("项目成绩",项目评定!$A$6:$BY$6,0),FALSE)</f>
        <v/>
      </c>
      <c r="F56" s="115"/>
      <c r="G56" s="116" t="str">
        <f t="shared" si="2"/>
        <v/>
      </c>
      <c r="H56" s="117"/>
      <c r="I56" s="53"/>
    </row>
    <row r="57" spans="2:9" s="3" customFormat="1" x14ac:dyDescent="0.15">
      <c r="B57" s="54">
        <f t="shared" si="0"/>
        <v>51</v>
      </c>
      <c r="C57" s="55" t="str">
        <f>IF(TRIM(学生出勤!C57)&lt;&gt;"",TRIM(学生出勤!C57),"")</f>
        <v/>
      </c>
      <c r="D57" s="56" t="str">
        <f ca="1">INDIRECT("学生出勤!R"&amp;ROW()&amp;"C"&amp;MATCH("出勤成绩",学生出勤!$A$6:$BW$6,0),FALSE)</f>
        <v/>
      </c>
      <c r="E57" s="114" t="str">
        <f ca="1">INDIRECT("项目评定!R"&amp;ROW()+1&amp;"C"&amp;MATCH("项目成绩",项目评定!$A$6:$BY$6,0),FALSE)</f>
        <v/>
      </c>
      <c r="F57" s="115"/>
      <c r="G57" s="116" t="str">
        <f t="shared" si="2"/>
        <v/>
      </c>
      <c r="H57" s="117"/>
      <c r="I57" s="53"/>
    </row>
  </sheetData>
  <protectedRanges>
    <protectedRange sqref="I7:I57" name="区域1"/>
  </protectedRanges>
  <mergeCells count="111">
    <mergeCell ref="E6:F6"/>
    <mergeCell ref="G6:H6"/>
    <mergeCell ref="E7:F7"/>
    <mergeCell ref="G7:H7"/>
    <mergeCell ref="E8:F8"/>
    <mergeCell ref="G8:H8"/>
    <mergeCell ref="B2:I2"/>
    <mergeCell ref="B3:C3"/>
    <mergeCell ref="D3:I3"/>
    <mergeCell ref="B4:C4"/>
    <mergeCell ref="H4:I4"/>
    <mergeCell ref="B5:C5"/>
    <mergeCell ref="H5:I5"/>
    <mergeCell ref="E12:F12"/>
    <mergeCell ref="G12:H12"/>
    <mergeCell ref="E13:F13"/>
    <mergeCell ref="G13:H13"/>
    <mergeCell ref="E14:F14"/>
    <mergeCell ref="G14:H14"/>
    <mergeCell ref="E9:F9"/>
    <mergeCell ref="G9:H9"/>
    <mergeCell ref="E10:F10"/>
    <mergeCell ref="G10:H10"/>
    <mergeCell ref="E11:F11"/>
    <mergeCell ref="G11:H11"/>
    <mergeCell ref="E18:F18"/>
    <mergeCell ref="G18:H18"/>
    <mergeCell ref="E19:F19"/>
    <mergeCell ref="G19:H19"/>
    <mergeCell ref="E20:F20"/>
    <mergeCell ref="G20:H20"/>
    <mergeCell ref="E15:F15"/>
    <mergeCell ref="G15:H15"/>
    <mergeCell ref="E16:F16"/>
    <mergeCell ref="G16:H16"/>
    <mergeCell ref="E17:F17"/>
    <mergeCell ref="G17:H17"/>
    <mergeCell ref="E24:F24"/>
    <mergeCell ref="G24:H24"/>
    <mergeCell ref="E25:F25"/>
    <mergeCell ref="G25:H25"/>
    <mergeCell ref="E26:F26"/>
    <mergeCell ref="G26:H26"/>
    <mergeCell ref="E21:F21"/>
    <mergeCell ref="G21:H21"/>
    <mergeCell ref="E22:F22"/>
    <mergeCell ref="G22:H22"/>
    <mergeCell ref="E23:F23"/>
    <mergeCell ref="G23:H23"/>
    <mergeCell ref="E30:F30"/>
    <mergeCell ref="G30:H30"/>
    <mergeCell ref="E31:F31"/>
    <mergeCell ref="G31:H31"/>
    <mergeCell ref="E32:F32"/>
    <mergeCell ref="G32:H32"/>
    <mergeCell ref="E27:F27"/>
    <mergeCell ref="G27:H27"/>
    <mergeCell ref="E28:F28"/>
    <mergeCell ref="G28:H28"/>
    <mergeCell ref="E29:F29"/>
    <mergeCell ref="G29:H29"/>
    <mergeCell ref="E36:F36"/>
    <mergeCell ref="G36:H36"/>
    <mergeCell ref="E37:F37"/>
    <mergeCell ref="G37:H37"/>
    <mergeCell ref="E38:F38"/>
    <mergeCell ref="G38:H38"/>
    <mergeCell ref="E33:F33"/>
    <mergeCell ref="G33:H33"/>
    <mergeCell ref="E34:F34"/>
    <mergeCell ref="G34:H34"/>
    <mergeCell ref="E35:F35"/>
    <mergeCell ref="G35:H35"/>
    <mergeCell ref="E42:F42"/>
    <mergeCell ref="G42:H42"/>
    <mergeCell ref="E43:F43"/>
    <mergeCell ref="G43:H43"/>
    <mergeCell ref="E44:F44"/>
    <mergeCell ref="G44:H44"/>
    <mergeCell ref="E39:F39"/>
    <mergeCell ref="G39:H39"/>
    <mergeCell ref="E40:F40"/>
    <mergeCell ref="G40:H40"/>
    <mergeCell ref="E41:F41"/>
    <mergeCell ref="G41:H41"/>
    <mergeCell ref="E48:F48"/>
    <mergeCell ref="G48:H48"/>
    <mergeCell ref="E49:F49"/>
    <mergeCell ref="G49:H49"/>
    <mergeCell ref="E50:F50"/>
    <mergeCell ref="G50:H50"/>
    <mergeCell ref="E45:F45"/>
    <mergeCell ref="G45:H45"/>
    <mergeCell ref="E46:F46"/>
    <mergeCell ref="G46:H46"/>
    <mergeCell ref="E47:F47"/>
    <mergeCell ref="G47:H47"/>
    <mergeCell ref="E54:F54"/>
    <mergeCell ref="G54:H54"/>
    <mergeCell ref="E55:F55"/>
    <mergeCell ref="G55:H55"/>
    <mergeCell ref="E57:F57"/>
    <mergeCell ref="G57:H57"/>
    <mergeCell ref="E51:F51"/>
    <mergeCell ref="G51:H51"/>
    <mergeCell ref="E52:F52"/>
    <mergeCell ref="G52:H52"/>
    <mergeCell ref="E53:F53"/>
    <mergeCell ref="G53:H53"/>
    <mergeCell ref="E56:F56"/>
    <mergeCell ref="G56:H56"/>
  </mergeCells>
  <phoneticPr fontId="2" type="noConversion"/>
  <conditionalFormatting sqref="D7:H57">
    <cfRule type="cellIs" dxfId="1" priority="2" operator="lessThan">
      <formula>60</formula>
    </cfRule>
  </conditionalFormatting>
  <conditionalFormatting sqref="I7:I57">
    <cfRule type="expression" dxfId="0" priority="1">
      <formula>MOD(ROW(),2)=1</formula>
    </cfRule>
  </conditionalFormatting>
  <pageMargins left="0.75" right="0.75" top="1" bottom="1" header="0.51041666666666696" footer="0.51041666666666696"/>
  <pageSetup paperSize="9" firstPageNumber="4294963191" orientation="landscape" useFirstPageNumber="1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B1:I11"/>
  <sheetViews>
    <sheetView showGridLines="0" workbookViewId="0">
      <selection activeCell="J7" sqref="J7"/>
    </sheetView>
  </sheetViews>
  <sheetFormatPr defaultColWidth="8.625" defaultRowHeight="14.25" x14ac:dyDescent="0.15"/>
  <cols>
    <col min="1" max="1" width="1.125" style="1" customWidth="1"/>
    <col min="2" max="2" width="9.375" style="1" customWidth="1"/>
    <col min="3" max="3" width="19.125" style="1" customWidth="1"/>
    <col min="4" max="4" width="9.875" style="1" customWidth="1"/>
    <col min="5" max="5" width="14.5" style="1" customWidth="1"/>
    <col min="6" max="6" width="10.625" style="1" customWidth="1"/>
    <col min="7" max="7" width="22.625" style="1" customWidth="1"/>
    <col min="8" max="16384" width="8.625" style="1"/>
  </cols>
  <sheetData>
    <row r="1" spans="2:9" ht="6" customHeight="1" x14ac:dyDescent="0.15"/>
    <row r="2" spans="2:9" s="3" customFormat="1" ht="41.1" customHeight="1" x14ac:dyDescent="0.15">
      <c r="B2" s="133" t="s">
        <v>15</v>
      </c>
      <c r="C2" s="133"/>
      <c r="D2" s="133"/>
      <c r="E2" s="133"/>
      <c r="F2" s="133"/>
      <c r="G2" s="133"/>
    </row>
    <row r="3" spans="2:9" s="3" customFormat="1" ht="53.25" customHeight="1" x14ac:dyDescent="0.15">
      <c r="B3" s="4" t="s">
        <v>0</v>
      </c>
      <c r="C3" s="134" t="s">
        <v>82</v>
      </c>
      <c r="D3" s="134"/>
      <c r="E3" s="134"/>
      <c r="F3" s="134"/>
      <c r="G3" s="134"/>
    </row>
    <row r="4" spans="2:9" s="3" customFormat="1" ht="14.25" customHeight="1" x14ac:dyDescent="0.15">
      <c r="B4" s="7" t="s">
        <v>1</v>
      </c>
      <c r="C4" s="8" t="str">
        <f>IF(TRIM(学生出勤!D4)&lt;&gt;"",学生出勤!D4,"")</f>
        <v>河套学院</v>
      </c>
      <c r="D4" s="7" t="s">
        <v>2</v>
      </c>
      <c r="E4" s="15" t="str">
        <f>IF(TRIM(学生出勤!K4)&lt;&gt;"",学生出勤!K4,"")</f>
        <v>2017级</v>
      </c>
      <c r="F4" s="7" t="s">
        <v>3</v>
      </c>
      <c r="G4" s="15" t="str">
        <f>IF(TRIM(学生出勤!R4)&lt;&gt;"",学生出勤!R4,"")</f>
        <v>大数据</v>
      </c>
    </row>
    <row r="5" spans="2:9" s="3" customFormat="1" x14ac:dyDescent="0.15">
      <c r="B5" s="7" t="s">
        <v>4</v>
      </c>
      <c r="C5" s="8" t="str">
        <f>IF(TRIM(学生出勤!D5)&lt;&gt;"",学生出勤!D5,"")</f>
        <v>17级大数据班</v>
      </c>
      <c r="D5" s="7" t="s">
        <v>5</v>
      </c>
      <c r="E5" s="15" t="str">
        <f>IF(TRIM(学生出勤!K5)&lt;&gt;"",学生出勤!K5,"")</f>
        <v>樊巧莲</v>
      </c>
      <c r="F5" s="7" t="s">
        <v>6</v>
      </c>
      <c r="G5" s="15" t="str">
        <f>IF(TRIM(学生出勤!R5)&lt;&gt;"",学生出勤!R5,"")</f>
        <v>数据可视化</v>
      </c>
    </row>
    <row r="6" spans="2:9" s="3" customFormat="1" x14ac:dyDescent="0.15">
      <c r="B6" s="7" t="s">
        <v>16</v>
      </c>
      <c r="C6" s="16"/>
      <c r="D6" s="7" t="s">
        <v>17</v>
      </c>
      <c r="E6" s="16"/>
      <c r="F6" s="7" t="s">
        <v>18</v>
      </c>
      <c r="G6" s="15">
        <f>IF(COUNTIF(学生出勤!C7:C57,"&gt;=!")=0,"",COUNTIF(学生出勤!C7:C57,"&gt;=!"))</f>
        <v>39</v>
      </c>
    </row>
    <row r="7" spans="2:9" s="3" customFormat="1" ht="81.75" customHeight="1" x14ac:dyDescent="0.15">
      <c r="B7" s="72" t="s">
        <v>92</v>
      </c>
      <c r="C7" s="135" t="s">
        <v>159</v>
      </c>
      <c r="D7" s="136"/>
      <c r="E7" s="136"/>
      <c r="F7" s="136"/>
      <c r="G7" s="137"/>
    </row>
    <row r="8" spans="2:9" s="70" customFormat="1" ht="81.75" customHeight="1" x14ac:dyDescent="0.15">
      <c r="B8" s="71" t="s">
        <v>19</v>
      </c>
      <c r="C8" s="138" t="s">
        <v>156</v>
      </c>
      <c r="D8" s="139"/>
      <c r="E8" s="139"/>
      <c r="F8" s="139"/>
      <c r="G8" s="140"/>
      <c r="I8" s="75"/>
    </row>
    <row r="9" spans="2:9" s="70" customFormat="1" ht="81.75" customHeight="1" x14ac:dyDescent="0.15">
      <c r="B9" s="72" t="s">
        <v>93</v>
      </c>
      <c r="C9" s="68" t="s">
        <v>160</v>
      </c>
      <c r="D9" s="69" t="s">
        <v>161</v>
      </c>
      <c r="E9" s="69" t="s">
        <v>162</v>
      </c>
      <c r="F9" s="69" t="s">
        <v>163</v>
      </c>
      <c r="G9" s="67"/>
    </row>
    <row r="10" spans="2:9" s="3" customFormat="1" ht="47.25" customHeight="1" x14ac:dyDescent="0.15">
      <c r="B10" s="4" t="s">
        <v>20</v>
      </c>
      <c r="C10" s="138" t="s">
        <v>157</v>
      </c>
      <c r="D10" s="139"/>
      <c r="E10" s="139"/>
      <c r="F10" s="139"/>
      <c r="G10" s="140"/>
    </row>
    <row r="11" spans="2:9" s="3" customFormat="1" ht="63.75" customHeight="1" x14ac:dyDescent="0.15">
      <c r="B11" s="4" t="s">
        <v>21</v>
      </c>
      <c r="C11" s="138" t="s">
        <v>158</v>
      </c>
      <c r="D11" s="139"/>
      <c r="E11" s="139"/>
      <c r="F11" s="139"/>
      <c r="G11" s="140"/>
    </row>
  </sheetData>
  <sheetProtection formatRows="0"/>
  <protectedRanges>
    <protectedRange sqref="E6 C11:G11 C6" name="课程总结编辑区域" securityDescriptor=""/>
    <protectedRange sqref="C7:G9" name="课程总结编辑区域_1" securityDescriptor=""/>
    <protectedRange sqref="C10:G10" name="课程总结编辑区域_2" securityDescriptor=""/>
  </protectedRanges>
  <mergeCells count="6">
    <mergeCell ref="B2:G2"/>
    <mergeCell ref="C3:G3"/>
    <mergeCell ref="C7:G7"/>
    <mergeCell ref="C11:G11"/>
    <mergeCell ref="C8:G8"/>
    <mergeCell ref="C10:G10"/>
  </mergeCells>
  <phoneticPr fontId="2" type="noConversion"/>
  <dataValidations count="1">
    <dataValidation type="date" allowBlank="1" showInputMessage="1" showErrorMessage="1" error="请输入正确的日期" sqref="C6 E6" xr:uid="{00000000-0002-0000-0300-000000000000}">
      <formula1>40909</formula1>
      <formula2>43831</formula2>
    </dataValidation>
  </dataValidations>
  <pageMargins left="0.75" right="0.75" top="1" bottom="1" header="0.51041666666666696" footer="0.51041666666666696"/>
  <pageSetup paperSize="9" firstPageNumber="4294963191" orientation="landscape" useFirstPageNumber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autoPageBreaks="0"/>
  </sheetPr>
  <dimension ref="B1:M24"/>
  <sheetViews>
    <sheetView showGridLines="0" workbookViewId="0">
      <selection activeCell="I14" sqref="I14"/>
    </sheetView>
  </sheetViews>
  <sheetFormatPr defaultColWidth="8.625" defaultRowHeight="14.25" x14ac:dyDescent="0.15"/>
  <cols>
    <col min="1" max="1" width="1.125" style="1" customWidth="1"/>
    <col min="2" max="2" width="9.125" style="1" customWidth="1"/>
    <col min="3" max="4" width="9.625" style="1" customWidth="1"/>
    <col min="5" max="5" width="9.125" style="1" customWidth="1"/>
    <col min="6" max="6" width="13.625" style="1" customWidth="1"/>
    <col min="7" max="7" width="10.625" style="1" customWidth="1"/>
    <col min="8" max="8" width="59.625" style="1" customWidth="1"/>
    <col min="9" max="16384" width="8.625" style="1"/>
  </cols>
  <sheetData>
    <row r="1" spans="2:13" ht="6" customHeight="1" x14ac:dyDescent="0.15"/>
    <row r="2" spans="2:13" s="3" customFormat="1" ht="39.6" customHeight="1" x14ac:dyDescent="0.15">
      <c r="B2" s="121" t="s">
        <v>22</v>
      </c>
      <c r="C2" s="122"/>
      <c r="D2" s="122"/>
      <c r="E2" s="122"/>
      <c r="F2" s="122"/>
      <c r="G2" s="122"/>
      <c r="H2" s="123"/>
    </row>
    <row r="3" spans="2:13" s="3" customFormat="1" ht="51.75" customHeight="1" x14ac:dyDescent="0.15">
      <c r="B3" s="4" t="s">
        <v>0</v>
      </c>
      <c r="C3" s="126" t="s">
        <v>79</v>
      </c>
      <c r="D3" s="127"/>
      <c r="E3" s="127"/>
      <c r="F3" s="127"/>
      <c r="G3" s="127"/>
      <c r="H3" s="128"/>
    </row>
    <row r="4" spans="2:13" s="3" customFormat="1" ht="15" customHeight="1" x14ac:dyDescent="0.15">
      <c r="B4" s="7" t="s">
        <v>1</v>
      </c>
      <c r="C4" s="162" t="str">
        <f>IF(TRIM(学生出勤!D4)&lt;&gt;"",学生出勤!D4,"")</f>
        <v>河套学院</v>
      </c>
      <c r="D4" s="162"/>
      <c r="E4" s="7" t="s">
        <v>2</v>
      </c>
      <c r="F4" s="15" t="str">
        <f>IF(TRIM(学生出勤!K4)&lt;&gt;"",学生出勤!K4,"")</f>
        <v>2017级</v>
      </c>
      <c r="G4" s="7" t="s">
        <v>3</v>
      </c>
      <c r="H4" s="63" t="str">
        <f>IF(TRIM(学生出勤!R4)&lt;&gt;"",学生出勤!R4,"")</f>
        <v>大数据</v>
      </c>
    </row>
    <row r="5" spans="2:13" s="3" customFormat="1" ht="15" customHeight="1" x14ac:dyDescent="0.15">
      <c r="B5" s="7" t="s">
        <v>4</v>
      </c>
      <c r="C5" s="162" t="str">
        <f>IF(TRIM(学生出勤!D5)&lt;&gt;"",学生出勤!D5,"")</f>
        <v>17级大数据班</v>
      </c>
      <c r="D5" s="162"/>
      <c r="E5" s="7" t="s">
        <v>5</v>
      </c>
      <c r="F5" s="15" t="str">
        <f>IF(TRIM(学生出勤!K5)&lt;&gt;"",学生出勤!K5,"")</f>
        <v>樊巧莲</v>
      </c>
      <c r="G5" s="7" t="s">
        <v>6</v>
      </c>
      <c r="H5" s="15" t="str">
        <f>IF(TRIM(学生出勤!R5)&lt;&gt;"",学生出勤!R5,"")</f>
        <v>数据可视化</v>
      </c>
    </row>
    <row r="6" spans="2:13" s="3" customFormat="1" ht="15" customHeight="1" x14ac:dyDescent="0.15">
      <c r="B6" s="7" t="s">
        <v>23</v>
      </c>
      <c r="C6" s="163"/>
      <c r="D6" s="164"/>
      <c r="E6" s="7" t="s">
        <v>7</v>
      </c>
      <c r="F6" s="131">
        <f>IF(COUNTIF(学生出勤!C7:C57,"&gt;=!")=0,"",COUNTIF(学生出勤!C7:C57,"&gt;=!"))</f>
        <v>39</v>
      </c>
      <c r="G6" s="165"/>
      <c r="H6" s="132"/>
    </row>
    <row r="7" spans="2:13" ht="15" customHeight="1" x14ac:dyDescent="0.15">
      <c r="B7" s="141" t="s">
        <v>24</v>
      </c>
      <c r="C7" s="143" t="s">
        <v>25</v>
      </c>
      <c r="D7" s="143"/>
      <c r="E7" s="143"/>
      <c r="F7" s="146" t="s">
        <v>91</v>
      </c>
      <c r="G7" s="146"/>
      <c r="H7" s="146"/>
      <c r="I7" s="3"/>
      <c r="J7" s="3"/>
      <c r="K7" s="3"/>
      <c r="L7" s="3"/>
      <c r="M7" s="3"/>
    </row>
    <row r="8" spans="2:13" ht="15" customHeight="1" x14ac:dyDescent="0.15">
      <c r="B8" s="142"/>
      <c r="C8" s="17" t="s">
        <v>26</v>
      </c>
      <c r="D8" s="17" t="s">
        <v>87</v>
      </c>
      <c r="E8" s="65" t="s">
        <v>27</v>
      </c>
      <c r="F8" s="153"/>
      <c r="G8" s="154"/>
      <c r="H8" s="155"/>
      <c r="I8" s="3"/>
      <c r="J8" s="3"/>
      <c r="K8" s="3"/>
      <c r="L8" s="3"/>
      <c r="M8" s="3"/>
    </row>
    <row r="9" spans="2:13" ht="15" customHeight="1" x14ac:dyDescent="0.15">
      <c r="B9" s="142"/>
      <c r="C9" s="18" t="s">
        <v>28</v>
      </c>
      <c r="D9" s="76">
        <f t="shared" ref="D9:D13" ca="1" si="0">IF(ISERROR(E9/$F$6),0,E9/$F$6)</f>
        <v>2.564102564102564E-2</v>
      </c>
      <c r="E9" s="66">
        <f ca="1">COUNTIF(实训成绩!$G$7:$G$78,"&lt;60")</f>
        <v>1</v>
      </c>
      <c r="F9" s="156"/>
      <c r="G9" s="157"/>
      <c r="H9" s="158"/>
      <c r="I9" s="3"/>
      <c r="J9" s="3"/>
      <c r="K9" s="3"/>
      <c r="L9" s="3"/>
      <c r="M9" s="3"/>
    </row>
    <row r="10" spans="2:13" ht="15" customHeight="1" x14ac:dyDescent="0.15">
      <c r="B10" s="142"/>
      <c r="C10" s="18" t="s">
        <v>29</v>
      </c>
      <c r="D10" s="76">
        <f t="shared" ca="1" si="0"/>
        <v>0</v>
      </c>
      <c r="E10" s="66">
        <f ca="1">COUNTIF(实训成绩!$G$7:$G$78,"&lt;70")-E9</f>
        <v>0</v>
      </c>
      <c r="F10" s="156"/>
      <c r="G10" s="157"/>
      <c r="H10" s="158"/>
      <c r="I10" s="3"/>
      <c r="J10" s="19"/>
      <c r="K10" s="19"/>
      <c r="L10" s="19"/>
      <c r="M10" s="19"/>
    </row>
    <row r="11" spans="2:13" ht="15" customHeight="1" x14ac:dyDescent="0.15">
      <c r="B11" s="142"/>
      <c r="C11" s="18" t="s">
        <v>30</v>
      </c>
      <c r="D11" s="76">
        <f t="shared" ca="1" si="0"/>
        <v>0.17948717948717949</v>
      </c>
      <c r="E11" s="66">
        <f ca="1">COUNTIF(实训成绩!$G$7:$G$78,"&lt;80")-COUNTIF(实训成绩!$G$7:$G$78,"&lt;70")</f>
        <v>7</v>
      </c>
      <c r="F11" s="156"/>
      <c r="G11" s="157"/>
      <c r="H11" s="158"/>
      <c r="I11" s="3"/>
      <c r="J11" s="19"/>
      <c r="K11" s="19"/>
      <c r="L11" s="19"/>
      <c r="M11" s="19"/>
    </row>
    <row r="12" spans="2:13" ht="15" customHeight="1" x14ac:dyDescent="0.15">
      <c r="B12" s="142"/>
      <c r="C12" s="18" t="s">
        <v>31</v>
      </c>
      <c r="D12" s="76">
        <f t="shared" ca="1" si="0"/>
        <v>0.69230769230769229</v>
      </c>
      <c r="E12" s="66">
        <f ca="1">COUNTIF(实训成绩!$G$7:$G$78,"&lt;90")-COUNTIF(实训成绩!$G$7:$G$78,"&lt;80")</f>
        <v>27</v>
      </c>
      <c r="F12" s="156"/>
      <c r="G12" s="157"/>
      <c r="H12" s="158"/>
      <c r="I12" s="3"/>
      <c r="J12" s="19"/>
      <c r="K12" s="19"/>
      <c r="L12" s="19"/>
      <c r="M12" s="19"/>
    </row>
    <row r="13" spans="2:13" ht="15" customHeight="1" x14ac:dyDescent="0.15">
      <c r="B13" s="142"/>
      <c r="C13" s="18" t="s">
        <v>32</v>
      </c>
      <c r="D13" s="76">
        <f t="shared" ca="1" si="0"/>
        <v>0.10256410256410256</v>
      </c>
      <c r="E13" s="66">
        <f ca="1">COUNTIF(实训成绩!$G$7:$G$78,"&gt;=90")</f>
        <v>4</v>
      </c>
      <c r="F13" s="156"/>
      <c r="G13" s="157"/>
      <c r="H13" s="158"/>
      <c r="I13" s="3"/>
      <c r="J13" s="19"/>
      <c r="K13" s="19"/>
      <c r="L13" s="19"/>
      <c r="M13" s="19"/>
    </row>
    <row r="14" spans="2:13" ht="15" customHeight="1" x14ac:dyDescent="0.15">
      <c r="B14" s="142"/>
      <c r="C14" s="147" t="s">
        <v>33</v>
      </c>
      <c r="D14" s="147"/>
      <c r="E14" s="148"/>
      <c r="F14" s="156"/>
      <c r="G14" s="157"/>
      <c r="H14" s="158"/>
      <c r="I14" s="3"/>
      <c r="J14" s="19"/>
      <c r="K14" s="19"/>
      <c r="L14" s="19"/>
      <c r="M14" s="19"/>
    </row>
    <row r="15" spans="2:13" ht="15" customHeight="1" x14ac:dyDescent="0.15">
      <c r="B15" s="142"/>
      <c r="C15" s="20" t="s">
        <v>34</v>
      </c>
      <c r="D15" s="149">
        <f ca="1">IF(ISERROR(SUM(实训成绩!$G$7:$G$78)/F6),0,SUM(实训成绩!$G$7:$G$78)/F6)</f>
        <v>81.647435897435898</v>
      </c>
      <c r="E15" s="150"/>
      <c r="F15" s="156"/>
      <c r="G15" s="157"/>
      <c r="H15" s="158"/>
      <c r="I15" s="3"/>
    </row>
    <row r="16" spans="2:13" ht="15" customHeight="1" x14ac:dyDescent="0.15">
      <c r="B16" s="142"/>
      <c r="C16" s="20" t="s">
        <v>35</v>
      </c>
      <c r="D16" s="149">
        <f ca="1">MAX(实训成绩!$G$7:$G$78)</f>
        <v>93</v>
      </c>
      <c r="E16" s="150"/>
      <c r="F16" s="156"/>
      <c r="G16" s="157"/>
      <c r="H16" s="158"/>
      <c r="I16" s="3"/>
    </row>
    <row r="17" spans="2:9" ht="15" customHeight="1" x14ac:dyDescent="0.15">
      <c r="B17" s="142"/>
      <c r="C17" s="20" t="s">
        <v>36</v>
      </c>
      <c r="D17" s="149">
        <f ca="1">MIN(实训成绩!$G$7:$G$78)</f>
        <v>30</v>
      </c>
      <c r="E17" s="150"/>
      <c r="F17" s="156"/>
      <c r="G17" s="157"/>
      <c r="H17" s="158"/>
      <c r="I17" s="3"/>
    </row>
    <row r="18" spans="2:9" ht="15" customHeight="1" x14ac:dyDescent="0.15">
      <c r="B18" s="145"/>
      <c r="C18" s="20" t="s">
        <v>37</v>
      </c>
      <c r="D18" s="151">
        <f ca="1">IF(ISERROR(COUNTIF(实训成绩!$G$7:$G$78,"&gt;=60")/F6),0,COUNTIF(实训成绩!$G$7:$G$78,"&gt;=60")/F6)</f>
        <v>0.97435897435897434</v>
      </c>
      <c r="E18" s="152"/>
      <c r="F18" s="156"/>
      <c r="G18" s="157"/>
      <c r="H18" s="158"/>
      <c r="I18" s="3"/>
    </row>
    <row r="19" spans="2:9" ht="15" customHeight="1" x14ac:dyDescent="0.15">
      <c r="B19" s="141" t="s">
        <v>89</v>
      </c>
      <c r="C19" s="143" t="s">
        <v>83</v>
      </c>
      <c r="D19" s="143"/>
      <c r="E19" s="144"/>
      <c r="F19" s="156"/>
      <c r="G19" s="157"/>
      <c r="H19" s="158"/>
    </row>
    <row r="20" spans="2:9" ht="15" customHeight="1" x14ac:dyDescent="0.15">
      <c r="B20" s="142"/>
      <c r="C20" s="17" t="s">
        <v>88</v>
      </c>
      <c r="D20" s="17" t="s">
        <v>87</v>
      </c>
      <c r="E20" s="65" t="s">
        <v>90</v>
      </c>
      <c r="F20" s="156"/>
      <c r="G20" s="157"/>
      <c r="H20" s="158"/>
    </row>
    <row r="21" spans="2:9" ht="15" customHeight="1" x14ac:dyDescent="0.15">
      <c r="B21" s="142"/>
      <c r="C21" s="18" t="s">
        <v>84</v>
      </c>
      <c r="D21" s="77">
        <f ca="1">成绩分布!E21/(学生出勤!Z4*学生出勤!Z5)</f>
        <v>0</v>
      </c>
      <c r="E21" s="66">
        <f ca="1">SUM(学生出勤!X7:'学生出勤'!X42)</f>
        <v>0</v>
      </c>
      <c r="F21" s="156"/>
      <c r="G21" s="157"/>
      <c r="H21" s="158"/>
    </row>
    <row r="22" spans="2:9" ht="15" customHeight="1" x14ac:dyDescent="0.15">
      <c r="B22" s="142"/>
      <c r="C22" s="18" t="s">
        <v>85</v>
      </c>
      <c r="D22" s="77">
        <f ca="1">成绩分布!E22/(学生出勤!Z4*学生出勤!Z5)</f>
        <v>0</v>
      </c>
      <c r="E22" s="66">
        <f ca="1">SUM(学生出勤!Y7:'学生出勤'!Y42)</f>
        <v>0</v>
      </c>
      <c r="F22" s="156"/>
      <c r="G22" s="157"/>
      <c r="H22" s="158"/>
    </row>
    <row r="23" spans="2:9" ht="15" customHeight="1" x14ac:dyDescent="0.15">
      <c r="B23" s="142"/>
      <c r="C23" s="18" t="s">
        <v>86</v>
      </c>
      <c r="D23" s="77">
        <f ca="1">成绩分布!E23/(学生出勤!Z4*学生出勤!Z5)</f>
        <v>0</v>
      </c>
      <c r="E23" s="66">
        <f ca="1">SUM(学生出勤!Z7:'学生出勤'!Z42)</f>
        <v>0</v>
      </c>
      <c r="F23" s="159"/>
      <c r="G23" s="160"/>
      <c r="H23" s="161"/>
    </row>
    <row r="24" spans="2:9" x14ac:dyDescent="0.15">
      <c r="B24" s="64"/>
    </row>
  </sheetData>
  <sheetProtection formatRows="0"/>
  <protectedRanges>
    <protectedRange sqref="C6" name="考试分析可编辑区" securityDescriptor=""/>
  </protectedRanges>
  <mergeCells count="17">
    <mergeCell ref="B2:H2"/>
    <mergeCell ref="C3:H3"/>
    <mergeCell ref="C4:D4"/>
    <mergeCell ref="C5:D5"/>
    <mergeCell ref="C6:D6"/>
    <mergeCell ref="F6:H6"/>
    <mergeCell ref="B19:B23"/>
    <mergeCell ref="C19:E19"/>
    <mergeCell ref="B7:B18"/>
    <mergeCell ref="C7:E7"/>
    <mergeCell ref="F7:H7"/>
    <mergeCell ref="C14:E14"/>
    <mergeCell ref="D15:E15"/>
    <mergeCell ref="D16:E16"/>
    <mergeCell ref="D17:E17"/>
    <mergeCell ref="D18:E18"/>
    <mergeCell ref="F8:H23"/>
  </mergeCells>
  <phoneticPr fontId="2" type="noConversion"/>
  <dataValidations count="1">
    <dataValidation allowBlank="1" showInputMessage="1" showErrorMessage="1" error="请输入正确的日期" sqref="C6:D6" xr:uid="{00000000-0002-0000-0400-000000000000}"/>
  </dataValidations>
  <pageMargins left="0.75" right="0.75" top="1" bottom="1" header="0.51041666666666696" footer="0.51041666666666696"/>
  <pageSetup paperSize="9" firstPageNumber="4294963191" orientation="landscape" useFirstPageNumber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S45"/>
  <sheetViews>
    <sheetView showGridLines="0" topLeftCell="A55" workbookViewId="0">
      <selection activeCell="X7" sqref="X7"/>
    </sheetView>
  </sheetViews>
  <sheetFormatPr defaultColWidth="8" defaultRowHeight="12.75" x14ac:dyDescent="0.15"/>
  <cols>
    <col min="1" max="1" width="8" style="23" customWidth="1"/>
    <col min="2" max="2" width="9.125" style="23" customWidth="1"/>
    <col min="3" max="5" width="6.625" style="21" customWidth="1"/>
    <col min="6" max="6" width="8.875" style="21" customWidth="1"/>
    <col min="7" max="7" width="6.625" style="21" customWidth="1"/>
    <col min="8" max="8" width="5.875" style="21" customWidth="1"/>
    <col min="9" max="16384" width="8" style="23"/>
  </cols>
  <sheetData>
    <row r="1" spans="1:19" x14ac:dyDescent="0.15">
      <c r="A1" s="21" t="s">
        <v>38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H1" s="22"/>
      <c r="J1" s="21"/>
      <c r="K1" s="24" t="s">
        <v>44</v>
      </c>
      <c r="L1" s="24" t="s">
        <v>45</v>
      </c>
      <c r="M1" s="24" t="str">
        <f>A2</f>
        <v>y_data</v>
      </c>
      <c r="N1" s="24" t="s">
        <v>46</v>
      </c>
      <c r="O1" s="24" t="s">
        <v>47</v>
      </c>
    </row>
    <row r="2" spans="1:19" x14ac:dyDescent="0.15">
      <c r="A2" s="21" t="s">
        <v>48</v>
      </c>
      <c r="B2" s="21">
        <f ca="1">成绩分布!E9</f>
        <v>1</v>
      </c>
      <c r="C2" s="21">
        <f ca="1">成绩分布!E10</f>
        <v>0</v>
      </c>
      <c r="D2" s="21">
        <f ca="1">成绩分布!E11</f>
        <v>7</v>
      </c>
      <c r="E2" s="21">
        <f ca="1">成绩分布!E12</f>
        <v>27</v>
      </c>
      <c r="F2" s="21">
        <f ca="1">成绩分布!E13</f>
        <v>4</v>
      </c>
      <c r="G2" s="22"/>
      <c r="H2" s="22"/>
      <c r="J2" s="21">
        <v>1</v>
      </c>
      <c r="K2" s="21">
        <f t="shared" ref="K2:K38" ca="1" si="0">$B$3*MAX($B$2:$I$2)</f>
        <v>0</v>
      </c>
      <c r="L2" s="21">
        <f ca="1">$B$4*MAX($B$2:$I$2)</f>
        <v>0.91800000000000004</v>
      </c>
      <c r="M2" s="21"/>
      <c r="N2" s="21"/>
      <c r="O2" s="21"/>
    </row>
    <row r="3" spans="1:19" ht="18.75" customHeight="1" x14ac:dyDescent="0.15">
      <c r="A3" s="25" t="s">
        <v>49</v>
      </c>
      <c r="B3" s="26">
        <v>0</v>
      </c>
      <c r="C3" s="22"/>
      <c r="D3" s="22"/>
      <c r="E3" s="22"/>
      <c r="J3" s="21">
        <f>$J$2+1</f>
        <v>2</v>
      </c>
      <c r="K3" s="21">
        <f t="shared" ca="1" si="0"/>
        <v>0</v>
      </c>
      <c r="L3" s="21">
        <f ca="1">$B$4*MAX($B$2:$I$2)</f>
        <v>0.91800000000000004</v>
      </c>
      <c r="M3" s="21"/>
      <c r="N3" s="21"/>
      <c r="O3" s="21"/>
      <c r="Q3" s="23">
        <f>AVERAGE(J5:J6)-0.5</f>
        <v>4</v>
      </c>
      <c r="R3" s="23">
        <v>0</v>
      </c>
      <c r="S3" s="23" t="str">
        <f>成绩分布!C9</f>
        <v>0～59</v>
      </c>
    </row>
    <row r="4" spans="1:19" ht="16.5" customHeight="1" x14ac:dyDescent="0.15">
      <c r="A4" s="25" t="s">
        <v>50</v>
      </c>
      <c r="B4" s="26">
        <v>3.4000000000000002E-2</v>
      </c>
      <c r="C4" s="22"/>
      <c r="D4" s="22"/>
      <c r="E4" s="22"/>
      <c r="J4" s="21">
        <f>$J$2+1</f>
        <v>2</v>
      </c>
      <c r="K4" s="21">
        <f t="shared" ca="1" si="0"/>
        <v>0</v>
      </c>
      <c r="L4" s="21"/>
      <c r="M4" s="21">
        <f ca="1">$B$2</f>
        <v>1</v>
      </c>
      <c r="N4" s="21"/>
      <c r="O4" s="21"/>
      <c r="Q4" s="23">
        <f>Q3+4+$B$5</f>
        <v>11</v>
      </c>
      <c r="R4" s="23">
        <v>0</v>
      </c>
      <c r="S4" s="23" t="str">
        <f>成绩分布!C10</f>
        <v>60～69</v>
      </c>
    </row>
    <row r="5" spans="1:19" ht="16.5" customHeight="1" x14ac:dyDescent="0.15">
      <c r="A5" s="25" t="s">
        <v>51</v>
      </c>
      <c r="B5" s="26">
        <v>3</v>
      </c>
      <c r="C5" s="22"/>
      <c r="D5" s="22"/>
      <c r="E5" s="22"/>
      <c r="J5" s="21">
        <v>3</v>
      </c>
      <c r="K5" s="21">
        <f t="shared" ca="1" si="0"/>
        <v>0</v>
      </c>
      <c r="L5" s="21"/>
      <c r="M5" s="21">
        <f ca="1">$M$4</f>
        <v>1</v>
      </c>
      <c r="N5" s="21"/>
      <c r="O5" s="21">
        <f ca="1">$B$4*MAX($B$2:$I$2)</f>
        <v>0.91800000000000004</v>
      </c>
      <c r="Q5" s="23">
        <f>Q4+4+$B$5</f>
        <v>18</v>
      </c>
      <c r="R5" s="23">
        <v>0</v>
      </c>
      <c r="S5" s="23" t="str">
        <f>成绩分布!C11</f>
        <v>70～79</v>
      </c>
    </row>
    <row r="6" spans="1:19" x14ac:dyDescent="0.15">
      <c r="J6" s="21">
        <f>$J$5+$B$5</f>
        <v>6</v>
      </c>
      <c r="K6" s="21">
        <f t="shared" ca="1" si="0"/>
        <v>0</v>
      </c>
      <c r="L6" s="21"/>
      <c r="M6" s="21">
        <f ca="1">$M$4</f>
        <v>1</v>
      </c>
      <c r="N6" s="21"/>
      <c r="O6" s="21">
        <f ca="1">$B$4*MAX($B$2:$I$2)</f>
        <v>0.91800000000000004</v>
      </c>
      <c r="Q6" s="23">
        <f>Q5+4+$B$5</f>
        <v>25</v>
      </c>
      <c r="R6" s="23">
        <v>0</v>
      </c>
      <c r="S6" s="23" t="str">
        <f>成绩分布!C12</f>
        <v>80～89</v>
      </c>
    </row>
    <row r="7" spans="1:19" x14ac:dyDescent="0.15">
      <c r="J7" s="21">
        <f>$J$5+$B$5</f>
        <v>6</v>
      </c>
      <c r="K7" s="21">
        <f t="shared" ca="1" si="0"/>
        <v>0</v>
      </c>
      <c r="L7" s="21"/>
      <c r="M7" s="21"/>
      <c r="N7" s="21">
        <f ca="1">$M$4</f>
        <v>1</v>
      </c>
      <c r="O7" s="21">
        <f ca="1">$B$4*MAX($B$2:$I$2)</f>
        <v>0.91800000000000004</v>
      </c>
      <c r="Q7" s="23">
        <f>Q6+4+$B$5</f>
        <v>32</v>
      </c>
      <c r="R7" s="23">
        <v>0</v>
      </c>
      <c r="S7" s="23" t="str">
        <f>成绩分布!C13</f>
        <v>90～100</v>
      </c>
    </row>
    <row r="8" spans="1:19" x14ac:dyDescent="0.15">
      <c r="J8" s="21">
        <f>$J$7+1</f>
        <v>7</v>
      </c>
      <c r="K8" s="21">
        <f t="shared" ca="1" si="0"/>
        <v>0</v>
      </c>
      <c r="L8" s="21">
        <f ca="1">$B$4*MAX($B$2:$I$2)</f>
        <v>0.91800000000000004</v>
      </c>
      <c r="M8" s="21"/>
      <c r="N8" s="21">
        <f ca="1">$M$4</f>
        <v>1</v>
      </c>
      <c r="O8" s="21"/>
    </row>
    <row r="9" spans="1:19" x14ac:dyDescent="0.15">
      <c r="J9" s="21">
        <f>$J$7+1</f>
        <v>7</v>
      </c>
      <c r="K9" s="21">
        <f t="shared" ca="1" si="0"/>
        <v>0</v>
      </c>
      <c r="L9" s="21">
        <f ca="1">$B$4*MAX($B$2:$I$2)</f>
        <v>0.91800000000000004</v>
      </c>
      <c r="M9" s="21"/>
      <c r="N9" s="21"/>
      <c r="O9" s="21"/>
    </row>
    <row r="10" spans="1:19" x14ac:dyDescent="0.15">
      <c r="J10" s="21">
        <f>J9+2</f>
        <v>9</v>
      </c>
      <c r="K10" s="21">
        <f t="shared" ca="1" si="0"/>
        <v>0</v>
      </c>
      <c r="L10" s="21">
        <f ca="1">$B$4*MAX($B$2:$I$2)</f>
        <v>0.91800000000000004</v>
      </c>
      <c r="M10" s="21"/>
      <c r="N10" s="21"/>
      <c r="O10" s="21"/>
    </row>
    <row r="11" spans="1:19" x14ac:dyDescent="0.15">
      <c r="J11" s="21">
        <f t="shared" ref="J11:J38" si="1">J4+4+$B$5</f>
        <v>9</v>
      </c>
      <c r="K11" s="21">
        <f t="shared" ca="1" si="0"/>
        <v>0</v>
      </c>
      <c r="L11" s="21"/>
      <c r="M11" s="21">
        <f ca="1">C2</f>
        <v>0</v>
      </c>
      <c r="N11" s="21"/>
      <c r="O11" s="21"/>
    </row>
    <row r="12" spans="1:19" x14ac:dyDescent="0.15">
      <c r="J12" s="21">
        <f t="shared" si="1"/>
        <v>10</v>
      </c>
      <c r="K12" s="21">
        <f t="shared" ca="1" si="0"/>
        <v>0</v>
      </c>
      <c r="L12" s="21"/>
      <c r="M12" s="21">
        <f ca="1">$M$11</f>
        <v>0</v>
      </c>
      <c r="N12" s="21"/>
      <c r="O12" s="21">
        <f ca="1">$B$4*MAX($B$2:$I$2)</f>
        <v>0.91800000000000004</v>
      </c>
    </row>
    <row r="13" spans="1:19" x14ac:dyDescent="0.15">
      <c r="J13" s="21">
        <f t="shared" si="1"/>
        <v>13</v>
      </c>
      <c r="K13" s="21">
        <f t="shared" ca="1" si="0"/>
        <v>0</v>
      </c>
      <c r="L13" s="21"/>
      <c r="M13" s="21">
        <f ca="1">$M$11</f>
        <v>0</v>
      </c>
      <c r="N13" s="21"/>
      <c r="O13" s="21">
        <f ca="1">$B$4*MAX($B$2:$I$2)</f>
        <v>0.91800000000000004</v>
      </c>
    </row>
    <row r="14" spans="1:19" x14ac:dyDescent="0.15">
      <c r="J14" s="21">
        <f t="shared" si="1"/>
        <v>13</v>
      </c>
      <c r="K14" s="21">
        <f t="shared" ca="1" si="0"/>
        <v>0</v>
      </c>
      <c r="L14" s="21"/>
      <c r="M14" s="21"/>
      <c r="N14" s="21">
        <f ca="1">$M$11</f>
        <v>0</v>
      </c>
      <c r="O14" s="21">
        <f ca="1">$B$4*MAX($B$2:$I$2)</f>
        <v>0.91800000000000004</v>
      </c>
    </row>
    <row r="15" spans="1:19" x14ac:dyDescent="0.15">
      <c r="J15" s="21">
        <f t="shared" si="1"/>
        <v>14</v>
      </c>
      <c r="K15" s="21">
        <f t="shared" ca="1" si="0"/>
        <v>0</v>
      </c>
      <c r="L15" s="21">
        <f ca="1">$B$4*MAX($B$2:$I$2)</f>
        <v>0.91800000000000004</v>
      </c>
      <c r="M15" s="21"/>
      <c r="N15" s="21">
        <f ca="1">$M$11</f>
        <v>0</v>
      </c>
      <c r="O15" s="21"/>
    </row>
    <row r="16" spans="1:19" x14ac:dyDescent="0.15">
      <c r="J16" s="21">
        <f t="shared" si="1"/>
        <v>14</v>
      </c>
      <c r="K16" s="21">
        <f t="shared" ca="1" si="0"/>
        <v>0</v>
      </c>
      <c r="L16" s="21">
        <f ca="1">$B$4*MAX($B$2:$I$2)</f>
        <v>0.91800000000000004</v>
      </c>
      <c r="M16" s="21"/>
      <c r="N16" s="21"/>
      <c r="O16" s="21"/>
    </row>
    <row r="17" spans="10:15" x14ac:dyDescent="0.15">
      <c r="J17" s="21">
        <f t="shared" si="1"/>
        <v>16</v>
      </c>
      <c r="K17" s="21">
        <f t="shared" ca="1" si="0"/>
        <v>0</v>
      </c>
      <c r="L17" s="21">
        <f ca="1">$B$4*MAX($B$2:$I$2)</f>
        <v>0.91800000000000004</v>
      </c>
      <c r="M17" s="21"/>
      <c r="N17" s="21"/>
      <c r="O17" s="21"/>
    </row>
    <row r="18" spans="10:15" x14ac:dyDescent="0.15">
      <c r="J18" s="21">
        <f t="shared" si="1"/>
        <v>16</v>
      </c>
      <c r="K18" s="21">
        <f t="shared" ca="1" si="0"/>
        <v>0</v>
      </c>
      <c r="L18" s="21"/>
      <c r="M18" s="21">
        <f ca="1">D2</f>
        <v>7</v>
      </c>
      <c r="N18" s="21"/>
      <c r="O18" s="21"/>
    </row>
    <row r="19" spans="10:15" x14ac:dyDescent="0.15">
      <c r="J19" s="21">
        <f t="shared" si="1"/>
        <v>17</v>
      </c>
      <c r="K19" s="21">
        <f t="shared" ca="1" si="0"/>
        <v>0</v>
      </c>
      <c r="L19" s="21"/>
      <c r="M19" s="21">
        <f ca="1">$M$18</f>
        <v>7</v>
      </c>
      <c r="N19" s="21"/>
      <c r="O19" s="21">
        <f ca="1">$B$4*MAX($B$2:$I$2)</f>
        <v>0.91800000000000004</v>
      </c>
    </row>
    <row r="20" spans="10:15" x14ac:dyDescent="0.15">
      <c r="J20" s="21">
        <f t="shared" si="1"/>
        <v>20</v>
      </c>
      <c r="K20" s="21">
        <f t="shared" ca="1" si="0"/>
        <v>0</v>
      </c>
      <c r="L20" s="21"/>
      <c r="M20" s="21">
        <f ca="1">$M$18</f>
        <v>7</v>
      </c>
      <c r="N20" s="21"/>
      <c r="O20" s="21">
        <f ca="1">$B$4*MAX($B$2:$I$2)</f>
        <v>0.91800000000000004</v>
      </c>
    </row>
    <row r="21" spans="10:15" x14ac:dyDescent="0.15">
      <c r="J21" s="21">
        <f t="shared" si="1"/>
        <v>20</v>
      </c>
      <c r="K21" s="21">
        <f t="shared" ca="1" si="0"/>
        <v>0</v>
      </c>
      <c r="L21" s="21"/>
      <c r="M21" s="21"/>
      <c r="N21" s="21">
        <f ca="1">$M$18</f>
        <v>7</v>
      </c>
      <c r="O21" s="21">
        <f ca="1">$B$4*MAX($B$2:$I$2)</f>
        <v>0.91800000000000004</v>
      </c>
    </row>
    <row r="22" spans="10:15" x14ac:dyDescent="0.15">
      <c r="J22" s="21">
        <f t="shared" si="1"/>
        <v>21</v>
      </c>
      <c r="K22" s="21">
        <f t="shared" ca="1" si="0"/>
        <v>0</v>
      </c>
      <c r="L22" s="21">
        <f ca="1">$B$4*MAX($B$2:$I$2)</f>
        <v>0.91800000000000004</v>
      </c>
      <c r="M22" s="21"/>
      <c r="N22" s="21">
        <f ca="1">$M$18</f>
        <v>7</v>
      </c>
      <c r="O22" s="21"/>
    </row>
    <row r="23" spans="10:15" x14ac:dyDescent="0.15">
      <c r="J23" s="21">
        <f t="shared" si="1"/>
        <v>21</v>
      </c>
      <c r="K23" s="21">
        <f t="shared" ca="1" si="0"/>
        <v>0</v>
      </c>
      <c r="L23" s="21">
        <f ca="1">$B$4*MAX($B$2:$I$2)</f>
        <v>0.91800000000000004</v>
      </c>
      <c r="M23" s="21"/>
      <c r="N23" s="21"/>
      <c r="O23" s="21"/>
    </row>
    <row r="24" spans="10:15" x14ac:dyDescent="0.15">
      <c r="J24" s="21">
        <f t="shared" si="1"/>
        <v>23</v>
      </c>
      <c r="K24" s="21">
        <f t="shared" ca="1" si="0"/>
        <v>0</v>
      </c>
      <c r="L24" s="21">
        <f ca="1">$B$4*MAX($B$2:$I$2)</f>
        <v>0.91800000000000004</v>
      </c>
      <c r="M24" s="21"/>
      <c r="N24" s="21"/>
      <c r="O24" s="21"/>
    </row>
    <row r="25" spans="10:15" x14ac:dyDescent="0.15">
      <c r="J25" s="21">
        <f t="shared" si="1"/>
        <v>23</v>
      </c>
      <c r="K25" s="21">
        <f t="shared" ca="1" si="0"/>
        <v>0</v>
      </c>
      <c r="L25" s="21"/>
      <c r="M25" s="21">
        <f ca="1">E2</f>
        <v>27</v>
      </c>
      <c r="N25" s="21"/>
      <c r="O25" s="21"/>
    </row>
    <row r="26" spans="10:15" x14ac:dyDescent="0.15">
      <c r="J26" s="21">
        <f t="shared" si="1"/>
        <v>24</v>
      </c>
      <c r="K26" s="21">
        <f t="shared" ca="1" si="0"/>
        <v>0</v>
      </c>
      <c r="L26" s="21"/>
      <c r="M26" s="21">
        <f ca="1">$M$25</f>
        <v>27</v>
      </c>
      <c r="N26" s="21"/>
      <c r="O26" s="21">
        <f ca="1">$B$4*MAX($B$2:$I$2)</f>
        <v>0.91800000000000004</v>
      </c>
    </row>
    <row r="27" spans="10:15" x14ac:dyDescent="0.15">
      <c r="J27" s="21">
        <f t="shared" si="1"/>
        <v>27</v>
      </c>
      <c r="K27" s="21">
        <f t="shared" ca="1" si="0"/>
        <v>0</v>
      </c>
      <c r="L27" s="21"/>
      <c r="M27" s="21">
        <f ca="1">$M$25</f>
        <v>27</v>
      </c>
      <c r="N27" s="21"/>
      <c r="O27" s="21">
        <f ca="1">$B$4*MAX($B$2:$I$2)</f>
        <v>0.91800000000000004</v>
      </c>
    </row>
    <row r="28" spans="10:15" x14ac:dyDescent="0.15">
      <c r="J28" s="21">
        <f t="shared" si="1"/>
        <v>27</v>
      </c>
      <c r="K28" s="21">
        <f t="shared" ca="1" si="0"/>
        <v>0</v>
      </c>
      <c r="L28" s="21"/>
      <c r="M28" s="21"/>
      <c r="N28" s="21">
        <f ca="1">$M$25</f>
        <v>27</v>
      </c>
      <c r="O28" s="21">
        <f ca="1">$B$4*MAX($B$2:$I$2)</f>
        <v>0.91800000000000004</v>
      </c>
    </row>
    <row r="29" spans="10:15" x14ac:dyDescent="0.15">
      <c r="J29" s="21">
        <f t="shared" si="1"/>
        <v>28</v>
      </c>
      <c r="K29" s="21">
        <f t="shared" ca="1" si="0"/>
        <v>0</v>
      </c>
      <c r="L29" s="21">
        <f ca="1">$B$4*MAX($B$2:$I$2)</f>
        <v>0.91800000000000004</v>
      </c>
      <c r="M29" s="21"/>
      <c r="N29" s="21">
        <f ca="1">$M$25</f>
        <v>27</v>
      </c>
      <c r="O29" s="21"/>
    </row>
    <row r="30" spans="10:15" x14ac:dyDescent="0.15">
      <c r="J30" s="21">
        <f t="shared" si="1"/>
        <v>28</v>
      </c>
      <c r="K30" s="21">
        <f t="shared" ca="1" si="0"/>
        <v>0</v>
      </c>
      <c r="L30" s="21">
        <f ca="1">$B$4*MAX($B$2:$I$2)</f>
        <v>0.91800000000000004</v>
      </c>
      <c r="M30" s="21"/>
      <c r="N30" s="21"/>
      <c r="O30" s="21"/>
    </row>
    <row r="31" spans="10:15" x14ac:dyDescent="0.15">
      <c r="J31" s="21">
        <f t="shared" si="1"/>
        <v>30</v>
      </c>
      <c r="K31" s="21">
        <f t="shared" ca="1" si="0"/>
        <v>0</v>
      </c>
      <c r="L31" s="21">
        <f ca="1">$B$4*MAX($B$2:$I$2)</f>
        <v>0.91800000000000004</v>
      </c>
      <c r="M31" s="21"/>
      <c r="N31" s="21"/>
      <c r="O31" s="21"/>
    </row>
    <row r="32" spans="10:15" x14ac:dyDescent="0.15">
      <c r="J32" s="21">
        <f t="shared" si="1"/>
        <v>30</v>
      </c>
      <c r="K32" s="21">
        <f t="shared" ca="1" si="0"/>
        <v>0</v>
      </c>
      <c r="L32" s="21"/>
      <c r="M32" s="21">
        <f ca="1">F2</f>
        <v>4</v>
      </c>
      <c r="N32" s="21"/>
      <c r="O32" s="21"/>
    </row>
    <row r="33" spans="1:15" x14ac:dyDescent="0.15">
      <c r="J33" s="21">
        <f t="shared" si="1"/>
        <v>31</v>
      </c>
      <c r="K33" s="21">
        <f t="shared" ca="1" si="0"/>
        <v>0</v>
      </c>
      <c r="L33" s="21"/>
      <c r="M33" s="21">
        <f ca="1">$M$32</f>
        <v>4</v>
      </c>
      <c r="N33" s="21"/>
      <c r="O33" s="21">
        <f ca="1">$B$4*MAX($B$2:$I$2)</f>
        <v>0.91800000000000004</v>
      </c>
    </row>
    <row r="34" spans="1:15" x14ac:dyDescent="0.15">
      <c r="J34" s="21">
        <f t="shared" si="1"/>
        <v>34</v>
      </c>
      <c r="K34" s="21">
        <f t="shared" ca="1" si="0"/>
        <v>0</v>
      </c>
      <c r="L34" s="21"/>
      <c r="M34" s="21">
        <f ca="1">$M$32</f>
        <v>4</v>
      </c>
      <c r="N34" s="21"/>
      <c r="O34" s="21">
        <f ca="1">$B$4*MAX($B$2:$I$2)</f>
        <v>0.91800000000000004</v>
      </c>
    </row>
    <row r="35" spans="1:15" x14ac:dyDescent="0.15">
      <c r="A35" s="21"/>
      <c r="B35" s="21"/>
      <c r="J35" s="21">
        <f t="shared" si="1"/>
        <v>34</v>
      </c>
      <c r="K35" s="21">
        <f t="shared" ca="1" si="0"/>
        <v>0</v>
      </c>
      <c r="L35" s="21"/>
      <c r="M35" s="21"/>
      <c r="N35" s="21">
        <f ca="1">$M$32</f>
        <v>4</v>
      </c>
      <c r="O35" s="21">
        <f ca="1">$B$4*MAX($B$2:$I$2)</f>
        <v>0.91800000000000004</v>
      </c>
    </row>
    <row r="36" spans="1:15" x14ac:dyDescent="0.15">
      <c r="A36" s="21"/>
      <c r="B36" s="21"/>
      <c r="J36" s="21">
        <f t="shared" si="1"/>
        <v>35</v>
      </c>
      <c r="K36" s="21">
        <f t="shared" ca="1" si="0"/>
        <v>0</v>
      </c>
      <c r="L36" s="21">
        <f ca="1">$B$4*MAX($B$2:$I$2)</f>
        <v>0.91800000000000004</v>
      </c>
      <c r="M36" s="21"/>
      <c r="N36" s="21">
        <f ca="1">$M$32</f>
        <v>4</v>
      </c>
      <c r="O36" s="21"/>
    </row>
    <row r="37" spans="1:15" x14ac:dyDescent="0.15">
      <c r="A37" s="21"/>
      <c r="B37" s="27"/>
      <c r="C37" s="27"/>
      <c r="D37" s="27"/>
      <c r="J37" s="21">
        <f t="shared" si="1"/>
        <v>35</v>
      </c>
      <c r="K37" s="21">
        <f t="shared" ca="1" si="0"/>
        <v>0</v>
      </c>
      <c r="L37" s="21">
        <f ca="1">$B$4*MAX($B$2:$I$2)</f>
        <v>0.91800000000000004</v>
      </c>
      <c r="M37" s="21"/>
      <c r="N37" s="21"/>
      <c r="O37" s="21"/>
    </row>
    <row r="38" spans="1:15" x14ac:dyDescent="0.15">
      <c r="A38" s="21"/>
      <c r="B38" s="28"/>
      <c r="C38" s="29"/>
      <c r="D38" s="30"/>
      <c r="J38" s="21">
        <f t="shared" si="1"/>
        <v>37</v>
      </c>
      <c r="K38" s="21">
        <f t="shared" ca="1" si="0"/>
        <v>0</v>
      </c>
      <c r="L38" s="21">
        <f ca="1">$B$4*MAX($B$2:$I$2)</f>
        <v>0.91800000000000004</v>
      </c>
      <c r="M38" s="21"/>
      <c r="N38" s="21"/>
      <c r="O38" s="21"/>
    </row>
    <row r="39" spans="1:15" x14ac:dyDescent="0.15">
      <c r="A39" s="21"/>
      <c r="B39" s="28"/>
      <c r="C39" s="29"/>
      <c r="D39" s="31"/>
      <c r="J39" s="21"/>
      <c r="K39" s="21"/>
      <c r="L39" s="21"/>
      <c r="M39" s="21"/>
      <c r="N39" s="21"/>
      <c r="O39" s="21"/>
    </row>
    <row r="40" spans="1:15" x14ac:dyDescent="0.15">
      <c r="A40" s="21"/>
      <c r="B40" s="28"/>
      <c r="C40" s="29"/>
      <c r="D40" s="30"/>
      <c r="J40" s="21"/>
      <c r="K40" s="21"/>
      <c r="L40" s="21"/>
      <c r="M40" s="21"/>
      <c r="N40" s="21"/>
      <c r="O40" s="21"/>
    </row>
    <row r="41" spans="1:15" x14ac:dyDescent="0.15">
      <c r="A41" s="21"/>
      <c r="B41" s="28"/>
      <c r="C41" s="29"/>
      <c r="D41" s="30"/>
      <c r="J41" s="21"/>
      <c r="K41" s="21"/>
      <c r="L41" s="21"/>
      <c r="M41" s="21"/>
      <c r="N41" s="21"/>
      <c r="O41" s="21"/>
    </row>
    <row r="42" spans="1:15" x14ac:dyDescent="0.15">
      <c r="A42" s="21"/>
      <c r="B42" s="28"/>
      <c r="C42" s="29"/>
      <c r="D42" s="30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J44" s="21"/>
      <c r="K44" s="21"/>
      <c r="L44" s="21"/>
      <c r="M44" s="21"/>
      <c r="N44" s="21"/>
      <c r="O44" s="21"/>
    </row>
    <row r="45" spans="1:15" x14ac:dyDescent="0.15">
      <c r="A45" s="21"/>
      <c r="B45" s="21"/>
    </row>
  </sheetData>
  <sheetProtection selectLockedCells="1" selectUnlockedCells="1"/>
  <phoneticPr fontId="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学生出勤</vt:lpstr>
      <vt:lpstr>项目评定</vt:lpstr>
      <vt:lpstr>实训成绩</vt:lpstr>
      <vt:lpstr>实训总结</vt:lpstr>
      <vt:lpstr>成绩分布</vt:lpstr>
      <vt:lpstr>template</vt:lpstr>
      <vt:lpstr>成绩分布!Print_Titles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ailian</cp:lastModifiedBy>
  <cp:lastPrinted>2018-08-22T03:44:26Z</cp:lastPrinted>
  <dcterms:created xsi:type="dcterms:W3CDTF">2016-03-01T06:30:49Z</dcterms:created>
  <dcterms:modified xsi:type="dcterms:W3CDTF">2018-12-28T07:03:23Z</dcterms:modified>
</cp:coreProperties>
</file>