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eder.lima\Trabalho\BPO_Comgas\OS9999 - Template\"/>
    </mc:Choice>
  </mc:AlternateContent>
  <bookViews>
    <workbookView xWindow="0" yWindow="0" windowWidth="24000" windowHeight="9735" tabRatio="839"/>
  </bookViews>
  <sheets>
    <sheet name="CAPA" sheetId="61" r:id="rId1"/>
    <sheet name="AS IS TO BE" sheetId="65" state="hidden" r:id="rId2"/>
    <sheet name="Orçamento" sheetId="57" r:id="rId3"/>
    <sheet name="nro objetos x complexidade" sheetId="54" r:id="rId4"/>
    <sheet name="DC " sheetId="64" state="hidden" r:id="rId5"/>
    <sheet name="Racional Objetos Total" sheetId="59" state="hidden" r:id="rId6"/>
    <sheet name="Cronograma" sheetId="58" r:id="rId7"/>
    <sheet name="Fatores" sheetId="60" r:id="rId8"/>
    <sheet name="Listas" sheetId="62" state="hidden" r:id="rId9"/>
  </sheets>
  <externalReferences>
    <externalReference r:id="rId10"/>
    <externalReference r:id="rId11"/>
    <externalReference r:id="rId12"/>
  </externalReferences>
  <definedNames>
    <definedName name="_xlnm._FilterDatabase" localSheetId="7" hidden="1">Fatores!$A$1:$H$61</definedName>
    <definedName name="_xlnm._FilterDatabase" localSheetId="3" hidden="1">'nro objetos x complexidade'!$A$11:$Q$15</definedName>
    <definedName name="_xlnm._FilterDatabase" localSheetId="2" hidden="1">Orçamento!#REF!</definedName>
    <definedName name="aa">[1]Listas!$C$2:$C$17</definedName>
    <definedName name="Alteração">'Racional Objetos Total'!$B$20</definedName>
    <definedName name="Complexidades">'nro objetos x complexidade'!#REF!</definedName>
    <definedName name="contingencia">CAPA!$C$15</definedName>
    <definedName name="contingenciaHoras">Listas!$G$2</definedName>
    <definedName name="dtInicio">CAPA!$C$14</definedName>
    <definedName name="e">[2]Listas!$A$3:$A$12</definedName>
    <definedName name="EssOptions" localSheetId="5">"A3100001100110100011011111020_01010sem acesso"</definedName>
    <definedName name="EssSamplingValue" localSheetId="5">100</definedName>
    <definedName name="HorasBuildTU">'nro objetos x complexidade'!$P$14</definedName>
    <definedName name="ListaComplexidades">Listas!$A$3:$A$12</definedName>
    <definedName name="ListaTecnologias">Listas!$C$2:$C$19</definedName>
    <definedName name="ListaTipos">Listas!$E$2:$E$3</definedName>
    <definedName name="ListaTipos2">[3]Listas!$E$2:$E$3</definedName>
    <definedName name="Matriz_Alterados">'Racional Objetos Total'!$D$23:$M$32</definedName>
    <definedName name="Matriz_Novos">'Racional Objetos Total'!$D$5:$M$13</definedName>
    <definedName name="Métricas___OBJETOS_Alterados">'Racional Objetos Total'!$C$20</definedName>
    <definedName name="Métricas_OBJETOS_Alterados">'Racional Objetos Total'!$C$20</definedName>
    <definedName name="Métricas_OBJETOS_Novos">'Racional Objetos Total'!$C$3</definedName>
    <definedName name="NomeProjeto">CAPA!$C$11</definedName>
    <definedName name="www">[3]Listas!$E$2:$E$3</definedName>
  </definedNames>
  <calcPr calcId="152511"/>
</workbook>
</file>

<file path=xl/calcChain.xml><?xml version="1.0" encoding="utf-8"?>
<calcChain xmlns="http://schemas.openxmlformats.org/spreadsheetml/2006/main">
  <c r="B7" i="54" l="1"/>
  <c r="BW19" i="58" l="1"/>
  <c r="BW18" i="58"/>
  <c r="BW17" i="58"/>
  <c r="BW16" i="58"/>
  <c r="BW15" i="58"/>
  <c r="BW14" i="58"/>
  <c r="BW13" i="58"/>
  <c r="BX13" i="58"/>
  <c r="BX12" i="58"/>
  <c r="M14" i="54"/>
  <c r="L14" i="54"/>
  <c r="BX14" i="58" l="1"/>
  <c r="BX15" i="58" s="1"/>
  <c r="BX16" i="58" s="1"/>
  <c r="BX17" i="58" s="1"/>
  <c r="BX18" i="58" s="1"/>
  <c r="BX19" i="58" s="1"/>
  <c r="AL11" i="58"/>
  <c r="AM11" i="58" s="1"/>
  <c r="AN11" i="58" l="1"/>
  <c r="AO11" i="58" s="1"/>
  <c r="AP11" i="58" s="1"/>
  <c r="AQ11" i="58" s="1"/>
  <c r="AR11" i="58" s="1"/>
  <c r="AS11" i="58" s="1"/>
  <c r="AT11" i="58" s="1"/>
  <c r="AU11" i="58" s="1"/>
  <c r="AV11" i="58" s="1"/>
  <c r="AW11" i="58" s="1"/>
  <c r="AX11" i="58" s="1"/>
  <c r="AY11" i="58" s="1"/>
  <c r="AZ11" i="58" s="1"/>
  <c r="BA11" i="58" s="1"/>
  <c r="BB11" i="58" s="1"/>
  <c r="BC11" i="58" s="1"/>
  <c r="BD11" i="58" s="1"/>
  <c r="BE11" i="58" s="1"/>
  <c r="BF11" i="58" s="1"/>
  <c r="BG11" i="58" s="1"/>
  <c r="BH11" i="58" s="1"/>
  <c r="BI11" i="58" s="1"/>
  <c r="BJ11" i="58" s="1"/>
  <c r="BK11" i="58" s="1"/>
  <c r="BL11" i="58" s="1"/>
  <c r="BM11" i="58" l="1"/>
  <c r="L15" i="54"/>
  <c r="BN11" i="58" l="1"/>
  <c r="BO11" i="58" l="1"/>
  <c r="F13" i="54"/>
  <c r="F12" i="54"/>
  <c r="O13" i="54" l="1"/>
  <c r="P13" i="54" s="1"/>
  <c r="Q13" i="54" s="1"/>
  <c r="O12" i="54"/>
  <c r="P12" i="54" s="1"/>
  <c r="Q12" i="54" l="1"/>
  <c r="Q14" i="54" s="1"/>
  <c r="P14" i="54" s="1"/>
  <c r="F41" i="60" l="1"/>
  <c r="C41" i="60"/>
  <c r="F40" i="60"/>
  <c r="C40" i="60"/>
  <c r="F39" i="60"/>
  <c r="C39" i="60"/>
  <c r="F38" i="60"/>
  <c r="C38" i="60"/>
  <c r="F37" i="60"/>
  <c r="C37" i="60"/>
  <c r="F36" i="60"/>
  <c r="C36" i="60"/>
  <c r="F35" i="60"/>
  <c r="C35" i="60"/>
  <c r="F34" i="60"/>
  <c r="C34" i="60"/>
  <c r="F33" i="60"/>
  <c r="C33" i="60"/>
  <c r="F32" i="60"/>
  <c r="C32" i="60"/>
  <c r="F31" i="60"/>
  <c r="C31" i="60"/>
  <c r="F30" i="60"/>
  <c r="C30" i="60"/>
  <c r="F29" i="60"/>
  <c r="C29" i="60"/>
  <c r="F28" i="60"/>
  <c r="C28" i="60"/>
  <c r="F27" i="60"/>
  <c r="C27" i="60"/>
  <c r="F26" i="60"/>
  <c r="C26" i="60"/>
  <c r="F25" i="60"/>
  <c r="C25" i="60"/>
  <c r="F24" i="60"/>
  <c r="C24" i="60"/>
  <c r="F23" i="60"/>
  <c r="C23" i="60"/>
  <c r="F22" i="60"/>
  <c r="C22" i="60"/>
  <c r="F21" i="60"/>
  <c r="C21" i="60"/>
  <c r="F20" i="60"/>
  <c r="C20" i="60"/>
  <c r="F19" i="60"/>
  <c r="C19" i="60"/>
  <c r="F18" i="60"/>
  <c r="C18" i="60"/>
  <c r="F17" i="60"/>
  <c r="C17" i="60"/>
  <c r="F16" i="60"/>
  <c r="C16" i="60"/>
  <c r="F15" i="60"/>
  <c r="C15" i="60"/>
  <c r="F14" i="60"/>
  <c r="C14" i="60"/>
  <c r="F13" i="60"/>
  <c r="C13" i="60"/>
  <c r="F12" i="60"/>
  <c r="C12" i="60"/>
  <c r="F11" i="60"/>
  <c r="C11" i="60"/>
  <c r="F10" i="60"/>
  <c r="C10" i="60"/>
  <c r="F9" i="60"/>
  <c r="C9" i="60"/>
  <c r="F8" i="60"/>
  <c r="C8" i="60"/>
  <c r="F7" i="60"/>
  <c r="C7" i="60"/>
  <c r="F6" i="60"/>
  <c r="C6" i="60"/>
  <c r="F5" i="60"/>
  <c r="C5" i="60"/>
  <c r="F4" i="60"/>
  <c r="C4" i="60"/>
  <c r="F3" i="60"/>
  <c r="C3" i="60"/>
  <c r="F2" i="60"/>
  <c r="C2" i="60"/>
  <c r="M24" i="59" l="1"/>
  <c r="L24" i="59"/>
  <c r="K24" i="59"/>
  <c r="J24" i="59"/>
  <c r="I24" i="59"/>
  <c r="H24" i="59"/>
  <c r="G24" i="59"/>
  <c r="F24" i="59"/>
  <c r="E24" i="59"/>
  <c r="D24" i="59"/>
  <c r="B3" i="65" l="1"/>
  <c r="M23" i="59" l="1"/>
  <c r="L23" i="59"/>
  <c r="K23" i="59"/>
  <c r="J23" i="59"/>
  <c r="I23" i="59"/>
  <c r="H23" i="59"/>
  <c r="G23" i="59"/>
  <c r="F23" i="59"/>
  <c r="E23" i="59"/>
  <c r="D23" i="59"/>
  <c r="M22" i="59"/>
  <c r="L22" i="59"/>
  <c r="K22" i="59"/>
  <c r="J22" i="59"/>
  <c r="I22" i="59"/>
  <c r="H22" i="59"/>
  <c r="G22" i="59"/>
  <c r="F22" i="59"/>
  <c r="E22" i="59"/>
  <c r="D22" i="59"/>
  <c r="M21" i="59"/>
  <c r="L21" i="59"/>
  <c r="K21" i="59"/>
  <c r="J21" i="59"/>
  <c r="I21" i="59"/>
  <c r="H21" i="59"/>
  <c r="G21" i="59"/>
  <c r="F21" i="59"/>
  <c r="E21" i="59"/>
  <c r="D21" i="59"/>
  <c r="C42" i="60"/>
  <c r="C43" i="60"/>
  <c r="C44" i="60"/>
  <c r="C45" i="60"/>
  <c r="C46" i="60"/>
  <c r="C47" i="60"/>
  <c r="C48" i="60"/>
  <c r="C49" i="60"/>
  <c r="C50" i="60"/>
  <c r="C51" i="60"/>
  <c r="F42" i="60"/>
  <c r="F43" i="60"/>
  <c r="F44" i="60"/>
  <c r="F45" i="60"/>
  <c r="F46" i="60"/>
  <c r="F47" i="60"/>
  <c r="F48" i="60"/>
  <c r="F49" i="60"/>
  <c r="F50" i="60"/>
  <c r="F51" i="60"/>
  <c r="C13" i="64" l="1"/>
  <c r="C14" i="64"/>
  <c r="E11" i="58"/>
  <c r="F11" i="58" s="1"/>
  <c r="G11" i="58" s="1"/>
  <c r="H11" i="58" s="1"/>
  <c r="I11" i="58" s="1"/>
  <c r="J11" i="58" s="1"/>
  <c r="K11" i="58" s="1"/>
  <c r="L11" i="58" s="1"/>
  <c r="M11" i="58" s="1"/>
  <c r="N11" i="58" s="1"/>
  <c r="O11" i="58" s="1"/>
  <c r="P11" i="58" s="1"/>
  <c r="Q11" i="58" s="1"/>
  <c r="R11" i="58" s="1"/>
  <c r="S11" i="58" s="1"/>
  <c r="T11" i="58" s="1"/>
  <c r="U11" i="58" s="1"/>
  <c r="V11" i="58" s="1"/>
  <c r="W11" i="58" s="1"/>
  <c r="X11" i="58" s="1"/>
  <c r="Y11" i="58" s="1"/>
  <c r="Z11" i="58" s="1"/>
  <c r="AA11" i="58" s="1"/>
  <c r="AB11" i="58" s="1"/>
  <c r="AC11" i="58" s="1"/>
  <c r="AD11" i="58" s="1"/>
  <c r="AE11" i="58" s="1"/>
  <c r="AF11" i="58" s="1"/>
  <c r="AG11" i="58" s="1"/>
  <c r="AH11" i="58" s="1"/>
  <c r="AI11" i="58" s="1"/>
  <c r="AJ11" i="58" s="1"/>
  <c r="AK11" i="58" s="1"/>
  <c r="B1" i="58"/>
  <c r="B12" i="58" s="1"/>
  <c r="B2" i="64"/>
  <c r="D9" i="58"/>
  <c r="E9" i="58" s="1"/>
  <c r="F9" i="58" s="1"/>
  <c r="G9" i="58" s="1"/>
  <c r="H9" i="58" s="1"/>
  <c r="I9" i="58" s="1"/>
  <c r="J9" i="58" s="1"/>
  <c r="K9" i="58" s="1"/>
  <c r="L9" i="58" s="1"/>
  <c r="M9" i="58" s="1"/>
  <c r="N9" i="58" s="1"/>
  <c r="O9" i="58" s="1"/>
  <c r="P9" i="58" s="1"/>
  <c r="Q9" i="58" s="1"/>
  <c r="R9" i="58" s="1"/>
  <c r="S9" i="58" s="1"/>
  <c r="T9" i="58" s="1"/>
  <c r="U9" i="58" s="1"/>
  <c r="V9" i="58" s="1"/>
  <c r="W9" i="58" s="1"/>
  <c r="X9" i="58" s="1"/>
  <c r="Y9" i="58" s="1"/>
  <c r="Z9" i="58" s="1"/>
  <c r="AA9" i="58" s="1"/>
  <c r="AB9" i="58" s="1"/>
  <c r="AC9" i="58" s="1"/>
  <c r="AD9" i="58" s="1"/>
  <c r="AE9" i="58" s="1"/>
  <c r="AF9" i="58" s="1"/>
  <c r="AG9" i="58" s="1"/>
  <c r="AH9" i="58" s="1"/>
  <c r="AI9" i="58" s="1"/>
  <c r="AJ9" i="58" s="1"/>
  <c r="AK9" i="58" s="1"/>
  <c r="AL9" i="58" s="1"/>
  <c r="AM9" i="58" s="1"/>
  <c r="AN9" i="58" s="1"/>
  <c r="AO9" i="58" s="1"/>
  <c r="AP9" i="58" s="1"/>
  <c r="AQ9" i="58" s="1"/>
  <c r="AR9" i="58" s="1"/>
  <c r="AS9" i="58" s="1"/>
  <c r="AT9" i="58" s="1"/>
  <c r="AU9" i="58" s="1"/>
  <c r="AV9" i="58" s="1"/>
  <c r="AW9" i="58" s="1"/>
  <c r="AX9" i="58" s="1"/>
  <c r="AY9" i="58" s="1"/>
  <c r="AZ9" i="58" s="1"/>
  <c r="BA9" i="58" s="1"/>
  <c r="BB9" i="58" s="1"/>
  <c r="BC9" i="58" s="1"/>
  <c r="BD9" i="58" s="1"/>
  <c r="BE9" i="58" s="1"/>
  <c r="BF9" i="58" s="1"/>
  <c r="BG9" i="58" s="1"/>
  <c r="BH9" i="58" s="1"/>
  <c r="BI9" i="58" s="1"/>
  <c r="BJ9" i="58" s="1"/>
  <c r="BK9" i="58" s="1"/>
  <c r="BL9" i="58" s="1"/>
  <c r="BM9" i="58" s="1"/>
  <c r="BN9" i="58" s="1"/>
  <c r="BO9" i="58" s="1"/>
  <c r="C2" i="57"/>
  <c r="P16" i="54" l="1"/>
  <c r="Q16" i="54" l="1"/>
  <c r="D9" i="57"/>
  <c r="BS14" i="58" s="1"/>
  <c r="D7" i="57" l="1"/>
  <c r="BS12" i="58" s="1"/>
  <c r="BU12" i="58" s="1"/>
  <c r="D10" i="57"/>
  <c r="BS15" i="58" s="1"/>
  <c r="D14" i="57"/>
  <c r="BS19" i="58" s="1"/>
  <c r="BU19" i="58" s="1"/>
  <c r="D11" i="57"/>
  <c r="BS16" i="58" s="1"/>
  <c r="BU16" i="58" s="1"/>
  <c r="D8" i="57"/>
  <c r="BS13" i="58" s="1"/>
  <c r="BU13" i="58" s="1"/>
  <c r="D13" i="57"/>
  <c r="BS18" i="58" s="1"/>
  <c r="D12" i="57"/>
  <c r="BS17" i="58" s="1"/>
  <c r="BU17" i="58" s="1"/>
  <c r="BU14" i="58"/>
  <c r="CA14" i="58"/>
  <c r="E13" i="58" l="1"/>
  <c r="I13" i="58"/>
  <c r="M13" i="58"/>
  <c r="Q13" i="58"/>
  <c r="U13" i="58"/>
  <c r="Y13" i="58"/>
  <c r="AC13" i="58"/>
  <c r="AG13" i="58"/>
  <c r="AK13" i="58"/>
  <c r="AO13" i="58"/>
  <c r="AS13" i="58"/>
  <c r="AW13" i="58"/>
  <c r="BA13" i="58"/>
  <c r="BE13" i="58"/>
  <c r="BI13" i="58"/>
  <c r="BM13" i="58"/>
  <c r="K13" i="58"/>
  <c r="O13" i="58"/>
  <c r="AM13" i="58"/>
  <c r="BC13" i="58"/>
  <c r="BO13" i="58"/>
  <c r="F13" i="58"/>
  <c r="J13" i="58"/>
  <c r="N13" i="58"/>
  <c r="R13" i="58"/>
  <c r="V13" i="58"/>
  <c r="Z13" i="58"/>
  <c r="AD13" i="58"/>
  <c r="AH13" i="58"/>
  <c r="AL13" i="58"/>
  <c r="AP13" i="58"/>
  <c r="AT13" i="58"/>
  <c r="AX13" i="58"/>
  <c r="BB13" i="58"/>
  <c r="BF13" i="58"/>
  <c r="BJ13" i="58"/>
  <c r="BN13" i="58"/>
  <c r="G13" i="58"/>
  <c r="S13" i="58"/>
  <c r="W13" i="58"/>
  <c r="AE13" i="58"/>
  <c r="AQ13" i="58"/>
  <c r="AY13" i="58"/>
  <c r="BK13" i="58"/>
  <c r="H13" i="58"/>
  <c r="L13" i="58"/>
  <c r="P13" i="58"/>
  <c r="T13" i="58"/>
  <c r="X13" i="58"/>
  <c r="AB13" i="58"/>
  <c r="AF13" i="58"/>
  <c r="AJ13" i="58"/>
  <c r="AN13" i="58"/>
  <c r="AR13" i="58"/>
  <c r="AV13" i="58"/>
  <c r="AZ13" i="58"/>
  <c r="BD13" i="58"/>
  <c r="BH13" i="58"/>
  <c r="BL13" i="58"/>
  <c r="AA13" i="58"/>
  <c r="AI13" i="58"/>
  <c r="AU13" i="58"/>
  <c r="BG13" i="58"/>
  <c r="F12" i="58"/>
  <c r="J12" i="58"/>
  <c r="N12" i="58"/>
  <c r="R12" i="58"/>
  <c r="V12" i="58"/>
  <c r="Z12" i="58"/>
  <c r="AD12" i="58"/>
  <c r="AH12" i="58"/>
  <c r="AL12" i="58"/>
  <c r="AP12" i="58"/>
  <c r="AT12" i="58"/>
  <c r="AX12" i="58"/>
  <c r="BB12" i="58"/>
  <c r="BF12" i="58"/>
  <c r="BJ12" i="58"/>
  <c r="BN12" i="58"/>
  <c r="G12" i="58"/>
  <c r="K12" i="58"/>
  <c r="O12" i="58"/>
  <c r="S12" i="58"/>
  <c r="W12" i="58"/>
  <c r="AA12" i="58"/>
  <c r="AE12" i="58"/>
  <c r="AI12" i="58"/>
  <c r="AM12" i="58"/>
  <c r="AQ12" i="58"/>
  <c r="AU12" i="58"/>
  <c r="AY12" i="58"/>
  <c r="BC12" i="58"/>
  <c r="BG12" i="58"/>
  <c r="BK12" i="58"/>
  <c r="BO12" i="58"/>
  <c r="I12" i="58"/>
  <c r="AC12" i="58"/>
  <c r="AK12" i="58"/>
  <c r="AO12" i="58"/>
  <c r="AS12" i="58"/>
  <c r="BA12" i="58"/>
  <c r="BI12" i="58"/>
  <c r="H12" i="58"/>
  <c r="L12" i="58"/>
  <c r="P12" i="58"/>
  <c r="T12" i="58"/>
  <c r="X12" i="58"/>
  <c r="AB12" i="58"/>
  <c r="AF12" i="58"/>
  <c r="AJ12" i="58"/>
  <c r="AN12" i="58"/>
  <c r="AR12" i="58"/>
  <c r="AV12" i="58"/>
  <c r="AZ12" i="58"/>
  <c r="BD12" i="58"/>
  <c r="BH12" i="58"/>
  <c r="BL12" i="58"/>
  <c r="E12" i="58"/>
  <c r="M12" i="58"/>
  <c r="Q12" i="58"/>
  <c r="U12" i="58"/>
  <c r="Y12" i="58"/>
  <c r="AG12" i="58"/>
  <c r="AW12" i="58"/>
  <c r="BE12" i="58"/>
  <c r="BM12" i="58"/>
  <c r="AK14" i="58"/>
  <c r="AO14" i="58"/>
  <c r="AS14" i="58"/>
  <c r="AW14" i="58"/>
  <c r="BA14" i="58"/>
  <c r="BE14" i="58"/>
  <c r="BI14" i="58"/>
  <c r="BM14" i="58"/>
  <c r="AL14" i="58"/>
  <c r="AP14" i="58"/>
  <c r="AT14" i="58"/>
  <c r="AX14" i="58"/>
  <c r="BB14" i="58"/>
  <c r="BF14" i="58"/>
  <c r="BJ14" i="58"/>
  <c r="BN14" i="58"/>
  <c r="AN14" i="58"/>
  <c r="AV14" i="58"/>
  <c r="BD14" i="58"/>
  <c r="BH14" i="58"/>
  <c r="BL14" i="58"/>
  <c r="AM14" i="58"/>
  <c r="AQ14" i="58"/>
  <c r="AU14" i="58"/>
  <c r="AY14" i="58"/>
  <c r="BC14" i="58"/>
  <c r="BG14" i="58"/>
  <c r="BK14" i="58"/>
  <c r="BO14" i="58"/>
  <c r="AR14" i="58"/>
  <c r="AZ14" i="58"/>
  <c r="AA14" i="58"/>
  <c r="AE14" i="58"/>
  <c r="AI14" i="58"/>
  <c r="AD14" i="58"/>
  <c r="AB14" i="58"/>
  <c r="AF14" i="58"/>
  <c r="AJ14" i="58"/>
  <c r="AH14" i="58"/>
  <c r="AC14" i="58"/>
  <c r="AG14" i="58"/>
  <c r="X14" i="58"/>
  <c r="Y14" i="58"/>
  <c r="Z14" i="58"/>
  <c r="CA19" i="58"/>
  <c r="CA12" i="58"/>
  <c r="CA13" i="58"/>
  <c r="CA17" i="58"/>
  <c r="CA18" i="58"/>
  <c r="BU18" i="58"/>
  <c r="CA16" i="58"/>
  <c r="BS20" i="58"/>
  <c r="BU15" i="58"/>
  <c r="CA15" i="58"/>
  <c r="D12" i="58"/>
  <c r="D15" i="57" l="1"/>
  <c r="D13" i="58"/>
  <c r="AS15" i="58" l="1"/>
  <c r="AY15" i="58"/>
  <c r="BO15" i="58"/>
  <c r="AL15" i="58"/>
  <c r="AP15" i="58"/>
  <c r="AT15" i="58"/>
  <c r="AX15" i="58"/>
  <c r="BB15" i="58"/>
  <c r="BN15" i="58"/>
  <c r="BC15" i="58"/>
  <c r="AN15" i="58"/>
  <c r="AR15" i="58"/>
  <c r="AV15" i="58"/>
  <c r="AZ15" i="58"/>
  <c r="BD15" i="58"/>
  <c r="BH15" i="58"/>
  <c r="BL15" i="58"/>
  <c r="AK15" i="58"/>
  <c r="AO15" i="58"/>
  <c r="AW15" i="58"/>
  <c r="BA15" i="58"/>
  <c r="BE15" i="58"/>
  <c r="BI15" i="58"/>
  <c r="BM15" i="58"/>
  <c r="BF15" i="58"/>
  <c r="BJ15" i="58"/>
  <c r="AM15" i="58"/>
  <c r="AQ15" i="58"/>
  <c r="AU15" i="58"/>
  <c r="BG15" i="58"/>
  <c r="BK15" i="58"/>
  <c r="AB15" i="58"/>
  <c r="AF15" i="58"/>
  <c r="AJ15" i="58"/>
  <c r="AA15" i="58"/>
  <c r="AC15" i="58"/>
  <c r="AG15" i="58"/>
  <c r="AE15" i="58"/>
  <c r="AI15" i="58"/>
  <c r="Z15" i="58"/>
  <c r="AD15" i="58"/>
  <c r="AH15" i="58"/>
  <c r="X15" i="58"/>
  <c r="Y15" i="58"/>
  <c r="S14" i="58"/>
  <c r="F14" i="58"/>
  <c r="W14" i="58"/>
  <c r="U14" i="58"/>
  <c r="K14" i="58"/>
  <c r="L14" i="58"/>
  <c r="P14" i="58"/>
  <c r="J14" i="58"/>
  <c r="G14" i="58"/>
  <c r="T14" i="58"/>
  <c r="Q14" i="58"/>
  <c r="H14" i="58"/>
  <c r="M14" i="58"/>
  <c r="O14" i="58"/>
  <c r="N14" i="58"/>
  <c r="E14" i="58"/>
  <c r="R14" i="58"/>
  <c r="I14" i="58"/>
  <c r="D14" i="58"/>
  <c r="V14" i="58"/>
  <c r="M15" i="58" l="1"/>
  <c r="K15" i="58"/>
  <c r="T15" i="58"/>
  <c r="S15" i="58"/>
  <c r="V15" i="58"/>
  <c r="H15" i="58"/>
  <c r="L15" i="58"/>
  <c r="O15" i="58"/>
  <c r="R15" i="58"/>
  <c r="J15" i="58"/>
  <c r="U15" i="58"/>
  <c r="G15" i="58"/>
  <c r="D15" i="58"/>
  <c r="F15" i="58"/>
  <c r="N15" i="58"/>
  <c r="P15" i="58"/>
  <c r="I15" i="58"/>
  <c r="W15" i="58"/>
  <c r="E15" i="58"/>
  <c r="Q15" i="58"/>
  <c r="BF16" i="58" l="1"/>
  <c r="AQ16" i="58"/>
  <c r="BL16" i="58"/>
  <c r="BM16" i="58"/>
  <c r="AV16" i="58"/>
  <c r="AW16" i="58"/>
  <c r="BG16" i="58"/>
  <c r="BJ16" i="58"/>
  <c r="AL16" i="58"/>
  <c r="AZ16" i="58"/>
  <c r="BK16" i="58"/>
  <c r="AU16" i="58"/>
  <c r="BB16" i="58"/>
  <c r="BA16" i="58"/>
  <c r="AK16" i="58"/>
  <c r="AX16" i="58"/>
  <c r="BH16" i="58"/>
  <c r="AN16" i="58"/>
  <c r="BC16" i="58"/>
  <c r="AM16" i="58"/>
  <c r="BI16" i="58"/>
  <c r="AS16" i="58"/>
  <c r="AP16" i="58"/>
  <c r="AT16" i="58"/>
  <c r="BD16" i="58"/>
  <c r="BO16" i="58"/>
  <c r="AY16" i="58"/>
  <c r="BN16" i="58"/>
  <c r="BE16" i="58"/>
  <c r="AO16" i="58"/>
  <c r="AR16" i="58"/>
  <c r="AF16" i="58"/>
  <c r="AA16" i="58"/>
  <c r="AI16" i="58"/>
  <c r="AC16" i="58"/>
  <c r="AD16" i="58"/>
  <c r="AF17" i="58"/>
  <c r="AB16" i="58"/>
  <c r="AH16" i="58"/>
  <c r="AJ16" i="58"/>
  <c r="AG16" i="58"/>
  <c r="AE16" i="58"/>
  <c r="Z16" i="58"/>
  <c r="X16" i="58"/>
  <c r="Y16" i="58"/>
  <c r="D16" i="58"/>
  <c r="K16" i="58"/>
  <c r="L16" i="58"/>
  <c r="P16" i="58"/>
  <c r="N16" i="58"/>
  <c r="H16" i="58"/>
  <c r="U16" i="58"/>
  <c r="E16" i="58"/>
  <c r="J16" i="58"/>
  <c r="O16" i="58"/>
  <c r="M16" i="58"/>
  <c r="F16" i="58"/>
  <c r="T16" i="58"/>
  <c r="S16" i="58"/>
  <c r="R16" i="58"/>
  <c r="Q16" i="58"/>
  <c r="V16" i="58"/>
  <c r="W16" i="58"/>
  <c r="G16" i="58"/>
  <c r="I16" i="58"/>
  <c r="BE17" i="58" l="1"/>
  <c r="AK17" i="58"/>
  <c r="BM17" i="58"/>
  <c r="BD17" i="58"/>
  <c r="BN17" i="58"/>
  <c r="AN17" i="58"/>
  <c r="AX17" i="58"/>
  <c r="AU17" i="58"/>
  <c r="AS17" i="58"/>
  <c r="AY17" i="58"/>
  <c r="BB17" i="58"/>
  <c r="AL17" i="58"/>
  <c r="BH17" i="58"/>
  <c r="AR17" i="58"/>
  <c r="BC17" i="58"/>
  <c r="BA17" i="58"/>
  <c r="BO17" i="58"/>
  <c r="BJ17" i="58"/>
  <c r="AT17" i="58"/>
  <c r="AO17" i="58"/>
  <c r="AZ17" i="58"/>
  <c r="BI17" i="58"/>
  <c r="AQ17" i="58"/>
  <c r="AW17" i="58"/>
  <c r="BG17" i="58"/>
  <c r="BF17" i="58"/>
  <c r="AP17" i="58"/>
  <c r="BL17" i="58"/>
  <c r="AV17" i="58"/>
  <c r="BK17" i="58"/>
  <c r="AM17" i="58"/>
  <c r="AI17" i="58"/>
  <c r="AH17" i="58"/>
  <c r="AE17" i="58"/>
  <c r="Z17" i="58"/>
  <c r="X17" i="58"/>
  <c r="AG17" i="58"/>
  <c r="AB17" i="58"/>
  <c r="Y17" i="58"/>
  <c r="AD17" i="58"/>
  <c r="AA17" i="58"/>
  <c r="AC17" i="58"/>
  <c r="AJ17" i="58"/>
  <c r="M17" i="58"/>
  <c r="K17" i="58"/>
  <c r="S17" i="58"/>
  <c r="V17" i="58"/>
  <c r="N17" i="58"/>
  <c r="D17" i="58"/>
  <c r="H17" i="58"/>
  <c r="F17" i="58"/>
  <c r="P17" i="58"/>
  <c r="T17" i="58"/>
  <c r="J17" i="58"/>
  <c r="L17" i="58"/>
  <c r="E17" i="58"/>
  <c r="G17" i="58"/>
  <c r="R17" i="58"/>
  <c r="O17" i="58"/>
  <c r="I17" i="58"/>
  <c r="U17" i="58"/>
  <c r="W17" i="58"/>
  <c r="Q17" i="58"/>
  <c r="Y18" i="58" l="1"/>
  <c r="AN18" i="58" l="1"/>
  <c r="BA18" i="58"/>
  <c r="AK18" i="58"/>
  <c r="BK18" i="58"/>
  <c r="AU18" i="58"/>
  <c r="BN18" i="58"/>
  <c r="AX18" i="58"/>
  <c r="BM18" i="58"/>
  <c r="BD18" i="58"/>
  <c r="AQ18" i="58"/>
  <c r="AT18" i="58"/>
  <c r="BI18" i="58"/>
  <c r="AR18" i="58"/>
  <c r="BC18" i="58"/>
  <c r="AM18" i="58"/>
  <c r="BF18" i="58"/>
  <c r="AP18" i="58"/>
  <c r="BH18" i="58"/>
  <c r="AW18" i="58"/>
  <c r="BG18" i="58"/>
  <c r="BJ18" i="58"/>
  <c r="AZ18" i="58"/>
  <c r="AS18" i="58"/>
  <c r="AV18" i="58"/>
  <c r="BE18" i="58"/>
  <c r="AO18" i="58"/>
  <c r="BO18" i="58"/>
  <c r="AY18" i="58"/>
  <c r="BL18" i="58"/>
  <c r="BB18" i="58"/>
  <c r="AL18" i="58"/>
  <c r="F18" i="58"/>
  <c r="AG18" i="58"/>
  <c r="AC18" i="58"/>
  <c r="W18" i="58"/>
  <c r="X18" i="58"/>
  <c r="V18" i="58"/>
  <c r="S18" i="58"/>
  <c r="AJ18" i="58"/>
  <c r="Q18" i="58"/>
  <c r="AE18" i="58"/>
  <c r="P18" i="58"/>
  <c r="AF18" i="58"/>
  <c r="D18" i="58"/>
  <c r="Z18" i="58"/>
  <c r="AA18" i="58"/>
  <c r="I18" i="58"/>
  <c r="H18" i="58"/>
  <c r="M18" i="58"/>
  <c r="O18" i="58"/>
  <c r="G18" i="58"/>
  <c r="K18" i="58"/>
  <c r="T18" i="58"/>
  <c r="R18" i="58"/>
  <c r="AI18" i="58"/>
  <c r="N18" i="58"/>
  <c r="L18" i="58"/>
  <c r="AD18" i="58"/>
  <c r="E18" i="58"/>
  <c r="U18" i="58"/>
  <c r="J18" i="58"/>
  <c r="AB18" i="58"/>
  <c r="AH18" i="58"/>
  <c r="X19" i="58" l="1"/>
  <c r="BD19" i="58" l="1"/>
  <c r="AN19" i="58"/>
  <c r="AU19" i="58"/>
  <c r="BK19" i="58"/>
  <c r="BF19" i="58"/>
  <c r="BH19" i="58"/>
  <c r="AR19" i="58"/>
  <c r="AY19" i="58"/>
  <c r="BJ19" i="58"/>
  <c r="AT19" i="58"/>
  <c r="BM19" i="58"/>
  <c r="AW19" i="58"/>
  <c r="AP19" i="58"/>
  <c r="AS19" i="58"/>
  <c r="AQ19" i="58"/>
  <c r="AZ19" i="58"/>
  <c r="BO19" i="58"/>
  <c r="AM19" i="58"/>
  <c r="BB19" i="58"/>
  <c r="AL19" i="58"/>
  <c r="BE19" i="58"/>
  <c r="AO19" i="58"/>
  <c r="BI19" i="58"/>
  <c r="BL19" i="58"/>
  <c r="AV19" i="58"/>
  <c r="BG19" i="58"/>
  <c r="BN19" i="58"/>
  <c r="AX19" i="58"/>
  <c r="BC19" i="58"/>
  <c r="BA19" i="58"/>
  <c r="AK19" i="58"/>
  <c r="AE19" i="58"/>
  <c r="AG19" i="58"/>
  <c r="R19" i="58"/>
  <c r="Z19" i="58"/>
  <c r="D19" i="58"/>
  <c r="G19" i="58"/>
  <c r="AB19" i="58"/>
  <c r="AH19" i="58"/>
  <c r="V19" i="58"/>
  <c r="S19" i="58"/>
  <c r="U19" i="58"/>
  <c r="Q19" i="58"/>
  <c r="W19" i="58"/>
  <c r="N19" i="58"/>
  <c r="K19" i="58"/>
  <c r="Y19" i="58"/>
  <c r="AF19" i="58"/>
  <c r="AA19" i="58"/>
  <c r="H19" i="58"/>
  <c r="E19" i="58"/>
  <c r="J19" i="58"/>
  <c r="M19" i="58"/>
  <c r="O19" i="58"/>
  <c r="AI19" i="58"/>
  <c r="AC19" i="58"/>
  <c r="BP19" i="58"/>
  <c r="AJ19" i="58"/>
  <c r="F19" i="58"/>
  <c r="L19" i="58"/>
  <c r="T19" i="58"/>
  <c r="P19" i="58"/>
  <c r="AD19" i="58"/>
  <c r="I19" i="58"/>
</calcChain>
</file>

<file path=xl/comments1.xml><?xml version="1.0" encoding="utf-8"?>
<comments xmlns="http://schemas.openxmlformats.org/spreadsheetml/2006/main">
  <authors>
    <author>Lima, Eder</author>
  </authors>
  <commentList>
    <comment ref="G11" authorId="0" shapeId="0">
      <text>
        <r>
          <rPr>
            <b/>
            <sz val="9"/>
            <color indexed="81"/>
            <rFont val="Tahoma"/>
            <family val="2"/>
          </rPr>
          <t>Lima, Eder:</t>
        </r>
        <r>
          <rPr>
            <sz val="9"/>
            <color indexed="81"/>
            <rFont val="Tahoma"/>
            <family val="2"/>
          </rPr>
          <t xml:space="preserve">
SIM - Item esta sendo estimado com base em premissas definidas
Não - Item não sendo estimado com base em premissas definidas</t>
        </r>
      </text>
    </comment>
    <comment ref="L11" authorId="0" shapeId="0">
      <text>
        <r>
          <rPr>
            <b/>
            <sz val="9"/>
            <color indexed="81"/>
            <rFont val="Tahoma"/>
            <charset val="1"/>
          </rPr>
          <t>Lima, Eder:</t>
        </r>
        <r>
          <rPr>
            <sz val="9"/>
            <color indexed="81"/>
            <rFont val="Tahoma"/>
            <charset val="1"/>
          </rPr>
          <t xml:space="preserve">
Informar a quantidade de obejtos que será criado</t>
        </r>
      </text>
    </comment>
    <comment ref="M11" authorId="0" shapeId="0">
      <text>
        <r>
          <rPr>
            <b/>
            <sz val="9"/>
            <color indexed="81"/>
            <rFont val="Tahoma"/>
            <charset val="1"/>
          </rPr>
          <t>Lima, Eder:</t>
        </r>
        <r>
          <rPr>
            <sz val="9"/>
            <color indexed="81"/>
            <rFont val="Tahoma"/>
            <charset val="1"/>
          </rPr>
          <t xml:space="preserve">
Durante a revisão da estimativa seja necessario reduzir a quantidade de objetos, informar nesta coluna qual era a quantidade original estimada</t>
        </r>
      </text>
    </comment>
    <comment ref="Q11" authorId="0" shapeId="0">
      <text>
        <r>
          <rPr>
            <b/>
            <sz val="9"/>
            <color indexed="81"/>
            <rFont val="Tahoma"/>
            <family val="2"/>
          </rPr>
          <t>Lima, Eder:</t>
        </r>
        <r>
          <rPr>
            <sz val="9"/>
            <color indexed="81"/>
            <rFont val="Tahoma"/>
            <family val="2"/>
          </rPr>
          <t xml:space="preserve">
O total de contingência é composto por: total multiplicado pelo valor que consta no campo Contingência de horas da aba CAPA</t>
        </r>
      </text>
    </comment>
  </commentList>
</comments>
</file>

<file path=xl/comments2.xml><?xml version="1.0" encoding="utf-8"?>
<comments xmlns="http://schemas.openxmlformats.org/spreadsheetml/2006/main">
  <authors>
    <author>renato.wu</author>
  </authors>
  <commentList>
    <comment ref="BQ11" authorId="0" shapeId="0">
      <text>
        <r>
          <rPr>
            <sz val="9"/>
            <color indexed="81"/>
            <rFont val="Tahoma"/>
            <family val="2"/>
          </rPr>
          <t>1  = TI Accenture
2 = Key User</t>
        </r>
      </text>
    </comment>
  </commentList>
</comments>
</file>

<file path=xl/sharedStrings.xml><?xml version="1.0" encoding="utf-8"?>
<sst xmlns="http://schemas.openxmlformats.org/spreadsheetml/2006/main" count="522" uniqueCount="186">
  <si>
    <t>Analista Funcional</t>
  </si>
  <si>
    <t>Analista de Sistemas</t>
  </si>
  <si>
    <t>Analista de Treinamento</t>
  </si>
  <si>
    <t>Semanas</t>
  </si>
  <si>
    <t>Total</t>
  </si>
  <si>
    <t>DETALHAMENTO DAS ESTIMATIVAS</t>
  </si>
  <si>
    <t>COMPLEXIDADE</t>
  </si>
  <si>
    <t>TECNOLOGIA</t>
  </si>
  <si>
    <t>TIPO</t>
  </si>
  <si>
    <t>Muito Baixa</t>
  </si>
  <si>
    <t>ALTERAÇÃO</t>
  </si>
  <si>
    <t>Baixa</t>
  </si>
  <si>
    <t>ASP</t>
  </si>
  <si>
    <t>NOVO</t>
  </si>
  <si>
    <t>Média</t>
  </si>
  <si>
    <t>VB</t>
  </si>
  <si>
    <t>Média+</t>
  </si>
  <si>
    <t>Alta</t>
  </si>
  <si>
    <t>ACTA</t>
  </si>
  <si>
    <t>Muito Alta</t>
  </si>
  <si>
    <t>UNIX</t>
  </si>
  <si>
    <t>Muito Alta+</t>
  </si>
  <si>
    <t>C</t>
  </si>
  <si>
    <t>PB</t>
  </si>
  <si>
    <t>SYBASE</t>
  </si>
  <si>
    <t>#item</t>
  </si>
  <si>
    <t>TIPO OBJETO</t>
  </si>
  <si>
    <t>DESCRIÇÃO</t>
  </si>
  <si>
    <t>QTD</t>
  </si>
  <si>
    <t>Web Service</t>
  </si>
  <si>
    <t>.NET</t>
  </si>
  <si>
    <t>Alta+</t>
  </si>
  <si>
    <t>Baixa+</t>
  </si>
  <si>
    <t>Muito Baixa+</t>
  </si>
  <si>
    <t>Outros</t>
  </si>
  <si>
    <t>#Sistema</t>
  </si>
  <si>
    <t>COMPLEXIDADE (*)</t>
  </si>
  <si>
    <t xml:space="preserve">Complexidade  </t>
  </si>
  <si>
    <t>Novo</t>
  </si>
  <si>
    <t>Alteração</t>
  </si>
  <si>
    <t>Estas horas contemplam somente construção/testes componente</t>
  </si>
  <si>
    <t>FUNCIONALIDADE</t>
  </si>
  <si>
    <t>Complexidade</t>
  </si>
  <si>
    <t>MB</t>
  </si>
  <si>
    <t>MB+</t>
  </si>
  <si>
    <t>B</t>
  </si>
  <si>
    <t>B+</t>
  </si>
  <si>
    <t>M</t>
  </si>
  <si>
    <t>M+</t>
  </si>
  <si>
    <t>A</t>
  </si>
  <si>
    <t>A+</t>
  </si>
  <si>
    <t>MA</t>
  </si>
  <si>
    <t>MA+</t>
  </si>
  <si>
    <t>View</t>
  </si>
  <si>
    <t>Documentos Notes</t>
  </si>
  <si>
    <t>Balisador</t>
  </si>
  <si>
    <t>Peso TU</t>
  </si>
  <si>
    <t>Modelo de dados</t>
  </si>
  <si>
    <t>Implantação em Produção</t>
  </si>
  <si>
    <t>Legenda:</t>
  </si>
  <si>
    <t>Ambiente de Aceite</t>
  </si>
  <si>
    <t>Esforço Estimado</t>
  </si>
  <si>
    <t>Resp</t>
  </si>
  <si>
    <t>Fase</t>
  </si>
  <si>
    <t>Horas</t>
  </si>
  <si>
    <t>Equipe</t>
  </si>
  <si>
    <t>Ajuste Fase</t>
  </si>
  <si>
    <t>Inicio</t>
  </si>
  <si>
    <t>Fim</t>
  </si>
  <si>
    <t>Perfil</t>
  </si>
  <si>
    <t>Horas/semana</t>
  </si>
  <si>
    <t>Fases</t>
  </si>
  <si>
    <t>Especificação Técnica</t>
  </si>
  <si>
    <t>Construção + Teste Unitário / Componente</t>
  </si>
  <si>
    <t>Treinamento</t>
  </si>
  <si>
    <t>Métricas - OBJETOS Alterados</t>
  </si>
  <si>
    <t>Métricas - Percentual derivação alteração revisada</t>
  </si>
  <si>
    <t>Tipo de objeto</t>
  </si>
  <si>
    <t>Obj-Complexidade</t>
  </si>
  <si>
    <t>OBJ-Complexidade</t>
  </si>
  <si>
    <t>Tipo de objeto2</t>
  </si>
  <si>
    <t>Complexidade3</t>
  </si>
  <si>
    <t>Obj-Complexidade4</t>
  </si>
  <si>
    <t>% do Build+TU</t>
  </si>
  <si>
    <t>Modificadores</t>
  </si>
  <si>
    <t>Novos</t>
  </si>
  <si>
    <t>Projeto:</t>
  </si>
  <si>
    <t>Data da estimativa:</t>
  </si>
  <si>
    <t>Responsáveis:</t>
  </si>
  <si>
    <t>Data de início provável:</t>
  </si>
  <si>
    <t>OBS:</t>
  </si>
  <si>
    <t>Broker</t>
  </si>
  <si>
    <t>% do Build+TU ORIGINAL (NÃO MEXER)</t>
  </si>
  <si>
    <t>Tabela</t>
  </si>
  <si>
    <t>Trigger</t>
  </si>
  <si>
    <t>Total Objetos</t>
  </si>
  <si>
    <t>Total Horas</t>
  </si>
  <si>
    <t>Subtotal Horas</t>
  </si>
  <si>
    <t>Mês 1</t>
  </si>
  <si>
    <t>Mês 3</t>
  </si>
  <si>
    <t>Mês 4</t>
  </si>
  <si>
    <t>Mês 5</t>
  </si>
  <si>
    <t>Mês 6</t>
  </si>
  <si>
    <t>OBS.</t>
  </si>
  <si>
    <t>ATENÇÃO: Não alterar as colunas em cinza</t>
  </si>
  <si>
    <t>Contingência de horas:</t>
  </si>
  <si>
    <t>Contingencia de horas</t>
  </si>
  <si>
    <t>Check</t>
  </si>
  <si>
    <t>Mês 2</t>
  </si>
  <si>
    <t>Recife</t>
  </si>
  <si>
    <t>Sim</t>
  </si>
  <si>
    <t>Não</t>
  </si>
  <si>
    <t>Gerenciamento</t>
  </si>
  <si>
    <t>Entry Criteria</t>
  </si>
  <si>
    <t>KT</t>
  </si>
  <si>
    <t>ET</t>
  </si>
  <si>
    <t>Build</t>
  </si>
  <si>
    <t>Suporte a Teste</t>
  </si>
  <si>
    <t>hrs</t>
  </si>
  <si>
    <t>Total sem ET</t>
  </si>
  <si>
    <t>Considerar estimativa DC</t>
  </si>
  <si>
    <t>VBA</t>
  </si>
  <si>
    <t>Requer participação do usuário (BPO)</t>
  </si>
  <si>
    <t>Equipe Accenture TI fulltime</t>
  </si>
  <si>
    <t>Considerado horas da estimativa de DC</t>
  </si>
  <si>
    <t>VAccess</t>
  </si>
  <si>
    <t>Versão 1.0</t>
  </si>
  <si>
    <t>Levantamento de Requisitos</t>
  </si>
  <si>
    <t>Manual do usuário</t>
  </si>
  <si>
    <t>Validação Levantamento de Requisitos</t>
  </si>
  <si>
    <t>Homologação com Usuário</t>
  </si>
  <si>
    <t>Acompanhamento de Pós-Implantação</t>
  </si>
  <si>
    <t>Access</t>
  </si>
  <si>
    <t>Stored Procedures</t>
  </si>
  <si>
    <t>Sybase</t>
  </si>
  <si>
    <t>Métricas - OBJETOS Novos</t>
  </si>
  <si>
    <t>AS IS</t>
  </si>
  <si>
    <t>TO BE</t>
  </si>
  <si>
    <t>TEMPO:</t>
  </si>
  <si>
    <t>h</t>
  </si>
  <si>
    <t>min</t>
  </si>
  <si>
    <t>QTD RECURSOS:</t>
  </si>
  <si>
    <t>TOTAL:</t>
  </si>
  <si>
    <t>ERROS:</t>
  </si>
  <si>
    <t>GANHOS:</t>
  </si>
  <si>
    <t>.NET-MB</t>
  </si>
  <si>
    <t>.NET-Muito Baixa</t>
  </si>
  <si>
    <t>.NET-MB+</t>
  </si>
  <si>
    <t>.NET-Muito Baixa+</t>
  </si>
  <si>
    <t>.NET-B</t>
  </si>
  <si>
    <t>.NET-Baixa</t>
  </si>
  <si>
    <t>.NET-B+</t>
  </si>
  <si>
    <t>.NET-Baixa+</t>
  </si>
  <si>
    <t>.NET-M</t>
  </si>
  <si>
    <t>.NET-Média</t>
  </si>
  <si>
    <t>.NET-M+</t>
  </si>
  <si>
    <t>.NET-Média+</t>
  </si>
  <si>
    <t>.NET-A</t>
  </si>
  <si>
    <t>.NET-Alta</t>
  </si>
  <si>
    <t>.NET-A+</t>
  </si>
  <si>
    <t>.NET-Alta+</t>
  </si>
  <si>
    <t>.NET-MA</t>
  </si>
  <si>
    <t>.NET-Muito Alta</t>
  </si>
  <si>
    <t>.NET-MA+</t>
  </si>
  <si>
    <t>.NET-Muito Alta+</t>
  </si>
  <si>
    <t>AutoIt</t>
  </si>
  <si>
    <t>Windows</t>
  </si>
  <si>
    <t>ITEM e SUB ITEM</t>
  </si>
  <si>
    <t>MACRO PROCESSO</t>
  </si>
  <si>
    <t>Total Contingência</t>
  </si>
  <si>
    <t>Mês 8</t>
  </si>
  <si>
    <t>PREMISSA?</t>
  </si>
  <si>
    <t>SIM</t>
  </si>
  <si>
    <t>Itens</t>
  </si>
  <si>
    <t>ITEM E FUNCIONALIDADE</t>
  </si>
  <si>
    <t>Mês 7</t>
  </si>
  <si>
    <t>Mês 9</t>
  </si>
  <si>
    <t>Mês 10</t>
  </si>
  <si>
    <t>Mês 11</t>
  </si>
  <si>
    <t>Mês 12</t>
  </si>
  <si>
    <t>Mês 13</t>
  </si>
  <si>
    <t>Mês 14</t>
  </si>
  <si>
    <t>X</t>
  </si>
  <si>
    <t>QTD ORIGINAL</t>
  </si>
  <si>
    <t>Diferença</t>
  </si>
  <si>
    <t>ID000 - 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</si>
</sst>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_(* #,##0.000000_);_(* \(#,##0.000000\);_(* &quot;-&quot;??_);_(@_)"/>
    <numFmt numFmtId="167" formatCode="_ &quot;R&quot;\ * #,##0.00_ ;_ &quot;R&quot;\ * \-#,##0.00_ ;_ &quot;R&quot;\ * &quot;-&quot;??_ ;_ @_ "/>
    <numFmt numFmtId="168" formatCode="mm/dd/yy"/>
    <numFmt numFmtId="169" formatCode="_-* #,##0_-;\-* #,##0_-;_-* &quot;-&quot;??_-;_-@_-"/>
  </numFmts>
  <fonts count="74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9"/>
      <color indexed="10"/>
      <name val="Geneva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63"/>
      <name val="Calibri"/>
      <family val="2"/>
    </font>
    <font>
      <sz val="9"/>
      <name val="Arial Narrow"/>
      <family val="2"/>
    </font>
    <font>
      <i/>
      <sz val="9"/>
      <name val="Arial Narrow"/>
      <family val="2"/>
    </font>
    <font>
      <sz val="11"/>
      <name val="Arial Narrow"/>
      <family val="2"/>
    </font>
    <font>
      <b/>
      <sz val="9"/>
      <name val="Arial Narrow"/>
      <family val="2"/>
    </font>
    <font>
      <sz val="9"/>
      <color indexed="10"/>
      <name val="Arial Narrow"/>
      <family val="2"/>
    </font>
    <font>
      <b/>
      <sz val="12"/>
      <name val="Arial Narrow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20"/>
      <color indexed="51"/>
      <name val="Wingdings"/>
      <charset val="2"/>
    </font>
    <font>
      <sz val="20"/>
      <color indexed="17"/>
      <name val="Wingdings"/>
      <charset val="2"/>
    </font>
    <font>
      <b/>
      <sz val="11"/>
      <color indexed="8"/>
      <name val="Calibri"/>
      <family val="2"/>
    </font>
    <font>
      <sz val="18"/>
      <color indexed="10"/>
      <name val="Webdings"/>
      <family val="1"/>
      <charset val="2"/>
    </font>
    <font>
      <sz val="8"/>
      <name val="Arial"/>
      <family val="2"/>
    </font>
    <font>
      <b/>
      <sz val="10"/>
      <color indexed="9"/>
      <name val="Arial"/>
      <family val="2"/>
    </font>
    <font>
      <b/>
      <sz val="24"/>
      <name val="Arial"/>
      <family val="2"/>
    </font>
    <font>
      <sz val="10"/>
      <name val="Calibri"/>
      <family val="2"/>
    </font>
    <font>
      <sz val="18"/>
      <color indexed="30"/>
      <name val="Webdings"/>
      <family val="1"/>
      <charset val="2"/>
    </font>
    <font>
      <b/>
      <sz val="16"/>
      <name val="Arial"/>
      <family val="2"/>
    </font>
    <font>
      <sz val="9"/>
      <color indexed="81"/>
      <name val="Tahoma"/>
      <family val="2"/>
    </font>
    <font>
      <sz val="8"/>
      <name val="Times New Roman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b/>
      <sz val="12"/>
      <name val="Arial"/>
      <family val="2"/>
    </font>
    <font>
      <b/>
      <sz val="8"/>
      <name val="MS Sans Serif"/>
      <family val="2"/>
    </font>
    <font>
      <sz val="10"/>
      <name val="MS Sans Serif"/>
      <family val="2"/>
    </font>
    <font>
      <sz val="8"/>
      <name val="Wingdings"/>
      <charset val="2"/>
    </font>
    <font>
      <sz val="8"/>
      <name val="Helv"/>
    </font>
    <font>
      <sz val="8"/>
      <name val="MS Sans Serif"/>
      <family val="2"/>
    </font>
    <font>
      <b/>
      <sz val="8"/>
      <color indexed="8"/>
      <name val="Helv"/>
    </font>
    <font>
      <sz val="12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8"/>
      <name val="Arial Narrow"/>
      <family val="2"/>
    </font>
    <font>
      <b/>
      <sz val="10"/>
      <name val="Book Antiqua"/>
      <family val="1"/>
    </font>
    <font>
      <b/>
      <sz val="8"/>
      <name val="Arial Narrow"/>
      <family val="2"/>
    </font>
    <font>
      <sz val="8"/>
      <name val="Arial"/>
      <family val="2"/>
    </font>
    <font>
      <b/>
      <sz val="14"/>
      <color indexed="9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12"/>
      <color indexed="9"/>
      <name val="Arial"/>
      <family val="2"/>
    </font>
    <font>
      <b/>
      <sz val="11"/>
      <color indexed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2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2"/>
      </patternFill>
    </fill>
    <fill>
      <patternFill patternType="solid">
        <fgColor indexed="31"/>
        <bgColor indexed="3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7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9"/>
      </left>
      <right/>
      <top/>
      <bottom style="thick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ck">
        <color indexed="9"/>
      </bottom>
      <diagonal/>
    </border>
    <border>
      <left style="thin">
        <color indexed="9"/>
      </left>
      <right/>
      <top style="thick">
        <color indexed="9"/>
      </top>
      <bottom style="thin">
        <color indexed="9"/>
      </bottom>
      <diagonal/>
    </border>
    <border>
      <left/>
      <right style="thin">
        <color indexed="9"/>
      </right>
      <top style="thick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9"/>
      </right>
      <top/>
      <bottom style="thick">
        <color indexed="9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78">
    <xf numFmtId="0" fontId="0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40" fillId="0" borderId="0">
      <alignment horizontal="center" wrapText="1"/>
      <protection locked="0"/>
    </xf>
    <xf numFmtId="0" fontId="12" fillId="3" borderId="0" applyNumberFormat="0" applyBorder="0" applyAlignment="0" applyProtection="0"/>
    <xf numFmtId="166" fontId="7" fillId="0" borderId="0" applyFill="0" applyBorder="0" applyAlignment="0"/>
    <xf numFmtId="0" fontId="13" fillId="20" borderId="1" applyNumberFormat="0" applyAlignment="0" applyProtection="0"/>
    <xf numFmtId="0" fontId="14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41" fillId="0" borderId="0" applyNumberFormat="0" applyAlignment="0">
      <alignment horizontal="left"/>
    </xf>
    <xf numFmtId="0" fontId="42" fillId="0" borderId="0" applyNumberFormat="0" applyAlignment="0">
      <alignment horizontal="left"/>
    </xf>
    <xf numFmtId="0" fontId="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8" fontId="26" fillId="21" borderId="0" applyNumberFormat="0" applyBorder="0" applyAlignment="0" applyProtection="0"/>
    <xf numFmtId="0" fontId="43" fillId="0" borderId="2" applyNumberFormat="0" applyAlignment="0" applyProtection="0">
      <alignment horizontal="left" vertical="center"/>
    </xf>
    <xf numFmtId="0" fontId="43" fillId="0" borderId="3">
      <alignment horizontal="left" vertical="center"/>
    </xf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44" fillId="0" borderId="7">
      <alignment horizontal="center"/>
    </xf>
    <xf numFmtId="0" fontId="44" fillId="0" borderId="0">
      <alignment horizontal="center"/>
    </xf>
    <xf numFmtId="10" fontId="26" fillId="22" borderId="8" applyNumberFormat="0" applyBorder="0" applyAlignment="0" applyProtection="0"/>
    <xf numFmtId="167" fontId="45" fillId="0" borderId="0"/>
    <xf numFmtId="0" fontId="8" fillId="0" borderId="0"/>
    <xf numFmtId="0" fontId="7" fillId="0" borderId="0"/>
    <xf numFmtId="0" fontId="2" fillId="0" borderId="0" applyNumberFormat="0" applyFill="0" applyBorder="0" applyAlignment="0" applyProtection="0"/>
    <xf numFmtId="0" fontId="27" fillId="0" borderId="0"/>
    <xf numFmtId="0" fontId="7" fillId="0" borderId="0"/>
    <xf numFmtId="0" fontId="7" fillId="0" borderId="0" applyNumberFormat="0" applyFill="0" applyBorder="0" applyAlignment="0" applyProtection="0"/>
    <xf numFmtId="0" fontId="7" fillId="0" borderId="0"/>
    <xf numFmtId="0" fontId="64" fillId="0" borderId="0"/>
    <xf numFmtId="0" fontId="2" fillId="0" borderId="0"/>
    <xf numFmtId="0" fontId="2" fillId="0" borderId="0"/>
    <xf numFmtId="0" fontId="7" fillId="0" borderId="0"/>
    <xf numFmtId="0" fontId="19" fillId="20" borderId="9" applyNumberFormat="0" applyAlignment="0" applyProtection="0"/>
    <xf numFmtId="14" fontId="40" fillId="0" borderId="0">
      <alignment horizontal="center" wrapText="1"/>
      <protection locked="0"/>
    </xf>
    <xf numFmtId="9" fontId="62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46" fillId="23" borderId="0" applyNumberFormat="0" applyFont="0" applyBorder="0" applyAlignment="0">
      <alignment horizontal="center"/>
    </xf>
    <xf numFmtId="168" fontId="47" fillId="0" borderId="0" applyNumberFormat="0" applyFill="0" applyBorder="0" applyAlignment="0" applyProtection="0">
      <alignment horizontal="left"/>
    </xf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46" fillId="1" borderId="3" applyNumberFormat="0" applyFont="0" applyAlignment="0">
      <alignment horizontal="center"/>
    </xf>
    <xf numFmtId="0" fontId="48" fillId="0" borderId="0" applyNumberFormat="0" applyFill="0" applyBorder="0" applyAlignment="0">
      <alignment horizontal="center"/>
    </xf>
    <xf numFmtId="0" fontId="2" fillId="0" borderId="0" applyNumberFormat="0" applyFill="0" applyBorder="0" applyAlignment="0" applyProtection="0"/>
    <xf numFmtId="40" fontId="49" fillId="0" borderId="0" applyBorder="0">
      <alignment horizontal="right"/>
    </xf>
    <xf numFmtId="0" fontId="9" fillId="0" borderId="0" applyNumberFormat="0" applyFill="0" applyBorder="0" applyAlignment="0" applyProtection="0"/>
    <xf numFmtId="0" fontId="1" fillId="0" borderId="0"/>
    <xf numFmtId="43" fontId="71" fillId="0" borderId="0" applyFont="0" applyFill="0" applyBorder="0" applyAlignment="0" applyProtection="0"/>
  </cellStyleXfs>
  <cellXfs count="258">
    <xf numFmtId="0" fontId="0" fillId="0" borderId="0" xfId="0"/>
    <xf numFmtId="0" fontId="20" fillId="0" borderId="0" xfId="59" applyFont="1" applyAlignment="1">
      <alignment wrapText="1"/>
    </xf>
    <xf numFmtId="0" fontId="21" fillId="0" borderId="0" xfId="59" applyFont="1" applyAlignment="1">
      <alignment horizontal="center" wrapText="1"/>
    </xf>
    <xf numFmtId="0" fontId="20" fillId="0" borderId="0" xfId="59" applyFont="1"/>
    <xf numFmtId="0" fontId="20" fillId="0" borderId="7" xfId="59" applyFont="1" applyBorder="1" applyAlignment="1">
      <alignment wrapText="1"/>
    </xf>
    <xf numFmtId="0" fontId="20" fillId="0" borderId="7" xfId="59" applyFont="1" applyBorder="1"/>
    <xf numFmtId="0" fontId="22" fillId="0" borderId="0" xfId="59" applyFont="1"/>
    <xf numFmtId="0" fontId="23" fillId="0" borderId="0" xfId="59" applyFont="1" applyAlignment="1">
      <alignment horizontal="center"/>
    </xf>
    <xf numFmtId="0" fontId="20" fillId="0" borderId="10" xfId="59" applyFont="1" applyBorder="1"/>
    <xf numFmtId="0" fontId="24" fillId="0" borderId="0" xfId="58" applyFont="1" applyBorder="1" applyAlignment="1" applyProtection="1">
      <alignment wrapText="1"/>
      <protection locked="0"/>
    </xf>
    <xf numFmtId="0" fontId="20" fillId="0" borderId="0" xfId="58" applyFont="1" applyBorder="1" applyAlignment="1" applyProtection="1">
      <alignment wrapText="1"/>
      <protection locked="0"/>
    </xf>
    <xf numFmtId="0" fontId="20" fillId="0" borderId="0" xfId="59" applyFont="1" applyBorder="1"/>
    <xf numFmtId="0" fontId="7" fillId="0" borderId="0" xfId="0" applyFont="1"/>
    <xf numFmtId="0" fontId="20" fillId="24" borderId="7" xfId="59" applyFont="1" applyFill="1" applyBorder="1" applyAlignment="1">
      <alignment horizontal="center"/>
    </xf>
    <xf numFmtId="0" fontId="6" fillId="0" borderId="0" xfId="59" applyFont="1" applyAlignment="1">
      <alignment wrapText="1"/>
    </xf>
    <xf numFmtId="0" fontId="6" fillId="0" borderId="0" xfId="59" applyFont="1"/>
    <xf numFmtId="0" fontId="4" fillId="25" borderId="11" xfId="59" applyFont="1" applyFill="1" applyBorder="1" applyAlignment="1">
      <alignment horizontal="center"/>
    </xf>
    <xf numFmtId="0" fontId="23" fillId="0" borderId="10" xfId="59" applyFont="1" applyBorder="1" applyAlignment="1">
      <alignment horizontal="center"/>
    </xf>
    <xf numFmtId="0" fontId="0" fillId="0" borderId="0" xfId="54" applyFont="1"/>
    <xf numFmtId="0" fontId="0" fillId="0" borderId="0" xfId="54" applyFont="1" applyBorder="1"/>
    <xf numFmtId="0" fontId="28" fillId="26" borderId="12" xfId="54" applyFont="1" applyFill="1" applyBorder="1" applyAlignment="1">
      <alignment vertical="center"/>
    </xf>
    <xf numFmtId="0" fontId="0" fillId="0" borderId="0" xfId="54" applyFont="1" applyFill="1"/>
    <xf numFmtId="0" fontId="31" fillId="24" borderId="0" xfId="54" applyFont="1" applyFill="1"/>
    <xf numFmtId="0" fontId="7" fillId="24" borderId="0" xfId="54" applyFont="1" applyFill="1"/>
    <xf numFmtId="0" fontId="30" fillId="24" borderId="0" xfId="54" applyFont="1" applyFill="1" applyAlignment="1">
      <alignment horizontal="center" vertical="center"/>
    </xf>
    <xf numFmtId="0" fontId="7" fillId="24" borderId="0" xfId="54" applyFont="1" applyFill="1" applyAlignment="1">
      <alignment vertical="center"/>
    </xf>
    <xf numFmtId="0" fontId="29" fillId="24" borderId="0" xfId="54" applyFont="1" applyFill="1" applyAlignment="1">
      <alignment horizontal="center" vertical="center"/>
    </xf>
    <xf numFmtId="0" fontId="36" fillId="24" borderId="0" xfId="54" applyFont="1" applyFill="1" applyAlignment="1">
      <alignment vertical="center"/>
    </xf>
    <xf numFmtId="0" fontId="7" fillId="24" borderId="0" xfId="54" quotePrefix="1" applyFont="1" applyFill="1"/>
    <xf numFmtId="0" fontId="37" fillId="26" borderId="0" xfId="54" applyFont="1" applyFill="1" applyAlignment="1">
      <alignment horizontal="center"/>
    </xf>
    <xf numFmtId="0" fontId="32" fillId="27" borderId="0" xfId="54" applyFont="1" applyFill="1" applyAlignment="1">
      <alignment horizontal="center"/>
    </xf>
    <xf numFmtId="0" fontId="0" fillId="0" borderId="0" xfId="54" applyFont="1" applyAlignment="1">
      <alignment vertical="center"/>
    </xf>
    <xf numFmtId="0" fontId="28" fillId="26" borderId="13" xfId="54" applyFont="1" applyFill="1" applyBorder="1" applyAlignment="1">
      <alignment horizontal="center" vertical="center"/>
    </xf>
    <xf numFmtId="0" fontId="3" fillId="21" borderId="14" xfId="54" applyFont="1" applyFill="1" applyBorder="1"/>
    <xf numFmtId="0" fontId="3" fillId="21" borderId="2" xfId="54" applyFont="1" applyFill="1" applyBorder="1"/>
    <xf numFmtId="0" fontId="3" fillId="21" borderId="15" xfId="54" applyFont="1" applyFill="1" applyBorder="1"/>
    <xf numFmtId="0" fontId="0" fillId="0" borderId="16" xfId="54" applyFont="1" applyFill="1" applyBorder="1" applyAlignment="1">
      <alignment horizontal="center"/>
    </xf>
    <xf numFmtId="0" fontId="0" fillId="0" borderId="0" xfId="54" applyFont="1" applyBorder="1" applyAlignment="1">
      <alignment horizontal="center"/>
    </xf>
    <xf numFmtId="3" fontId="0" fillId="0" borderId="17" xfId="54" applyNumberFormat="1" applyFont="1" applyBorder="1"/>
    <xf numFmtId="4" fontId="0" fillId="0" borderId="0" xfId="54" applyNumberFormat="1" applyFont="1" applyBorder="1"/>
    <xf numFmtId="4" fontId="0" fillId="0" borderId="0" xfId="54" applyNumberFormat="1" applyFont="1"/>
    <xf numFmtId="0" fontId="0" fillId="0" borderId="18" xfId="54" applyFont="1" applyFill="1" applyBorder="1" applyAlignment="1">
      <alignment horizontal="center"/>
    </xf>
    <xf numFmtId="0" fontId="0" fillId="0" borderId="19" xfId="54" applyFont="1" applyFill="1" applyBorder="1" applyAlignment="1">
      <alignment horizontal="center"/>
    </xf>
    <xf numFmtId="3" fontId="0" fillId="0" borderId="20" xfId="54" applyNumberFormat="1" applyFont="1" applyBorder="1"/>
    <xf numFmtId="0" fontId="0" fillId="0" borderId="7" xfId="54" applyFont="1" applyBorder="1"/>
    <xf numFmtId="4" fontId="0" fillId="0" borderId="7" xfId="54" applyNumberFormat="1" applyFont="1" applyBorder="1"/>
    <xf numFmtId="9" fontId="0" fillId="0" borderId="0" xfId="0" applyNumberFormat="1"/>
    <xf numFmtId="0" fontId="7" fillId="0" borderId="0" xfId="54" applyFont="1"/>
    <xf numFmtId="3" fontId="0" fillId="0" borderId="21" xfId="54" applyNumberFormat="1" applyFont="1" applyBorder="1"/>
    <xf numFmtId="0" fontId="0" fillId="0" borderId="22" xfId="54" applyFont="1" applyBorder="1"/>
    <xf numFmtId="4" fontId="0" fillId="0" borderId="22" xfId="54" applyNumberFormat="1" applyFont="1" applyBorder="1"/>
    <xf numFmtId="16" fontId="0" fillId="0" borderId="0" xfId="54" applyNumberFormat="1" applyFont="1" applyAlignment="1">
      <alignment textRotation="90"/>
    </xf>
    <xf numFmtId="0" fontId="7" fillId="0" borderId="0" xfId="50" applyFont="1" applyAlignment="1">
      <alignment horizontal="center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7" fillId="0" borderId="0" xfId="50" applyFont="1" applyFill="1" applyAlignment="1">
      <alignment horizontal="center" vertical="center" wrapText="1"/>
    </xf>
    <xf numFmtId="0" fontId="7" fillId="0" borderId="0" xfId="50" applyNumberFormat="1" applyFont="1" applyAlignment="1">
      <alignment horizontal="center"/>
    </xf>
    <xf numFmtId="0" fontId="23" fillId="0" borderId="23" xfId="59" applyFont="1" applyBorder="1" applyAlignment="1">
      <alignment horizontal="center"/>
    </xf>
    <xf numFmtId="0" fontId="7" fillId="0" borderId="0" xfId="60"/>
    <xf numFmtId="0" fontId="7" fillId="0" borderId="0" xfId="60" applyFill="1"/>
    <xf numFmtId="1" fontId="7" fillId="0" borderId="0" xfId="60" applyNumberFormat="1"/>
    <xf numFmtId="165" fontId="7" fillId="28" borderId="8" xfId="60" applyNumberFormat="1" applyFill="1" applyBorder="1" applyAlignment="1">
      <alignment horizontal="center"/>
    </xf>
    <xf numFmtId="165" fontId="7" fillId="28" borderId="28" xfId="60" applyNumberFormat="1" applyFill="1" applyBorder="1" applyAlignment="1">
      <alignment horizontal="center"/>
    </xf>
    <xf numFmtId="0" fontId="7" fillId="0" borderId="0" xfId="55"/>
    <xf numFmtId="0" fontId="5" fillId="0" borderId="14" xfId="59" applyFont="1" applyBorder="1"/>
    <xf numFmtId="0" fontId="7" fillId="0" borderId="0" xfId="0" applyNumberFormat="1" applyFont="1" applyFill="1" applyBorder="1" applyAlignment="1" applyProtection="1">
      <alignment horizontal="center" vertical="center" wrapText="1"/>
    </xf>
    <xf numFmtId="0" fontId="43" fillId="0" borderId="21" xfId="0" applyFont="1" applyBorder="1"/>
    <xf numFmtId="0" fontId="43" fillId="0" borderId="17" xfId="0" applyFont="1" applyBorder="1"/>
    <xf numFmtId="0" fontId="43" fillId="0" borderId="20" xfId="0" applyFont="1" applyBorder="1"/>
    <xf numFmtId="0" fontId="43" fillId="0" borderId="21" xfId="0" applyFont="1" applyFill="1" applyBorder="1"/>
    <xf numFmtId="0" fontId="0" fillId="0" borderId="29" xfId="0" applyBorder="1"/>
    <xf numFmtId="0" fontId="2" fillId="30" borderId="0" xfId="0" applyNumberFormat="1" applyFont="1" applyFill="1" applyBorder="1" applyAlignment="1" applyProtection="1">
      <alignment horizontal="center" vertical="center" wrapText="1"/>
    </xf>
    <xf numFmtId="9" fontId="7" fillId="31" borderId="0" xfId="50" applyNumberFormat="1" applyFont="1" applyFill="1" applyAlignment="1">
      <alignment horizontal="center"/>
    </xf>
    <xf numFmtId="0" fontId="2" fillId="0" borderId="0" xfId="55" applyFont="1"/>
    <xf numFmtId="0" fontId="23" fillId="24" borderId="7" xfId="59" applyFont="1" applyFill="1" applyBorder="1" applyAlignment="1">
      <alignment horizontal="right"/>
    </xf>
    <xf numFmtId="0" fontId="6" fillId="0" borderId="0" xfId="59" applyFont="1" applyAlignment="1">
      <alignment horizontal="right"/>
    </xf>
    <xf numFmtId="0" fontId="5" fillId="0" borderId="2" xfId="59" applyFont="1" applyBorder="1" applyAlignment="1">
      <alignment horizontal="right"/>
    </xf>
    <xf numFmtId="0" fontId="55" fillId="25" borderId="30" xfId="59" applyFont="1" applyFill="1" applyBorder="1" applyAlignment="1">
      <alignment horizontal="center"/>
    </xf>
    <xf numFmtId="9" fontId="7" fillId="0" borderId="0" xfId="60" applyNumberFormat="1"/>
    <xf numFmtId="4" fontId="0" fillId="21" borderId="22" xfId="54" applyNumberFormat="1" applyFont="1" applyFill="1" applyBorder="1"/>
    <xf numFmtId="4" fontId="0" fillId="21" borderId="0" xfId="54" applyNumberFormat="1" applyFont="1" applyFill="1" applyBorder="1"/>
    <xf numFmtId="4" fontId="0" fillId="21" borderId="7" xfId="54" applyNumberFormat="1" applyFont="1" applyFill="1" applyBorder="1"/>
    <xf numFmtId="4" fontId="7" fillId="21" borderId="22" xfId="54" applyNumberFormat="1" applyFont="1" applyFill="1" applyBorder="1"/>
    <xf numFmtId="4" fontId="0" fillId="21" borderId="31" xfId="54" applyNumberFormat="1" applyFont="1" applyFill="1" applyBorder="1"/>
    <xf numFmtId="4" fontId="0" fillId="21" borderId="32" xfId="54" applyNumberFormat="1" applyFont="1" applyFill="1" applyBorder="1"/>
    <xf numFmtId="0" fontId="3" fillId="0" borderId="0" xfId="0" applyFont="1"/>
    <xf numFmtId="0" fontId="2" fillId="0" borderId="0" xfId="0" applyFont="1"/>
    <xf numFmtId="0" fontId="2" fillId="24" borderId="0" xfId="0" applyFont="1" applyFill="1" applyAlignment="1">
      <alignment horizontal="left"/>
    </xf>
    <xf numFmtId="15" fontId="0" fillId="24" borderId="0" xfId="0" applyNumberFormat="1" applyFill="1" applyAlignment="1">
      <alignment horizontal="left"/>
    </xf>
    <xf numFmtId="0" fontId="8" fillId="0" borderId="0" xfId="50" applyFill="1" applyAlignment="1">
      <alignment horizontal="center"/>
    </xf>
    <xf numFmtId="0" fontId="2" fillId="0" borderId="0" xfId="50" applyFont="1" applyFill="1" applyAlignment="1">
      <alignment horizontal="center" vertical="center" wrapText="1"/>
    </xf>
    <xf numFmtId="0" fontId="0" fillId="24" borderId="0" xfId="54" applyFont="1" applyFill="1"/>
    <xf numFmtId="0" fontId="7" fillId="24" borderId="0" xfId="54" applyFont="1" applyFill="1" applyAlignment="1">
      <alignment horizontal="right"/>
    </xf>
    <xf numFmtId="9" fontId="38" fillId="32" borderId="32" xfId="0" applyNumberFormat="1" applyFont="1" applyFill="1" applyBorder="1" applyAlignment="1">
      <alignment horizontal="left"/>
    </xf>
    <xf numFmtId="14" fontId="50" fillId="32" borderId="31" xfId="0" applyNumberFormat="1" applyFont="1" applyFill="1" applyBorder="1" applyAlignment="1">
      <alignment horizontal="left"/>
    </xf>
    <xf numFmtId="0" fontId="50" fillId="32" borderId="31" xfId="0" applyFont="1" applyFill="1" applyBorder="1" applyAlignment="1">
      <alignment horizontal="left"/>
    </xf>
    <xf numFmtId="14" fontId="50" fillId="32" borderId="32" xfId="0" applyNumberFormat="1" applyFont="1" applyFill="1" applyBorder="1" applyAlignment="1">
      <alignment horizontal="left"/>
    </xf>
    <xf numFmtId="0" fontId="3" fillId="0" borderId="0" xfId="54" applyFont="1"/>
    <xf numFmtId="0" fontId="59" fillId="34" borderId="34" xfId="50" applyNumberFormat="1" applyFont="1" applyFill="1" applyBorder="1" applyAlignment="1"/>
    <xf numFmtId="0" fontId="60" fillId="33" borderId="35" xfId="0" applyNumberFormat="1" applyFont="1" applyFill="1" applyBorder="1" applyAlignment="1">
      <alignment horizontal="center" vertical="center" wrapText="1"/>
    </xf>
    <xf numFmtId="0" fontId="61" fillId="34" borderId="34" xfId="50" applyNumberFormat="1" applyFont="1" applyFill="1" applyBorder="1" applyAlignment="1"/>
    <xf numFmtId="2" fontId="61" fillId="34" borderId="34" xfId="50" applyNumberFormat="1" applyFont="1" applyFill="1" applyBorder="1" applyAlignment="1"/>
    <xf numFmtId="2" fontId="59" fillId="34" borderId="36" xfId="50" applyNumberFormat="1" applyFont="1" applyFill="1" applyBorder="1" applyAlignment="1"/>
    <xf numFmtId="0" fontId="59" fillId="34" borderId="37" xfId="50" applyNumberFormat="1" applyFont="1" applyFill="1" applyBorder="1" applyAlignment="1"/>
    <xf numFmtId="2" fontId="59" fillId="34" borderId="38" xfId="50" applyNumberFormat="1" applyFont="1" applyFill="1" applyBorder="1" applyAlignment="1"/>
    <xf numFmtId="0" fontId="58" fillId="34" borderId="34" xfId="50" applyNumberFormat="1" applyFont="1" applyFill="1" applyBorder="1" applyAlignment="1">
      <alignment horizontal="center"/>
    </xf>
    <xf numFmtId="9" fontId="0" fillId="0" borderId="0" xfId="63" applyFont="1"/>
    <xf numFmtId="0" fontId="65" fillId="34" borderId="34" xfId="50" applyNumberFormat="1" applyFont="1" applyFill="1" applyBorder="1" applyAlignment="1"/>
    <xf numFmtId="0" fontId="51" fillId="21" borderId="0" xfId="0" applyFont="1" applyFill="1" applyBorder="1" applyAlignment="1">
      <alignment horizontal="center"/>
    </xf>
    <xf numFmtId="0" fontId="66" fillId="0" borderId="0" xfId="0" applyFont="1"/>
    <xf numFmtId="1" fontId="5" fillId="27" borderId="15" xfId="59" applyNumberFormat="1" applyFont="1" applyFill="1" applyBorder="1" applyAlignment="1">
      <alignment horizontal="center"/>
    </xf>
    <xf numFmtId="1" fontId="5" fillId="27" borderId="2" xfId="59" applyNumberFormat="1" applyFont="1" applyFill="1" applyBorder="1" applyAlignment="1">
      <alignment horizontal="center"/>
    </xf>
    <xf numFmtId="0" fontId="25" fillId="24" borderId="20" xfId="59" applyFont="1" applyFill="1" applyBorder="1" applyAlignment="1">
      <alignment horizontal="center"/>
    </xf>
    <xf numFmtId="0" fontId="25" fillId="24" borderId="7" xfId="59" applyFont="1" applyFill="1" applyBorder="1" applyAlignment="1">
      <alignment horizontal="center"/>
    </xf>
    <xf numFmtId="0" fontId="23" fillId="24" borderId="32" xfId="59" applyFont="1" applyFill="1" applyBorder="1" applyAlignment="1">
      <alignment horizontal="right"/>
    </xf>
    <xf numFmtId="0" fontId="23" fillId="21" borderId="8" xfId="59" applyFont="1" applyFill="1" applyBorder="1" applyAlignment="1">
      <alignment vertical="center" wrapText="1"/>
    </xf>
    <xf numFmtId="0" fontId="23" fillId="21" borderId="8" xfId="59" applyFont="1" applyFill="1" applyBorder="1" applyAlignment="1">
      <alignment horizontal="left" vertical="center" wrapText="1"/>
    </xf>
    <xf numFmtId="0" fontId="23" fillId="21" borderId="8" xfId="59" applyFont="1" applyFill="1" applyBorder="1" applyAlignment="1">
      <alignment horizontal="center" vertical="center" wrapText="1"/>
    </xf>
    <xf numFmtId="0" fontId="23" fillId="21" borderId="8" xfId="59" applyFont="1" applyFill="1" applyBorder="1" applyAlignment="1">
      <alignment horizontal="center" vertical="center"/>
    </xf>
    <xf numFmtId="0" fontId="2" fillId="0" borderId="0" xfId="50" applyFont="1" applyFill="1" applyAlignment="1">
      <alignment horizontal="left"/>
    </xf>
    <xf numFmtId="0" fontId="2" fillId="0" borderId="0" xfId="50" quotePrefix="1" applyFont="1" applyFill="1" applyAlignment="1">
      <alignment horizontal="left"/>
    </xf>
    <xf numFmtId="0" fontId="2" fillId="0" borderId="0" xfId="54" applyFont="1"/>
    <xf numFmtId="0" fontId="20" fillId="0" borderId="8" xfId="59" applyFont="1" applyFill="1" applyBorder="1" applyAlignment="1">
      <alignment horizontal="center" vertical="center" wrapText="1"/>
    </xf>
    <xf numFmtId="0" fontId="25" fillId="0" borderId="8" xfId="59" applyFont="1" applyFill="1" applyBorder="1" applyAlignment="1">
      <alignment horizontal="center" vertical="center" wrapText="1"/>
    </xf>
    <xf numFmtId="0" fontId="20" fillId="0" borderId="8" xfId="59" applyFont="1" applyFill="1" applyBorder="1" applyAlignment="1">
      <alignment vertical="center" wrapText="1"/>
    </xf>
    <xf numFmtId="0" fontId="20" fillId="0" borderId="8" xfId="59" quotePrefix="1" applyFont="1" applyFill="1" applyBorder="1" applyAlignment="1">
      <alignment vertical="center" wrapText="1"/>
    </xf>
    <xf numFmtId="0" fontId="0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/>
    <xf numFmtId="0" fontId="35" fillId="25" borderId="0" xfId="54" applyFont="1" applyFill="1" applyBorder="1" applyAlignment="1"/>
    <xf numFmtId="0" fontId="34" fillId="33" borderId="33" xfId="50" applyNumberFormat="1" applyFont="1" applyFill="1" applyBorder="1" applyAlignment="1">
      <alignment horizontal="center" vertical="center" wrapText="1"/>
    </xf>
    <xf numFmtId="165" fontId="2" fillId="28" borderId="8" xfId="60" applyNumberFormat="1" applyFont="1" applyFill="1" applyBorder="1" applyAlignment="1">
      <alignment horizontal="center"/>
    </xf>
    <xf numFmtId="0" fontId="23" fillId="35" borderId="8" xfId="59" applyFont="1" applyFill="1" applyBorder="1" applyAlignment="1">
      <alignment horizontal="center"/>
    </xf>
    <xf numFmtId="0" fontId="43" fillId="0" borderId="17" xfId="0" applyFont="1" applyFill="1" applyBorder="1"/>
    <xf numFmtId="0" fontId="0" fillId="0" borderId="31" xfId="0" applyBorder="1"/>
    <xf numFmtId="0" fontId="67" fillId="36" borderId="44" xfId="50" applyNumberFormat="1" applyFont="1" applyFill="1" applyBorder="1" applyAlignment="1">
      <alignment horizontal="left"/>
    </xf>
    <xf numFmtId="4" fontId="3" fillId="24" borderId="45" xfId="54" applyNumberFormat="1" applyFont="1" applyFill="1" applyBorder="1"/>
    <xf numFmtId="0" fontId="67" fillId="36" borderId="46" xfId="50" applyNumberFormat="1" applyFont="1" applyFill="1" applyBorder="1" applyAlignment="1">
      <alignment horizontal="left"/>
    </xf>
    <xf numFmtId="0" fontId="67" fillId="36" borderId="47" xfId="50" applyNumberFormat="1" applyFont="1" applyFill="1" applyBorder="1" applyAlignment="1">
      <alignment horizontal="left"/>
    </xf>
    <xf numFmtId="0" fontId="3" fillId="0" borderId="24" xfId="60" applyFont="1" applyFill="1" applyBorder="1"/>
    <xf numFmtId="165" fontId="7" fillId="28" borderId="25" xfId="60" applyNumberFormat="1" applyFill="1" applyBorder="1" applyAlignment="1">
      <alignment horizontal="center"/>
    </xf>
    <xf numFmtId="0" fontId="7" fillId="0" borderId="12" xfId="60" applyBorder="1"/>
    <xf numFmtId="9" fontId="7" fillId="28" borderId="50" xfId="66" applyFill="1" applyBorder="1" applyAlignment="1">
      <alignment horizontal="center"/>
    </xf>
    <xf numFmtId="0" fontId="3" fillId="0" borderId="24" xfId="60" applyFont="1" applyBorder="1"/>
    <xf numFmtId="0" fontId="3" fillId="0" borderId="26" xfId="60" applyFont="1" applyFill="1" applyBorder="1"/>
    <xf numFmtId="165" fontId="7" fillId="28" borderId="27" xfId="60" applyNumberFormat="1" applyFill="1" applyBorder="1" applyAlignment="1">
      <alignment horizontal="center"/>
    </xf>
    <xf numFmtId="0" fontId="7" fillId="0" borderId="51" xfId="60" applyBorder="1"/>
    <xf numFmtId="9" fontId="7" fillId="28" borderId="52" xfId="66" applyFill="1" applyBorder="1" applyAlignment="1">
      <alignment horizontal="center"/>
    </xf>
    <xf numFmtId="9" fontId="7" fillId="28" borderId="25" xfId="60" applyNumberFormat="1" applyFill="1" applyBorder="1" applyAlignment="1">
      <alignment horizontal="center"/>
    </xf>
    <xf numFmtId="9" fontId="7" fillId="28" borderId="8" xfId="60" applyNumberFormat="1" applyFill="1" applyBorder="1" applyAlignment="1">
      <alignment horizontal="center"/>
    </xf>
    <xf numFmtId="9" fontId="3" fillId="28" borderId="8" xfId="60" applyNumberFormat="1" applyFont="1" applyFill="1" applyBorder="1" applyAlignment="1">
      <alignment horizontal="center"/>
    </xf>
    <xf numFmtId="9" fontId="2" fillId="28" borderId="8" xfId="60" applyNumberFormat="1" applyFont="1" applyFill="1" applyBorder="1" applyAlignment="1">
      <alignment horizontal="center"/>
    </xf>
    <xf numFmtId="9" fontId="7" fillId="28" borderId="27" xfId="60" applyNumberFormat="1" applyFill="1" applyBorder="1" applyAlignment="1">
      <alignment horizontal="center"/>
    </xf>
    <xf numFmtId="9" fontId="7" fillId="28" borderId="28" xfId="60" applyNumberFormat="1" applyFill="1" applyBorder="1" applyAlignment="1">
      <alignment horizontal="center"/>
    </xf>
    <xf numFmtId="165" fontId="2" fillId="28" borderId="25" xfId="60" applyNumberFormat="1" applyFont="1" applyFill="1" applyBorder="1" applyAlignment="1">
      <alignment horizontal="center"/>
    </xf>
    <xf numFmtId="0" fontId="3" fillId="0" borderId="54" xfId="60" applyFont="1" applyFill="1" applyBorder="1"/>
    <xf numFmtId="165" fontId="7" fillId="28" borderId="55" xfId="60" applyNumberFormat="1" applyFill="1" applyBorder="1" applyAlignment="1">
      <alignment horizontal="center"/>
    </xf>
    <xf numFmtId="165" fontId="7" fillId="28" borderId="13" xfId="60" applyNumberFormat="1" applyFill="1" applyBorder="1" applyAlignment="1">
      <alignment horizontal="center"/>
    </xf>
    <xf numFmtId="0" fontId="7" fillId="0" borderId="56" xfId="60" applyBorder="1"/>
    <xf numFmtId="9" fontId="7" fillId="28" borderId="57" xfId="66" applyFill="1" applyBorder="1" applyAlignment="1">
      <alignment horizontal="center"/>
    </xf>
    <xf numFmtId="0" fontId="3" fillId="0" borderId="53" xfId="60" applyFont="1" applyBorder="1"/>
    <xf numFmtId="0" fontId="3" fillId="0" borderId="58" xfId="60" applyFont="1" applyBorder="1"/>
    <xf numFmtId="0" fontId="3" fillId="0" borderId="59" xfId="60" applyFont="1" applyBorder="1"/>
    <xf numFmtId="0" fontId="3" fillId="0" borderId="60" xfId="60" applyFont="1" applyBorder="1"/>
    <xf numFmtId="0" fontId="7" fillId="0" borderId="21" xfId="60" applyBorder="1"/>
    <xf numFmtId="0" fontId="7" fillId="0" borderId="22" xfId="60" applyBorder="1"/>
    <xf numFmtId="0" fontId="7" fillId="0" borderId="29" xfId="60" applyBorder="1"/>
    <xf numFmtId="0" fontId="3" fillId="0" borderId="14" xfId="60" applyFont="1" applyBorder="1"/>
    <xf numFmtId="0" fontId="3" fillId="0" borderId="61" xfId="60" applyFont="1" applyBorder="1"/>
    <xf numFmtId="0" fontId="7" fillId="0" borderId="62" xfId="60" applyBorder="1"/>
    <xf numFmtId="0" fontId="7" fillId="0" borderId="42" xfId="60" applyBorder="1"/>
    <xf numFmtId="0" fontId="7" fillId="0" borderId="43" xfId="60" applyBorder="1"/>
    <xf numFmtId="9" fontId="7" fillId="28" borderId="55" xfId="60" applyNumberFormat="1" applyFill="1" applyBorder="1" applyAlignment="1">
      <alignment horizontal="center"/>
    </xf>
    <xf numFmtId="9" fontId="7" fillId="28" borderId="13" xfId="60" applyNumberFormat="1" applyFill="1" applyBorder="1" applyAlignment="1">
      <alignment horizontal="center"/>
    </xf>
    <xf numFmtId="9" fontId="2" fillId="28" borderId="13" xfId="60" applyNumberFormat="1" applyFont="1" applyFill="1" applyBorder="1" applyAlignment="1">
      <alignment horizontal="center"/>
    </xf>
    <xf numFmtId="0" fontId="70" fillId="0" borderId="63" xfId="0" applyFont="1" applyBorder="1" applyAlignment="1">
      <alignment horizontal="left" vertical="top"/>
    </xf>
    <xf numFmtId="0" fontId="70" fillId="0" borderId="3" xfId="0" applyFont="1" applyBorder="1" applyAlignment="1">
      <alignment vertical="top"/>
    </xf>
    <xf numFmtId="0" fontId="69" fillId="39" borderId="3" xfId="0" applyFont="1" applyFill="1" applyBorder="1" applyAlignment="1">
      <alignment vertical="top"/>
    </xf>
    <xf numFmtId="20" fontId="69" fillId="0" borderId="63" xfId="0" applyNumberFormat="1" applyFont="1" applyFill="1" applyBorder="1" applyAlignment="1">
      <alignment horizontal="center" vertical="top"/>
    </xf>
    <xf numFmtId="0" fontId="70" fillId="0" borderId="64" xfId="0" applyFont="1" applyBorder="1" applyAlignment="1">
      <alignment vertical="top"/>
    </xf>
    <xf numFmtId="0" fontId="70" fillId="0" borderId="3" xfId="0" applyFont="1" applyBorder="1" applyAlignment="1">
      <alignment horizontal="left" vertical="top"/>
    </xf>
    <xf numFmtId="0" fontId="69" fillId="40" borderId="63" xfId="0" applyNumberFormat="1" applyFont="1" applyFill="1" applyBorder="1" applyAlignment="1">
      <alignment horizontal="right" vertical="top"/>
    </xf>
    <xf numFmtId="0" fontId="69" fillId="40" borderId="3" xfId="0" applyFont="1" applyFill="1" applyBorder="1" applyAlignment="1">
      <alignment horizontal="left" vertical="top"/>
    </xf>
    <xf numFmtId="0" fontId="70" fillId="0" borderId="63" xfId="0" applyFont="1" applyBorder="1" applyAlignment="1">
      <alignment horizontal="center" vertical="top"/>
    </xf>
    <xf numFmtId="0" fontId="70" fillId="0" borderId="3" xfId="0" applyFont="1" applyBorder="1" applyAlignment="1">
      <alignment horizontal="right" vertical="top"/>
    </xf>
    <xf numFmtId="0" fontId="70" fillId="0" borderId="3" xfId="0" applyFont="1" applyBorder="1" applyAlignment="1">
      <alignment horizontal="center" vertical="top"/>
    </xf>
    <xf numFmtId="0" fontId="70" fillId="0" borderId="64" xfId="0" applyFont="1" applyBorder="1" applyAlignment="1">
      <alignment horizontal="center" vertical="top"/>
    </xf>
    <xf numFmtId="2" fontId="70" fillId="0" borderId="3" xfId="0" applyNumberFormat="1" applyFont="1" applyBorder="1" applyAlignment="1">
      <alignment vertical="top"/>
    </xf>
    <xf numFmtId="0" fontId="70" fillId="0" borderId="21" xfId="0" applyFont="1" applyBorder="1" applyAlignment="1">
      <alignment horizontal="left" vertical="top"/>
    </xf>
    <xf numFmtId="0" fontId="70" fillId="0" borderId="22" xfId="0" applyFont="1" applyBorder="1" applyAlignment="1">
      <alignment horizontal="left" vertical="top"/>
    </xf>
    <xf numFmtId="0" fontId="70" fillId="0" borderId="17" xfId="0" applyFont="1" applyBorder="1" applyAlignment="1">
      <alignment horizontal="left" vertical="top"/>
    </xf>
    <xf numFmtId="0" fontId="70" fillId="0" borderId="0" xfId="0" applyFont="1" applyBorder="1" applyAlignment="1">
      <alignment horizontal="left" vertical="top"/>
    </xf>
    <xf numFmtId="0" fontId="70" fillId="0" borderId="20" xfId="0" applyFont="1" applyBorder="1" applyAlignment="1">
      <alignment horizontal="left" vertical="top"/>
    </xf>
    <xf numFmtId="0" fontId="70" fillId="0" borderId="7" xfId="0" applyFont="1" applyBorder="1" applyAlignment="1">
      <alignment horizontal="left" vertical="top"/>
    </xf>
    <xf numFmtId="0" fontId="70" fillId="0" borderId="54" xfId="0" applyFont="1" applyBorder="1" applyAlignment="1">
      <alignment horizontal="left" vertical="top"/>
    </xf>
    <xf numFmtId="0" fontId="70" fillId="0" borderId="72" xfId="0" applyFont="1" applyBorder="1" applyAlignment="1">
      <alignment horizontal="left" vertical="top"/>
    </xf>
    <xf numFmtId="0" fontId="70" fillId="0" borderId="68" xfId="0" applyFont="1" applyBorder="1" applyAlignment="1">
      <alignment horizontal="left" vertical="top"/>
    </xf>
    <xf numFmtId="0" fontId="70" fillId="0" borderId="72" xfId="0" applyFont="1" applyBorder="1" applyAlignment="1">
      <alignment vertical="top"/>
    </xf>
    <xf numFmtId="0" fontId="0" fillId="29" borderId="0" xfId="55" applyFont="1" applyFill="1"/>
    <xf numFmtId="0" fontId="0" fillId="29" borderId="0" xfId="55" applyNumberFormat="1" applyFont="1" applyFill="1"/>
    <xf numFmtId="14" fontId="50" fillId="32" borderId="29" xfId="0" applyNumberFormat="1" applyFont="1" applyFill="1" applyBorder="1" applyAlignment="1">
      <alignment horizontal="left"/>
    </xf>
    <xf numFmtId="0" fontId="20" fillId="0" borderId="8" xfId="59" applyFont="1" applyFill="1" applyBorder="1" applyAlignment="1">
      <alignment horizontal="center" vertical="center"/>
    </xf>
    <xf numFmtId="0" fontId="23" fillId="0" borderId="8" xfId="59" applyFont="1" applyFill="1" applyBorder="1" applyAlignment="1">
      <alignment horizontal="center" vertical="center"/>
    </xf>
    <xf numFmtId="0" fontId="20" fillId="0" borderId="0" xfId="59" applyFont="1" applyAlignment="1">
      <alignment horizontal="center"/>
    </xf>
    <xf numFmtId="0" fontId="20" fillId="0" borderId="7" xfId="59" applyFont="1" applyBorder="1" applyAlignment="1">
      <alignment horizontal="center" wrapText="1"/>
    </xf>
    <xf numFmtId="169" fontId="0" fillId="0" borderId="0" xfId="77" applyNumberFormat="1" applyFont="1" applyFill="1" applyBorder="1" applyAlignment="1" applyProtection="1">
      <alignment horizontal="center"/>
    </xf>
    <xf numFmtId="0" fontId="20" fillId="0" borderId="0" xfId="59" applyFont="1" applyAlignment="1">
      <alignment horizontal="center" wrapText="1"/>
    </xf>
    <xf numFmtId="0" fontId="24" fillId="0" borderId="0" xfId="58" applyFont="1" applyBorder="1" applyAlignment="1" applyProtection="1">
      <alignment horizontal="center" wrapText="1"/>
      <protection locked="0"/>
    </xf>
    <xf numFmtId="0" fontId="6" fillId="0" borderId="0" xfId="59" applyFont="1" applyAlignment="1">
      <alignment horizontal="center" wrapText="1"/>
    </xf>
    <xf numFmtId="0" fontId="67" fillId="36" borderId="44" xfId="50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justify" vertical="justify"/>
    </xf>
    <xf numFmtId="0" fontId="0" fillId="0" borderId="31" xfId="0" applyBorder="1" applyAlignment="1">
      <alignment horizontal="justify" vertical="justify"/>
    </xf>
    <xf numFmtId="0" fontId="0" fillId="0" borderId="20" xfId="0" applyBorder="1" applyAlignment="1">
      <alignment horizontal="justify" vertical="justify"/>
    </xf>
    <xf numFmtId="0" fontId="0" fillId="0" borderId="32" xfId="0" applyBorder="1" applyAlignment="1">
      <alignment horizontal="justify" vertical="justify"/>
    </xf>
    <xf numFmtId="0" fontId="43" fillId="0" borderId="17" xfId="0" applyFont="1" applyFill="1" applyBorder="1" applyAlignment="1">
      <alignment horizontal="left" wrapText="1"/>
    </xf>
    <xf numFmtId="0" fontId="43" fillId="0" borderId="31" xfId="0" applyFont="1" applyFill="1" applyBorder="1" applyAlignment="1">
      <alignment horizontal="left" wrapText="1"/>
    </xf>
    <xf numFmtId="0" fontId="70" fillId="0" borderId="22" xfId="0" applyFont="1" applyBorder="1" applyAlignment="1">
      <alignment horizontal="left" vertical="top" wrapText="1"/>
    </xf>
    <xf numFmtId="0" fontId="70" fillId="0" borderId="29" xfId="0" applyFont="1" applyBorder="1" applyAlignment="1">
      <alignment horizontal="left" vertical="top" wrapText="1"/>
    </xf>
    <xf numFmtId="0" fontId="70" fillId="0" borderId="0" xfId="0" applyFont="1" applyBorder="1" applyAlignment="1">
      <alignment horizontal="left" vertical="top" wrapText="1"/>
    </xf>
    <xf numFmtId="0" fontId="70" fillId="0" borderId="31" xfId="0" applyFont="1" applyBorder="1" applyAlignment="1">
      <alignment horizontal="left" vertical="top" wrapText="1"/>
    </xf>
    <xf numFmtId="0" fontId="70" fillId="0" borderId="7" xfId="0" applyFont="1" applyBorder="1" applyAlignment="1">
      <alignment horizontal="left" vertical="top" wrapText="1"/>
    </xf>
    <xf numFmtId="0" fontId="70" fillId="0" borderId="32" xfId="0" applyFont="1" applyBorder="1" applyAlignment="1">
      <alignment horizontal="left" vertical="top" wrapText="1"/>
    </xf>
    <xf numFmtId="0" fontId="69" fillId="37" borderId="69" xfId="0" applyFont="1" applyFill="1" applyBorder="1" applyAlignment="1">
      <alignment horizontal="center" vertical="top" wrapText="1"/>
    </xf>
    <xf numFmtId="0" fontId="69" fillId="37" borderId="70" xfId="0" applyFont="1" applyFill="1" applyBorder="1" applyAlignment="1">
      <alignment horizontal="center" vertical="top" wrapText="1"/>
    </xf>
    <xf numFmtId="0" fontId="69" fillId="37" borderId="71" xfId="0" applyFont="1" applyFill="1" applyBorder="1" applyAlignment="1">
      <alignment horizontal="center" vertical="top" wrapText="1"/>
    </xf>
    <xf numFmtId="0" fontId="69" fillId="38" borderId="24" xfId="0" applyFont="1" applyFill="1" applyBorder="1" applyAlignment="1">
      <alignment horizontal="center"/>
    </xf>
    <xf numFmtId="0" fontId="69" fillId="38" borderId="3" xfId="0" applyFont="1" applyFill="1" applyBorder="1" applyAlignment="1">
      <alignment horizontal="center"/>
    </xf>
    <xf numFmtId="0" fontId="69" fillId="38" borderId="64" xfId="0" applyFont="1" applyFill="1" applyBorder="1" applyAlignment="1">
      <alignment horizontal="center"/>
    </xf>
    <xf numFmtId="0" fontId="69" fillId="38" borderId="12" xfId="0" applyFont="1" applyFill="1" applyBorder="1" applyAlignment="1">
      <alignment horizontal="center"/>
    </xf>
    <xf numFmtId="0" fontId="69" fillId="38" borderId="72" xfId="0" applyFont="1" applyFill="1" applyBorder="1" applyAlignment="1">
      <alignment horizontal="center"/>
    </xf>
    <xf numFmtId="0" fontId="0" fillId="0" borderId="65" xfId="0" applyBorder="1" applyAlignment="1">
      <alignment horizontal="left" vertical="top" wrapText="1"/>
    </xf>
    <xf numFmtId="0" fontId="0" fillId="0" borderId="66" xfId="0" applyBorder="1" applyAlignment="1">
      <alignment horizontal="left" vertical="top" wrapText="1"/>
    </xf>
    <xf numFmtId="0" fontId="0" fillId="0" borderId="67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0" borderId="54" xfId="0" applyBorder="1" applyAlignment="1">
      <alignment horizontal="left" vertical="top" wrapText="1"/>
    </xf>
    <xf numFmtId="0" fontId="0" fillId="0" borderId="63" xfId="0" applyBorder="1" applyAlignment="1">
      <alignment horizontal="left" vertical="top" wrapText="1"/>
    </xf>
    <xf numFmtId="0" fontId="0" fillId="0" borderId="68" xfId="0" applyBorder="1" applyAlignment="1">
      <alignment horizontal="left" vertical="top" wrapText="1"/>
    </xf>
    <xf numFmtId="0" fontId="51" fillId="21" borderId="14" xfId="0" applyFont="1" applyFill="1" applyBorder="1" applyAlignment="1">
      <alignment horizontal="center"/>
    </xf>
    <xf numFmtId="0" fontId="51" fillId="21" borderId="2" xfId="0" applyFont="1" applyFill="1" applyBorder="1" applyAlignment="1">
      <alignment horizontal="center"/>
    </xf>
    <xf numFmtId="0" fontId="51" fillId="21" borderId="15" xfId="0" applyFont="1" applyFill="1" applyBorder="1" applyAlignment="1">
      <alignment horizontal="center"/>
    </xf>
    <xf numFmtId="0" fontId="53" fillId="0" borderId="8" xfId="58" applyFont="1" applyBorder="1" applyAlignment="1" applyProtection="1">
      <alignment horizontal="center" wrapText="1"/>
    </xf>
    <xf numFmtId="0" fontId="23" fillId="29" borderId="8" xfId="59" applyFont="1" applyFill="1" applyBorder="1" applyAlignment="1">
      <alignment horizontal="center"/>
    </xf>
    <xf numFmtId="0" fontId="54" fillId="0" borderId="0" xfId="59" applyFont="1" applyAlignment="1">
      <alignment horizontal="center"/>
    </xf>
    <xf numFmtId="0" fontId="60" fillId="33" borderId="33" xfId="0" applyNumberFormat="1" applyFont="1" applyFill="1" applyBorder="1" applyAlignment="1">
      <alignment horizontal="center" vertical="center" wrapText="1"/>
    </xf>
    <xf numFmtId="0" fontId="60" fillId="33" borderId="41" xfId="0" applyNumberFormat="1" applyFont="1" applyFill="1" applyBorder="1" applyAlignment="1">
      <alignment horizontal="center" vertical="center" wrapText="1"/>
    </xf>
    <xf numFmtId="0" fontId="52" fillId="0" borderId="48" xfId="60" applyFont="1" applyBorder="1" applyAlignment="1">
      <alignment horizontal="center" vertical="center" textRotation="90"/>
    </xf>
    <xf numFmtId="0" fontId="52" fillId="0" borderId="49" xfId="60" applyFont="1" applyBorder="1" applyAlignment="1">
      <alignment horizontal="center" vertical="center" textRotation="90"/>
    </xf>
    <xf numFmtId="0" fontId="52" fillId="0" borderId="45" xfId="60" applyFont="1" applyBorder="1" applyAlignment="1">
      <alignment horizontal="center" vertical="center" textRotation="90"/>
    </xf>
    <xf numFmtId="0" fontId="52" fillId="0" borderId="21" xfId="60" applyFont="1" applyBorder="1" applyAlignment="1">
      <alignment horizontal="center" vertical="center" textRotation="90"/>
    </xf>
    <xf numFmtId="0" fontId="35" fillId="25" borderId="14" xfId="54" applyFont="1" applyFill="1" applyBorder="1" applyAlignment="1">
      <alignment horizontal="center"/>
    </xf>
    <xf numFmtId="0" fontId="35" fillId="25" borderId="2" xfId="54" applyFont="1" applyFill="1" applyBorder="1" applyAlignment="1">
      <alignment horizontal="center"/>
    </xf>
    <xf numFmtId="0" fontId="35" fillId="25" borderId="15" xfId="54" applyFont="1" applyFill="1" applyBorder="1" applyAlignment="1">
      <alignment horizontal="center"/>
    </xf>
    <xf numFmtId="0" fontId="38" fillId="0" borderId="39" xfId="54" applyFont="1" applyBorder="1" applyAlignment="1">
      <alignment horizontal="center" vertical="center" textRotation="90" wrapText="1"/>
    </xf>
    <xf numFmtId="0" fontId="38" fillId="0" borderId="40" xfId="54" applyFont="1" applyBorder="1" applyAlignment="1">
      <alignment horizontal="center" vertical="center" textRotation="90" wrapText="1"/>
    </xf>
    <xf numFmtId="0" fontId="38" fillId="0" borderId="13" xfId="54" applyFont="1" applyBorder="1" applyAlignment="1">
      <alignment horizontal="center" vertical="center" textRotation="90" wrapText="1"/>
    </xf>
    <xf numFmtId="0" fontId="57" fillId="27" borderId="0" xfId="54" applyFont="1" applyFill="1" applyAlignment="1">
      <alignment horizontal="center"/>
    </xf>
    <xf numFmtId="16" fontId="28" fillId="26" borderId="8" xfId="54" applyNumberFormat="1" applyFont="1" applyFill="1" applyBorder="1" applyAlignment="1">
      <alignment horizontal="center" vertical="center"/>
    </xf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args.style" xfId="25"/>
    <cellStyle name="Bad" xfId="26"/>
    <cellStyle name="Calc Currency (0)" xfId="27"/>
    <cellStyle name="Calculation" xfId="28"/>
    <cellStyle name="Cancel" xfId="29"/>
    <cellStyle name="Comma" xfId="77" builtinId="3"/>
    <cellStyle name="Comma 2" xfId="30"/>
    <cellStyle name="Comma 2 2" xfId="31"/>
    <cellStyle name="Comma 3" xfId="32"/>
    <cellStyle name="Comma 3 2" xfId="33"/>
    <cellStyle name="Comma 4" xfId="34"/>
    <cellStyle name="Copied" xfId="35"/>
    <cellStyle name="Entered" xfId="36"/>
    <cellStyle name="Estilo 1" xfId="37"/>
    <cellStyle name="Explanatory Text" xfId="38"/>
    <cellStyle name="Grey" xfId="39"/>
    <cellStyle name="Header1" xfId="40"/>
    <cellStyle name="Header2" xfId="41"/>
    <cellStyle name="Heading 1" xfId="42"/>
    <cellStyle name="Heading 2" xfId="43"/>
    <cellStyle name="Heading 3" xfId="44"/>
    <cellStyle name="Heading 4" xfId="45"/>
    <cellStyle name="HEADINGS" xfId="46"/>
    <cellStyle name="HEADINGSTOP" xfId="47"/>
    <cellStyle name="Input [yellow]" xfId="48"/>
    <cellStyle name="Normal" xfId="0" builtinId="0"/>
    <cellStyle name="Normal - Style1" xfId="49"/>
    <cellStyle name="Normal 2" xfId="50"/>
    <cellStyle name="Normal 2 2" xfId="51"/>
    <cellStyle name="Normal 3" xfId="52"/>
    <cellStyle name="Normal 4" xfId="53"/>
    <cellStyle name="Normal 4 2" xfId="54"/>
    <cellStyle name="Normal 5" xfId="55"/>
    <cellStyle name="Normal 6" xfId="56"/>
    <cellStyle name="Normal 7" xfId="57"/>
    <cellStyle name="Normal 8" xfId="76"/>
    <cellStyle name="Normal_A125orig" xfId="58"/>
    <cellStyle name="Normal_Detalhamento das Estimativas" xfId="59"/>
    <cellStyle name="Normal_Racional Pendências 2" xfId="60"/>
    <cellStyle name="Output" xfId="61"/>
    <cellStyle name="per.style" xfId="62"/>
    <cellStyle name="Percent" xfId="63" builtinId="5"/>
    <cellStyle name="Percent [2]" xfId="64"/>
    <cellStyle name="Percent 2" xfId="65"/>
    <cellStyle name="Percent 3" xfId="66"/>
    <cellStyle name="regstoresfromspecstores" xfId="67"/>
    <cellStyle name="RevList" xfId="68"/>
    <cellStyle name="Separador de milhares 2" xfId="69"/>
    <cellStyle name="Separador de milhares 2 2" xfId="70"/>
    <cellStyle name="SHADEDSTORES" xfId="71"/>
    <cellStyle name="specstores" xfId="72"/>
    <cellStyle name="Style 1" xfId="73"/>
    <cellStyle name="Subtotal" xfId="74"/>
    <cellStyle name="Title" xfId="75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1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indexed="1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indexed="1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1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1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indexed="1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1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1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13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3" formatCode="0%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3" formatCode="0%"/>
      <fill>
        <patternFill patternType="solid">
          <fgColor indexed="64"/>
          <bgColor indexed="4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9" formatCode="_-* #,##0_-;\-* #,##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0</xdr:row>
      <xdr:rowOff>0</xdr:rowOff>
    </xdr:from>
    <xdr:to>
      <xdr:col>2</xdr:col>
      <xdr:colOff>752475</xdr:colOff>
      <xdr:row>4</xdr:row>
      <xdr:rowOff>11642</xdr:rowOff>
    </xdr:to>
    <xdr:pic>
      <xdr:nvPicPr>
        <xdr:cNvPr id="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0"/>
          <a:ext cx="2447925" cy="6593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3630706</xdr:colOff>
      <xdr:row>0</xdr:row>
      <xdr:rowOff>44823</xdr:rowOff>
    </xdr:from>
    <xdr:to>
      <xdr:col>3</xdr:col>
      <xdr:colOff>113455</xdr:colOff>
      <xdr:row>4</xdr:row>
      <xdr:rowOff>93484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38265" y="44823"/>
          <a:ext cx="2276190" cy="6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0</xdr:row>
      <xdr:rowOff>38100</xdr:rowOff>
    </xdr:from>
    <xdr:to>
      <xdr:col>4</xdr:col>
      <xdr:colOff>116417</xdr:colOff>
      <xdr:row>4</xdr:row>
      <xdr:rowOff>9525</xdr:rowOff>
    </xdr:to>
    <xdr:pic>
      <xdr:nvPicPr>
        <xdr:cNvPr id="1349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276" y="38100"/>
          <a:ext cx="2509308" cy="6593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1100667</xdr:colOff>
      <xdr:row>0</xdr:row>
      <xdr:rowOff>127000</xdr:rowOff>
    </xdr:from>
    <xdr:to>
      <xdr:col>16</xdr:col>
      <xdr:colOff>148940</xdr:colOff>
      <xdr:row>4</xdr:row>
      <xdr:rowOff>115273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49250" y="127000"/>
          <a:ext cx="2276190" cy="676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129134</xdr:colOff>
      <xdr:row>4</xdr:row>
      <xdr:rowOff>61537</xdr:rowOff>
    </xdr:from>
    <xdr:to>
      <xdr:col>3</xdr:col>
      <xdr:colOff>220372</xdr:colOff>
      <xdr:row>4</xdr:row>
      <xdr:rowOff>152775</xdr:rowOff>
    </xdr:to>
    <xdr:sp macro="" textlink="">
      <xdr:nvSpPr>
        <xdr:cNvPr id="10" name="5-Point Star 9"/>
        <xdr:cNvSpPr>
          <a:spLocks noChangeAspect="1"/>
        </xdr:cNvSpPr>
      </xdr:nvSpPr>
      <xdr:spPr>
        <a:xfrm>
          <a:off x="2624684" y="1004512"/>
          <a:ext cx="91238" cy="91238"/>
        </a:xfrm>
        <a:prstGeom prst="star5">
          <a:avLst/>
        </a:prstGeom>
        <a:solidFill>
          <a:srgbClr val="FFC000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  <xdr:twoCellAnchor>
    <xdr:from>
      <xdr:col>3</xdr:col>
      <xdr:colOff>129134</xdr:colOff>
      <xdr:row>3</xdr:row>
      <xdr:rowOff>50118</xdr:rowOff>
    </xdr:from>
    <xdr:to>
      <xdr:col>3</xdr:col>
      <xdr:colOff>220161</xdr:colOff>
      <xdr:row>3</xdr:row>
      <xdr:rowOff>138822</xdr:rowOff>
    </xdr:to>
    <xdr:sp macro="" textlink="">
      <xdr:nvSpPr>
        <xdr:cNvPr id="11" name="5-Point Star 10"/>
        <xdr:cNvSpPr>
          <a:spLocks noChangeAspect="1"/>
        </xdr:cNvSpPr>
      </xdr:nvSpPr>
      <xdr:spPr>
        <a:xfrm>
          <a:off x="2624684" y="793068"/>
          <a:ext cx="91027" cy="88704"/>
        </a:xfrm>
        <a:prstGeom prst="star5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elson.sousa/AppData/Local/Microsoft/Windows/Temporary%20Internet%20Files/Content.Outlook/403CM7VF/OS972%20-%20Interface%202V%20e%20SDG%20para%20AP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ac3dtg/Local%20Settings/Temporary%20Internet%20Files/OLK5B/OS602c_RevisaoEscopoCarreto/Adicional%20Escopo_P602%20-%20AM581_MP012401%20-%20Revenda%20Faixa%20-%20Regiao%20Revend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#_Diversos/Informacoes_TMS_WMB/OSTTT - 20 VMV - Novo Housekeep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Orçamento"/>
      <sheetName val="Cronograma"/>
      <sheetName val="ObjxCompl"/>
      <sheetName val="nro objetos x complexidade"/>
      <sheetName val="DC Recife"/>
      <sheetName val="Racional Objetos Total"/>
      <sheetName val="Fatores"/>
      <sheetName val="Lista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>
        <row r="2">
          <cell r="C2" t="str">
            <v>.NET</v>
          </cell>
        </row>
        <row r="3">
          <cell r="C3" t="str">
            <v>ACTA</v>
          </cell>
        </row>
        <row r="4">
          <cell r="C4" t="str">
            <v>ASP</v>
          </cell>
        </row>
        <row r="5">
          <cell r="C5" t="str">
            <v>Broker</v>
          </cell>
        </row>
        <row r="6">
          <cell r="C6" t="str">
            <v>C</v>
          </cell>
        </row>
        <row r="7">
          <cell r="C7" t="str">
            <v>Documentos Notes</v>
          </cell>
        </row>
        <row r="8">
          <cell r="C8" t="str">
            <v>Modelo de dados</v>
          </cell>
        </row>
        <row r="9">
          <cell r="C9" t="str">
            <v>PB</v>
          </cell>
        </row>
        <row r="10">
          <cell r="C10" t="str">
            <v>SYBASE</v>
          </cell>
        </row>
        <row r="11">
          <cell r="C11" t="str">
            <v>Tabela</v>
          </cell>
        </row>
        <row r="12">
          <cell r="C12" t="str">
            <v>Trigger</v>
          </cell>
        </row>
        <row r="13">
          <cell r="C13" t="str">
            <v>UNIX</v>
          </cell>
        </row>
        <row r="14">
          <cell r="C14" t="str">
            <v>VB</v>
          </cell>
        </row>
        <row r="15">
          <cell r="C15" t="str">
            <v>View</v>
          </cell>
        </row>
        <row r="16">
          <cell r="C16" t="str">
            <v>Web Service</v>
          </cell>
        </row>
        <row r="17">
          <cell r="C17" t="str">
            <v>Outros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Orçamento"/>
      <sheetName val="Cronograma"/>
      <sheetName val="nro objetos x complexidade"/>
      <sheetName val="Racional Objetos Total"/>
      <sheetName val="Fatores"/>
      <sheetName val="List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A3" t="str">
            <v>Muito Baixa</v>
          </cell>
        </row>
        <row r="4">
          <cell r="A4" t="str">
            <v>Muito Baixa+</v>
          </cell>
        </row>
        <row r="5">
          <cell r="A5" t="str">
            <v>Baixa</v>
          </cell>
        </row>
        <row r="6">
          <cell r="A6" t="str">
            <v>Baixa+</v>
          </cell>
        </row>
        <row r="7">
          <cell r="A7" t="str">
            <v>Média</v>
          </cell>
        </row>
        <row r="8">
          <cell r="A8" t="str">
            <v>Média+</v>
          </cell>
        </row>
        <row r="9">
          <cell r="A9" t="str">
            <v>Alta</v>
          </cell>
        </row>
        <row r="10">
          <cell r="A10" t="str">
            <v>Alta+</v>
          </cell>
        </row>
        <row r="11">
          <cell r="A11" t="str">
            <v>Muito Alta</v>
          </cell>
        </row>
        <row r="12">
          <cell r="A12" t="str">
            <v>Muito Alta+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Orçamento"/>
      <sheetName val="Cronograma1"/>
      <sheetName val="Cronograma2"/>
      <sheetName val="Complexidade"/>
      <sheetName val="Complexidade_slide"/>
      <sheetName val="nro objetos x complexidade"/>
      <sheetName val="DC Recife"/>
      <sheetName val="Racional Objetos Total"/>
      <sheetName val="Fatores"/>
      <sheetName val="List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">
          <cell r="E2" t="str">
            <v>ALTERAÇÃO</v>
          </cell>
        </row>
        <row r="3">
          <cell r="E3" t="str">
            <v>NOVO</v>
          </cell>
        </row>
      </sheetData>
    </sheetDataSet>
  </externalBook>
</externalLink>
</file>

<file path=xl/tables/table1.xml><?xml version="1.0" encoding="utf-8"?>
<table xmlns="http://schemas.openxmlformats.org/spreadsheetml/2006/main" id="1" name="HorasFase" displayName="HorasFase" ref="C6:H15" totalsRowCount="1" headerRowDxfId="28" headerRowCellStyle="Normal 2" dataCellStyle="Normal 2" totalsRowCellStyle="Normal 2">
  <autoFilter ref="C6:H14"/>
  <tableColumns count="6">
    <tableColumn id="1" name="Fases" totalsRowLabel="Total" totalsRowDxfId="27" dataCellStyle="Normal 2 2"/>
    <tableColumn id="4" name="Esforço Estimado" totalsRowFunction="custom" dataDxfId="26" totalsRowDxfId="25" dataCellStyle="Comma">
      <totalsRowFormula>INT(SUM(D7:D14))</totalsRowFormula>
    </tableColumn>
    <tableColumn id="3" name="% do Build+TU" dataDxfId="24" totalsRowDxfId="23" dataCellStyle="Normal 2"/>
    <tableColumn id="5" name="% do Build+TU ORIGINAL (NÃO MEXER)" dataDxfId="22" totalsRowDxfId="21" dataCellStyle="Normal 2 2"/>
    <tableColumn id="2" name="Perfil" dataDxfId="20" totalsRowDxfId="19" dataCellStyle="Normal 2 2"/>
    <tableColumn id="6" name="OBS." dataDxfId="18" totalsRowDxfId="17" dataCellStyle="Normal 4"/>
  </tableColumns>
  <tableStyleInfo name="TableStyleMedium9" showFirstColumn="0" showLastColumn="0" showRowStripes="0" showColumnStripes="0"/>
</table>
</file>

<file path=xl/tables/table2.xml><?xml version="1.0" encoding="utf-8"?>
<table xmlns="http://schemas.openxmlformats.org/spreadsheetml/2006/main" id="3" name="tbFatores" displayName="tbFatores" ref="A1:H61" insertRowShift="1" totalsRowShown="0" dataDxfId="8" headerRowCellStyle="Normal 5" dataCellStyle="Normal 5">
  <autoFilter ref="A1:H61"/>
  <tableColumns count="8">
    <tableColumn id="1" name="Tipo de objeto" dataDxfId="7" dataCellStyle="Normal 5"/>
    <tableColumn id="2" name="Complexidade" dataDxfId="6" dataCellStyle="Normal 5"/>
    <tableColumn id="3" name="Obj-Complexidade" dataDxfId="5" dataCellStyle="Normal 5">
      <calculatedColumnFormula>A2&amp;"-"&amp;B2</calculatedColumnFormula>
    </tableColumn>
    <tableColumn id="4" name="Tipo de objeto2" dataDxfId="4" dataCellStyle="Normal 5"/>
    <tableColumn id="5" name="Complexidade3" dataDxfId="3" dataCellStyle="Normal 5"/>
    <tableColumn id="6" name="Obj-Complexidade4" dataDxfId="2" dataCellStyle="Normal 5">
      <calculatedColumnFormula>D2&amp;"-"&amp;E2</calculatedColumnFormula>
    </tableColumn>
    <tableColumn id="7" name="Novo" dataDxfId="1" dataCellStyle="Normal 5"/>
    <tableColumn id="8" name="Alteração" dataDxfId="0" dataCellStyle="Normal 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D27"/>
  <sheetViews>
    <sheetView showGridLines="0" tabSelected="1" zoomScale="85" zoomScaleNormal="85" workbookViewId="0">
      <selection activeCell="C30" sqref="C30"/>
    </sheetView>
  </sheetViews>
  <sheetFormatPr defaultRowHeight="12.75"/>
  <cols>
    <col min="1" max="1" width="3.28515625" customWidth="1"/>
    <col min="2" max="2" width="29.7109375" bestFit="1" customWidth="1"/>
    <col min="3" max="3" width="86.85546875" bestFit="1" customWidth="1"/>
  </cols>
  <sheetData>
    <row r="10" spans="2:4" ht="11.25" customHeight="1" thickBot="1"/>
    <row r="11" spans="2:4" ht="15.75">
      <c r="B11" s="65" t="s">
        <v>86</v>
      </c>
      <c r="C11" s="199" t="s">
        <v>185</v>
      </c>
      <c r="D11" s="12"/>
    </row>
    <row r="12" spans="2:4" ht="15.75">
      <c r="B12" s="66" t="s">
        <v>87</v>
      </c>
      <c r="C12" s="93"/>
    </row>
    <row r="13" spans="2:4" ht="15.75">
      <c r="B13" s="66" t="s">
        <v>88</v>
      </c>
      <c r="C13" s="94"/>
    </row>
    <row r="14" spans="2:4" ht="16.5" thickBot="1">
      <c r="B14" s="67" t="s">
        <v>89</v>
      </c>
      <c r="C14" s="95"/>
      <c r="D14" s="12"/>
    </row>
    <row r="15" spans="2:4" ht="21" thickBot="1">
      <c r="B15" s="67" t="s">
        <v>105</v>
      </c>
      <c r="C15" s="92">
        <v>0.2</v>
      </c>
      <c r="D15" s="12"/>
    </row>
    <row r="16" spans="2:4" ht="13.5" thickBot="1"/>
    <row r="17" spans="2:3" ht="15.75">
      <c r="B17" s="68" t="s">
        <v>90</v>
      </c>
      <c r="C17" s="69"/>
    </row>
    <row r="18" spans="2:3" ht="72.75" customHeight="1">
      <c r="B18" s="213"/>
      <c r="C18" s="214"/>
    </row>
    <row r="19" spans="2:3" ht="15.75">
      <c r="B19" s="132"/>
      <c r="C19" s="133"/>
    </row>
    <row r="20" spans="2:3" ht="15.75">
      <c r="B20" s="132"/>
      <c r="C20" s="133"/>
    </row>
    <row r="21" spans="2:3">
      <c r="B21" s="209"/>
      <c r="C21" s="210"/>
    </row>
    <row r="22" spans="2:3" ht="13.5" thickBot="1">
      <c r="B22" s="211"/>
      <c r="C22" s="212"/>
    </row>
    <row r="26" spans="2:3">
      <c r="B26" s="86" t="s">
        <v>126</v>
      </c>
    </row>
    <row r="27" spans="2:3">
      <c r="B27" s="87">
        <v>42135</v>
      </c>
    </row>
  </sheetData>
  <mergeCells count="2">
    <mergeCell ref="B21:C22"/>
    <mergeCell ref="B18:C18"/>
  </mergeCells>
  <phoneticPr fontId="56" type="noConversion"/>
  <pageMargins left="0.7" right="0.7" top="0.75" bottom="0.75" header="0.3" footer="0.3"/>
  <pageSetup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showGridLines="0" workbookViewId="0">
      <selection activeCell="G32" sqref="G32"/>
    </sheetView>
  </sheetViews>
  <sheetFormatPr defaultRowHeight="12.75"/>
  <cols>
    <col min="1" max="1" width="2.85546875" customWidth="1"/>
  </cols>
  <sheetData>
    <row r="1" spans="2:13" ht="7.5" customHeight="1"/>
    <row r="2" spans="2:13" ht="7.5" customHeight="1" thickBot="1"/>
    <row r="3" spans="2:13" ht="15">
      <c r="B3" s="221" t="str">
        <f>CAPA!C11</f>
        <v>ID000 - XXX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3"/>
    </row>
    <row r="4" spans="2:13" ht="15">
      <c r="B4" s="224" t="s">
        <v>136</v>
      </c>
      <c r="C4" s="225"/>
      <c r="D4" s="225"/>
      <c r="E4" s="225"/>
      <c r="F4" s="225"/>
      <c r="G4" s="226"/>
      <c r="H4" s="227" t="s">
        <v>137</v>
      </c>
      <c r="I4" s="225"/>
      <c r="J4" s="225"/>
      <c r="K4" s="225"/>
      <c r="L4" s="225"/>
      <c r="M4" s="228"/>
    </row>
    <row r="5" spans="2:13">
      <c r="B5" s="229"/>
      <c r="C5" s="230"/>
      <c r="D5" s="230"/>
      <c r="E5" s="230"/>
      <c r="F5" s="230"/>
      <c r="G5" s="231"/>
      <c r="H5" s="229"/>
      <c r="I5" s="230"/>
      <c r="J5" s="230"/>
      <c r="K5" s="230"/>
      <c r="L5" s="230"/>
      <c r="M5" s="231"/>
    </row>
    <row r="6" spans="2:13">
      <c r="B6" s="232"/>
      <c r="C6" s="233"/>
      <c r="D6" s="233"/>
      <c r="E6" s="233"/>
      <c r="F6" s="233"/>
      <c r="G6" s="234"/>
      <c r="H6" s="232"/>
      <c r="I6" s="233"/>
      <c r="J6" s="233"/>
      <c r="K6" s="233"/>
      <c r="L6" s="233"/>
      <c r="M6" s="234"/>
    </row>
    <row r="7" spans="2:13">
      <c r="B7" s="232"/>
      <c r="C7" s="233"/>
      <c r="D7" s="233"/>
      <c r="E7" s="233"/>
      <c r="F7" s="233"/>
      <c r="G7" s="234"/>
      <c r="H7" s="232"/>
      <c r="I7" s="233"/>
      <c r="J7" s="233"/>
      <c r="K7" s="233"/>
      <c r="L7" s="233"/>
      <c r="M7" s="234"/>
    </row>
    <row r="8" spans="2:13">
      <c r="B8" s="232"/>
      <c r="C8" s="233"/>
      <c r="D8" s="233"/>
      <c r="E8" s="233"/>
      <c r="F8" s="233"/>
      <c r="G8" s="234"/>
      <c r="H8" s="232"/>
      <c r="I8" s="233"/>
      <c r="J8" s="233"/>
      <c r="K8" s="233"/>
      <c r="L8" s="233"/>
      <c r="M8" s="234"/>
    </row>
    <row r="9" spans="2:13">
      <c r="B9" s="232"/>
      <c r="C9" s="233"/>
      <c r="D9" s="233"/>
      <c r="E9" s="233"/>
      <c r="F9" s="233"/>
      <c r="G9" s="234"/>
      <c r="H9" s="232"/>
      <c r="I9" s="233"/>
      <c r="J9" s="233"/>
      <c r="K9" s="233"/>
      <c r="L9" s="233"/>
      <c r="M9" s="234"/>
    </row>
    <row r="10" spans="2:13">
      <c r="B10" s="232"/>
      <c r="C10" s="233"/>
      <c r="D10" s="233"/>
      <c r="E10" s="233"/>
      <c r="F10" s="233"/>
      <c r="G10" s="234"/>
      <c r="H10" s="232"/>
      <c r="I10" s="233"/>
      <c r="J10" s="233"/>
      <c r="K10" s="233"/>
      <c r="L10" s="233"/>
      <c r="M10" s="234"/>
    </row>
    <row r="11" spans="2:13">
      <c r="B11" s="232"/>
      <c r="C11" s="233"/>
      <c r="D11" s="233"/>
      <c r="E11" s="233"/>
      <c r="F11" s="233"/>
      <c r="G11" s="234"/>
      <c r="H11" s="232"/>
      <c r="I11" s="233"/>
      <c r="J11" s="233"/>
      <c r="K11" s="233"/>
      <c r="L11" s="233"/>
      <c r="M11" s="234"/>
    </row>
    <row r="12" spans="2:13">
      <c r="B12" s="235"/>
      <c r="C12" s="236"/>
      <c r="D12" s="236"/>
      <c r="E12" s="236"/>
      <c r="F12" s="236"/>
      <c r="G12" s="237"/>
      <c r="H12" s="235"/>
      <c r="I12" s="236"/>
      <c r="J12" s="236"/>
      <c r="K12" s="236"/>
      <c r="L12" s="236"/>
      <c r="M12" s="237"/>
    </row>
    <row r="13" spans="2:13" ht="15">
      <c r="B13" s="193" t="s">
        <v>138</v>
      </c>
      <c r="C13" s="175"/>
      <c r="D13" s="176"/>
      <c r="E13" s="176" t="s">
        <v>139</v>
      </c>
      <c r="F13" s="177"/>
      <c r="G13" s="178"/>
      <c r="H13" s="179" t="s">
        <v>138</v>
      </c>
      <c r="I13" s="179"/>
      <c r="J13" s="179"/>
      <c r="K13" s="180"/>
      <c r="L13" s="181" t="s">
        <v>140</v>
      </c>
      <c r="M13" s="194"/>
    </row>
    <row r="14" spans="2:13" ht="15">
      <c r="B14" s="193" t="s">
        <v>141</v>
      </c>
      <c r="C14" s="174"/>
      <c r="D14" s="175"/>
      <c r="E14" s="175"/>
      <c r="F14" s="175"/>
      <c r="G14" s="178"/>
      <c r="H14" s="174" t="s">
        <v>141</v>
      </c>
      <c r="I14" s="174"/>
      <c r="J14" s="174"/>
      <c r="K14" s="182"/>
      <c r="L14" s="174"/>
      <c r="M14" s="195"/>
    </row>
    <row r="15" spans="2:13" ht="15.75" thickBot="1">
      <c r="B15" s="193" t="s">
        <v>142</v>
      </c>
      <c r="C15" s="174"/>
      <c r="D15" s="183"/>
      <c r="E15" s="179" t="s">
        <v>139</v>
      </c>
      <c r="F15" s="184"/>
      <c r="G15" s="185"/>
      <c r="H15" s="174" t="s">
        <v>142</v>
      </c>
      <c r="I15" s="175"/>
      <c r="J15" s="186"/>
      <c r="K15" s="174" t="s">
        <v>139</v>
      </c>
      <c r="L15" s="175"/>
      <c r="M15" s="196"/>
    </row>
    <row r="16" spans="2:13" ht="15">
      <c r="B16" s="187" t="s">
        <v>143</v>
      </c>
      <c r="C16" s="215"/>
      <c r="D16" s="215"/>
      <c r="E16" s="215"/>
      <c r="F16" s="215"/>
      <c r="G16" s="216"/>
      <c r="H16" s="188" t="s">
        <v>144</v>
      </c>
      <c r="I16" s="215"/>
      <c r="J16" s="215"/>
      <c r="K16" s="215"/>
      <c r="L16" s="215"/>
      <c r="M16" s="216"/>
    </row>
    <row r="17" spans="2:13" ht="15">
      <c r="B17" s="189"/>
      <c r="C17" s="217"/>
      <c r="D17" s="217"/>
      <c r="E17" s="217"/>
      <c r="F17" s="217"/>
      <c r="G17" s="218"/>
      <c r="H17" s="190"/>
      <c r="I17" s="217"/>
      <c r="J17" s="217"/>
      <c r="K17" s="217"/>
      <c r="L17" s="217"/>
      <c r="M17" s="218"/>
    </row>
    <row r="18" spans="2:13" ht="15.75" thickBot="1">
      <c r="B18" s="191"/>
      <c r="C18" s="219"/>
      <c r="D18" s="219"/>
      <c r="E18" s="219"/>
      <c r="F18" s="219"/>
      <c r="G18" s="220"/>
      <c r="H18" s="192"/>
      <c r="I18" s="219"/>
      <c r="J18" s="219"/>
      <c r="K18" s="219"/>
      <c r="L18" s="219"/>
      <c r="M18" s="220"/>
    </row>
  </sheetData>
  <mergeCells count="7">
    <mergeCell ref="C16:G18"/>
    <mergeCell ref="I16:M18"/>
    <mergeCell ref="B3:M3"/>
    <mergeCell ref="B4:G4"/>
    <mergeCell ref="H4:M4"/>
    <mergeCell ref="B5:G12"/>
    <mergeCell ref="H5:M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C1:J15"/>
  <sheetViews>
    <sheetView showGridLines="0" zoomScale="87" zoomScaleNormal="87" workbookViewId="0">
      <selection activeCell="F24" sqref="F24"/>
    </sheetView>
  </sheetViews>
  <sheetFormatPr defaultRowHeight="12.75"/>
  <cols>
    <col min="1" max="1" width="1.7109375" customWidth="1"/>
    <col min="2" max="2" width="4.28515625" customWidth="1"/>
    <col min="3" max="3" width="39.28515625" bestFit="1" customWidth="1"/>
    <col min="4" max="4" width="13.85546875" bestFit="1" customWidth="1"/>
    <col min="5" max="5" width="22.7109375" customWidth="1"/>
    <col min="6" max="6" width="19.85546875" bestFit="1" customWidth="1"/>
    <col min="7" max="7" width="23.42578125" bestFit="1" customWidth="1"/>
    <col min="8" max="8" width="49.7109375" customWidth="1"/>
    <col min="9" max="9" width="14.85546875" customWidth="1"/>
    <col min="10" max="10" width="2.140625" customWidth="1"/>
  </cols>
  <sheetData>
    <row r="1" spans="3:10" ht="13.5" thickBot="1"/>
    <row r="2" spans="3:10" ht="18.75" thickBot="1">
      <c r="C2" s="238" t="str">
        <f>NomeProjeto</f>
        <v>ID000 - XXX</v>
      </c>
      <c r="D2" s="239"/>
      <c r="E2" s="239"/>
      <c r="F2" s="239"/>
      <c r="G2" s="239"/>
      <c r="H2" s="240"/>
    </row>
    <row r="4" spans="3:10" ht="13.5" thickBot="1">
      <c r="C4" s="129" t="s">
        <v>120</v>
      </c>
      <c r="D4" s="104" t="s">
        <v>111</v>
      </c>
      <c r="E4" s="108" t="s">
        <v>124</v>
      </c>
    </row>
    <row r="5" spans="3:10" ht="13.5" thickTop="1"/>
    <row r="6" spans="3:10" ht="38.25">
      <c r="C6" s="53" t="s">
        <v>71</v>
      </c>
      <c r="D6" s="53" t="s">
        <v>61</v>
      </c>
      <c r="E6" s="64" t="s">
        <v>83</v>
      </c>
      <c r="F6" s="70" t="s">
        <v>92</v>
      </c>
      <c r="G6" s="54" t="s">
        <v>69</v>
      </c>
      <c r="H6" s="89" t="s">
        <v>103</v>
      </c>
      <c r="I6" s="12"/>
    </row>
    <row r="7" spans="3:10">
      <c r="C7" s="118" t="s">
        <v>127</v>
      </c>
      <c r="D7" s="55">
        <f>ROUNDUP(ROUNDUP(HorasBuildTU*Orçamento!$E7,0)*contingenciaHoras,0)</f>
        <v>0</v>
      </c>
      <c r="E7" s="71">
        <v>0.2</v>
      </c>
      <c r="F7" s="71">
        <v>0.2</v>
      </c>
      <c r="G7" s="52" t="s">
        <v>0</v>
      </c>
      <c r="H7" s="118"/>
      <c r="I7" s="84"/>
    </row>
    <row r="8" spans="3:10">
      <c r="C8" s="118" t="s">
        <v>129</v>
      </c>
      <c r="D8" s="55">
        <f>ROUNDUP(ROUNDUP(HorasBuildTU*Orçamento!$E8,0)*contingenciaHoras,0)</f>
        <v>0</v>
      </c>
      <c r="E8" s="71">
        <v>0.1</v>
      </c>
      <c r="F8" s="71">
        <v>0.1</v>
      </c>
      <c r="G8" s="52" t="s">
        <v>0</v>
      </c>
      <c r="H8" s="118"/>
      <c r="I8" s="84"/>
    </row>
    <row r="9" spans="3:10" ht="12.75" customHeight="1">
      <c r="C9" s="118" t="s">
        <v>72</v>
      </c>
      <c r="D9" s="55">
        <f>ROUNDUP(ROUNDUP(HorasBuildTU*Orçamento!$E9,0)*contingenciaHoras,0)</f>
        <v>0</v>
      </c>
      <c r="E9" s="71">
        <v>0.2</v>
      </c>
      <c r="F9" s="71">
        <v>0.2</v>
      </c>
      <c r="G9" s="52" t="s">
        <v>1</v>
      </c>
      <c r="H9" s="118"/>
      <c r="I9" s="84"/>
      <c r="J9" s="85"/>
    </row>
    <row r="10" spans="3:10">
      <c r="C10" s="118" t="s">
        <v>73</v>
      </c>
      <c r="D10" s="55">
        <f>ROUNDUP(IF(D4="Sim",ROUNDUP('DC '!$C$14,0),ROUNDUP(HorasBuildTU*Orçamento!$E10,0)*contingenciaHoras),0)</f>
        <v>0</v>
      </c>
      <c r="E10" s="71">
        <v>1</v>
      </c>
      <c r="F10" s="71">
        <v>1</v>
      </c>
      <c r="G10" s="52" t="s">
        <v>0</v>
      </c>
      <c r="H10" s="118"/>
    </row>
    <row r="11" spans="3:10">
      <c r="C11" s="118" t="s">
        <v>130</v>
      </c>
      <c r="D11" s="55">
        <f>ROUNDUP(ROUNDUP(HorasBuildTU*Orçamento!$E11,0)*contingenciaHoras,0)</f>
        <v>0</v>
      </c>
      <c r="E11" s="71">
        <v>0.2</v>
      </c>
      <c r="F11" s="71">
        <v>0.2</v>
      </c>
      <c r="G11" s="52" t="s">
        <v>0</v>
      </c>
      <c r="H11" s="118"/>
      <c r="I11" s="84"/>
    </row>
    <row r="12" spans="3:10">
      <c r="C12" s="118" t="s">
        <v>74</v>
      </c>
      <c r="D12" s="55">
        <f>ROUNDUP(ROUNDUP(HorasBuildTU*Orçamento!$E12,0)*contingenciaHoras,0)</f>
        <v>0</v>
      </c>
      <c r="E12" s="71">
        <v>0.05</v>
      </c>
      <c r="F12" s="71">
        <v>0.05</v>
      </c>
      <c r="G12" s="52" t="s">
        <v>2</v>
      </c>
      <c r="H12" s="88"/>
      <c r="J12" s="46"/>
    </row>
    <row r="13" spans="3:10">
      <c r="C13" s="118" t="s">
        <v>131</v>
      </c>
      <c r="D13" s="55">
        <f>ROUNDUP(ROUNDUP(HorasBuildTU*Orçamento!$E13,0)*contingenciaHoras,0)</f>
        <v>0</v>
      </c>
      <c r="E13" s="71">
        <v>0.1</v>
      </c>
      <c r="F13" s="71">
        <v>0.1</v>
      </c>
      <c r="G13" s="52" t="s">
        <v>0</v>
      </c>
      <c r="H13" s="118"/>
      <c r="I13" s="84"/>
      <c r="J13" s="46"/>
    </row>
    <row r="14" spans="3:10">
      <c r="C14" s="118" t="s">
        <v>128</v>
      </c>
      <c r="D14" s="55">
        <f>ROUNDUP(ROUNDUP(HorasBuildTU*Orçamento!$E14,0)*contingenciaHoras,0)</f>
        <v>0</v>
      </c>
      <c r="E14" s="71">
        <v>0.15</v>
      </c>
      <c r="F14" s="71">
        <v>0.15</v>
      </c>
      <c r="G14" s="52" t="s">
        <v>0</v>
      </c>
      <c r="H14" s="119"/>
      <c r="I14" s="84"/>
    </row>
    <row r="15" spans="3:10">
      <c r="C15" s="125" t="s">
        <v>4</v>
      </c>
      <c r="D15" s="204">
        <f>INT(SUM(D7:D14))</f>
        <v>0</v>
      </c>
      <c r="E15" s="126"/>
      <c r="F15" s="126"/>
      <c r="G15" s="127"/>
      <c r="H15" s="126"/>
    </row>
  </sheetData>
  <mergeCells count="1">
    <mergeCell ref="C2:H2"/>
  </mergeCells>
  <phoneticPr fontId="3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indexed="17"/>
  </sheetPr>
  <dimension ref="A2:R16"/>
  <sheetViews>
    <sheetView showGridLines="0" zoomScale="90" zoomScaleNormal="90" workbookViewId="0">
      <pane ySplit="11" topLeftCell="A12" activePane="bottomLeft" state="frozen"/>
      <selection pane="bottomLeft" activeCell="F17" sqref="F17"/>
    </sheetView>
  </sheetViews>
  <sheetFormatPr defaultColWidth="11.42578125" defaultRowHeight="13.5"/>
  <cols>
    <col min="1" max="1" width="8.140625" style="3" bestFit="1" customWidth="1"/>
    <col min="2" max="2" width="10.140625" style="3" bestFit="1" customWidth="1"/>
    <col min="3" max="3" width="7.5703125" style="3" bestFit="1" customWidth="1"/>
    <col min="4" max="4" width="18.28515625" style="3" bestFit="1" customWidth="1"/>
    <col min="5" max="5" width="16" style="3" bestFit="1" customWidth="1"/>
    <col min="6" max="6" width="23.140625" style="3" bestFit="1" customWidth="1"/>
    <col min="7" max="7" width="14.85546875" style="202" bestFit="1" customWidth="1"/>
    <col min="8" max="8" width="17.5703125" style="1" bestFit="1" customWidth="1"/>
    <col min="9" max="9" width="13.42578125" style="1" bestFit="1" customWidth="1"/>
    <col min="10" max="10" width="13.28515625" style="1" bestFit="1" customWidth="1"/>
    <col min="11" max="11" width="12.7109375" style="1" bestFit="1" customWidth="1"/>
    <col min="12" max="12" width="6.7109375" style="1" bestFit="1" customWidth="1"/>
    <col min="13" max="13" width="17.140625" style="205" bestFit="1" customWidth="1"/>
    <col min="14" max="14" width="18.42578125" style="3" bestFit="1" customWidth="1"/>
    <col min="15" max="15" width="20.28515625" style="3" bestFit="1" customWidth="1"/>
    <col min="16" max="16" width="9.7109375" style="3" bestFit="1" customWidth="1"/>
    <col min="17" max="17" width="20" style="3" bestFit="1" customWidth="1"/>
    <col min="18" max="18" width="4.5703125" style="3" bestFit="1" customWidth="1"/>
    <col min="19" max="16384" width="11.42578125" style="3"/>
  </cols>
  <sheetData>
    <row r="2" spans="1:18">
      <c r="K2" s="2"/>
    </row>
    <row r="4" spans="1:18" ht="14.25" customHeight="1">
      <c r="B4" s="243" t="s">
        <v>5</v>
      </c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</row>
    <row r="5" spans="1:18" ht="14.25" thickBot="1">
      <c r="B5" s="4"/>
      <c r="C5" s="4"/>
      <c r="D5" s="4"/>
      <c r="E5" s="4"/>
      <c r="F5" s="4"/>
      <c r="G5" s="203"/>
      <c r="H5" s="4"/>
      <c r="I5" s="4"/>
      <c r="J5" s="4"/>
      <c r="K5" s="4"/>
      <c r="L5" s="4"/>
      <c r="M5" s="203"/>
      <c r="N5" s="5"/>
      <c r="O5" s="5"/>
      <c r="P5" s="5"/>
    </row>
    <row r="7" spans="1:18" s="6" customFormat="1" ht="23.25" customHeight="1">
      <c r="B7" s="241" t="str">
        <f>Orçamento!C2</f>
        <v>ID000 - XXX</v>
      </c>
      <c r="C7" s="241"/>
      <c r="D7" s="241"/>
      <c r="E7" s="241"/>
      <c r="F7" s="241"/>
      <c r="G7" s="241"/>
      <c r="H7" s="241"/>
      <c r="I7" s="241"/>
      <c r="J7" s="241"/>
      <c r="K7" s="241"/>
      <c r="L7" s="241"/>
      <c r="M7" s="241"/>
      <c r="N7" s="241"/>
      <c r="O7" s="241"/>
      <c r="P7" s="241"/>
    </row>
    <row r="8" spans="1:18" ht="13.5" customHeight="1">
      <c r="H8" s="9"/>
      <c r="I8" s="9"/>
      <c r="J8" s="9"/>
      <c r="K8" s="10"/>
      <c r="L8" s="9"/>
      <c r="M8" s="206"/>
      <c r="N8" s="11"/>
      <c r="O8" s="11"/>
      <c r="P8" s="11"/>
    </row>
    <row r="9" spans="1:18">
      <c r="B9" s="242" t="s">
        <v>40</v>
      </c>
      <c r="C9" s="242"/>
      <c r="D9" s="242"/>
      <c r="E9" s="242"/>
      <c r="F9" s="242"/>
      <c r="G9" s="242"/>
      <c r="H9" s="242"/>
      <c r="I9" s="242"/>
      <c r="J9" s="242"/>
      <c r="K9" s="242"/>
      <c r="L9" s="242"/>
      <c r="M9" s="242"/>
      <c r="N9" s="242"/>
      <c r="O9" s="242"/>
      <c r="P9" s="242"/>
    </row>
    <row r="11" spans="1:18" s="7" customFormat="1">
      <c r="A11" s="114" t="s">
        <v>107</v>
      </c>
      <c r="B11" s="114" t="s">
        <v>35</v>
      </c>
      <c r="C11" s="114" t="s">
        <v>25</v>
      </c>
      <c r="D11" s="114" t="s">
        <v>168</v>
      </c>
      <c r="E11" s="114" t="s">
        <v>167</v>
      </c>
      <c r="F11" s="114" t="s">
        <v>174</v>
      </c>
      <c r="G11" s="116" t="s">
        <v>171</v>
      </c>
      <c r="H11" s="114" t="s">
        <v>41</v>
      </c>
      <c r="I11" s="114" t="s">
        <v>7</v>
      </c>
      <c r="J11" s="114" t="s">
        <v>26</v>
      </c>
      <c r="K11" s="115" t="s">
        <v>27</v>
      </c>
      <c r="L11" s="115" t="s">
        <v>28</v>
      </c>
      <c r="M11" s="116" t="s">
        <v>183</v>
      </c>
      <c r="N11" s="116" t="s">
        <v>6</v>
      </c>
      <c r="O11" s="117" t="s">
        <v>79</v>
      </c>
      <c r="P11" s="117" t="s">
        <v>4</v>
      </c>
      <c r="Q11" s="131" t="s">
        <v>169</v>
      </c>
      <c r="R11" s="7" t="s">
        <v>173</v>
      </c>
    </row>
    <row r="12" spans="1:18" s="7" customFormat="1" ht="51.75" customHeight="1">
      <c r="A12" s="121" t="s">
        <v>182</v>
      </c>
      <c r="B12" s="121"/>
      <c r="C12" s="122"/>
      <c r="D12" s="123"/>
      <c r="E12" s="123"/>
      <c r="F12" s="123" t="str">
        <f t="shared" ref="F12:F13" si="0">CONCATENATE(E12,"-",H12)</f>
        <v>-</v>
      </c>
      <c r="G12" s="121" t="s">
        <v>172</v>
      </c>
      <c r="H12" s="123"/>
      <c r="I12" s="123" t="s">
        <v>121</v>
      </c>
      <c r="J12" s="123" t="s">
        <v>13</v>
      </c>
      <c r="K12" s="124"/>
      <c r="L12" s="121"/>
      <c r="M12" s="121"/>
      <c r="N12" s="121" t="s">
        <v>17</v>
      </c>
      <c r="O12" s="200" t="str">
        <f t="shared" ref="O12" si="1">CONCATENATE(I12,"-",N12)</f>
        <v>VBA-Alta</v>
      </c>
      <c r="P12" s="200">
        <f>IF(A12&lt;&gt;"",IF(J12="NOVO",VLOOKUP(O12,Fatores!$F:$H,2,FALSE),VLOOKUP(O12,Fatores!$F:$H,3,FALSE))*L12,0)</f>
        <v>0</v>
      </c>
      <c r="Q12" s="201">
        <f t="shared" ref="Q12:Q13" si="2">P12*(1+contingencia)</f>
        <v>0</v>
      </c>
    </row>
    <row r="13" spans="1:18" s="7" customFormat="1" ht="51.75" customHeight="1">
      <c r="A13" s="121" t="s">
        <v>182</v>
      </c>
      <c r="B13" s="121"/>
      <c r="C13" s="122"/>
      <c r="D13" s="123"/>
      <c r="E13" s="123"/>
      <c r="F13" s="123" t="str">
        <f t="shared" si="0"/>
        <v>-</v>
      </c>
      <c r="G13" s="121" t="s">
        <v>172</v>
      </c>
      <c r="H13" s="123"/>
      <c r="I13" s="123" t="s">
        <v>121</v>
      </c>
      <c r="J13" s="123" t="s">
        <v>13</v>
      </c>
      <c r="K13" s="124"/>
      <c r="L13" s="121"/>
      <c r="M13" s="121"/>
      <c r="N13" s="121" t="s">
        <v>17</v>
      </c>
      <c r="O13" s="200" t="str">
        <f t="shared" ref="O13" si="3">CONCATENATE(I13,"-",N13)</f>
        <v>VBA-Alta</v>
      </c>
      <c r="P13" s="200">
        <f>IF(A13&lt;&gt;"",IF(J13="NOVO",VLOOKUP(O13,Fatores!$F:$H,2,FALSE),VLOOKUP(O13,Fatores!$F:$H,3,FALSE))*L13,0)</f>
        <v>0</v>
      </c>
      <c r="Q13" s="201">
        <f t="shared" si="2"/>
        <v>0</v>
      </c>
    </row>
    <row r="14" spans="1:18" ht="16.5" thickBot="1">
      <c r="H14" s="111"/>
      <c r="I14" s="112"/>
      <c r="J14" s="112"/>
      <c r="K14" s="113" t="s">
        <v>95</v>
      </c>
      <c r="L14" s="76">
        <f>SUM(L12:L13)</f>
        <v>0</v>
      </c>
      <c r="M14" s="76">
        <f>SUM(M12:M13)</f>
        <v>0</v>
      </c>
      <c r="N14" s="13"/>
      <c r="O14" s="73" t="s">
        <v>96</v>
      </c>
      <c r="P14" s="16">
        <f>IF(SUM(P12:P13) &gt; Q14,SUM(P12:P13),Q14)</f>
        <v>0</v>
      </c>
      <c r="Q14" s="16">
        <f>SUM(Q12:Q13)</f>
        <v>0</v>
      </c>
    </row>
    <row r="15" spans="1:18" ht="14.25" thickBot="1">
      <c r="K15" s="113" t="s">
        <v>184</v>
      </c>
      <c r="L15" s="76">
        <f>M14-L14</f>
        <v>0</v>
      </c>
      <c r="M15" s="76"/>
      <c r="N15" s="15"/>
      <c r="O15" s="74"/>
      <c r="P15" s="15"/>
    </row>
    <row r="16" spans="1:18" ht="14.25" thickBot="1">
      <c r="K16" s="14"/>
      <c r="L16" s="14"/>
      <c r="M16" s="207"/>
      <c r="N16" s="63"/>
      <c r="O16" s="75" t="s">
        <v>97</v>
      </c>
      <c r="P16" s="109">
        <f>SUBTOTAL(9,P12:P13)</f>
        <v>0</v>
      </c>
      <c r="Q16" s="110">
        <f>SUBTOTAL(9,Q12:Q13)</f>
        <v>0</v>
      </c>
    </row>
  </sheetData>
  <autoFilter ref="A11:Q15"/>
  <sortState ref="A12:O70">
    <sortCondition ref="C12:C70"/>
  </sortState>
  <mergeCells count="3">
    <mergeCell ref="B7:P7"/>
    <mergeCell ref="B9:P9"/>
    <mergeCell ref="B4:P4"/>
  </mergeCells>
  <phoneticPr fontId="26" type="noConversion"/>
  <dataValidations count="2">
    <dataValidation type="list" allowBlank="1" showInputMessage="1" showErrorMessage="1" sqref="N12:N13">
      <formula1>ListaComplexidades</formula1>
    </dataValidation>
    <dataValidation type="list" allowBlank="1" showInputMessage="1" showErrorMessage="1" sqref="J12:J13">
      <formula1>ListaTipos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D19"/>
  <sheetViews>
    <sheetView showGridLines="0" workbookViewId="0">
      <selection activeCell="J31" sqref="J31"/>
    </sheetView>
  </sheetViews>
  <sheetFormatPr defaultRowHeight="12.75"/>
  <cols>
    <col min="2" max="2" width="22.28515625" customWidth="1"/>
    <col min="3" max="3" width="17.42578125" customWidth="1"/>
    <col min="4" max="4" width="9.28515625" customWidth="1"/>
    <col min="5" max="5" width="4.140625" customWidth="1"/>
  </cols>
  <sheetData>
    <row r="1" spans="2:4" ht="13.5" thickBot="1"/>
    <row r="2" spans="2:4" ht="18.75" thickBot="1">
      <c r="B2" s="238" t="str">
        <f>NomeProjeto</f>
        <v>ID000 - XXX</v>
      </c>
      <c r="C2" s="239"/>
      <c r="D2" s="240"/>
    </row>
    <row r="3" spans="2:4" ht="18">
      <c r="B3" s="107"/>
      <c r="C3" s="107"/>
      <c r="D3" s="107"/>
    </row>
    <row r="5" spans="2:4" ht="21.75" customHeight="1" thickBot="1">
      <c r="B5" s="98" t="s">
        <v>71</v>
      </c>
      <c r="C5" s="244" t="s">
        <v>61</v>
      </c>
      <c r="D5" s="245"/>
    </row>
    <row r="6" spans="2:4" ht="21.75" customHeight="1" thickTop="1">
      <c r="B6" s="106" t="s">
        <v>112</v>
      </c>
      <c r="C6" s="101">
        <v>0</v>
      </c>
      <c r="D6" s="102" t="s">
        <v>118</v>
      </c>
    </row>
    <row r="7" spans="2:4" ht="15">
      <c r="B7" s="106" t="s">
        <v>113</v>
      </c>
      <c r="C7" s="103">
        <v>0</v>
      </c>
      <c r="D7" s="97" t="s">
        <v>118</v>
      </c>
    </row>
    <row r="8" spans="2:4" ht="15">
      <c r="B8" s="97" t="s">
        <v>114</v>
      </c>
      <c r="C8" s="103">
        <v>0</v>
      </c>
      <c r="D8" s="97" t="s">
        <v>118</v>
      </c>
    </row>
    <row r="9" spans="2:4" ht="15">
      <c r="B9" s="97" t="s">
        <v>115</v>
      </c>
      <c r="C9" s="103">
        <v>0</v>
      </c>
      <c r="D9" s="97" t="s">
        <v>118</v>
      </c>
    </row>
    <row r="10" spans="2:4" ht="15">
      <c r="B10" s="106" t="s">
        <v>116</v>
      </c>
      <c r="C10" s="103">
        <v>0</v>
      </c>
      <c r="D10" s="97" t="s">
        <v>118</v>
      </c>
    </row>
    <row r="11" spans="2:4" ht="15">
      <c r="B11" s="106" t="s">
        <v>117</v>
      </c>
      <c r="C11" s="103">
        <v>0</v>
      </c>
      <c r="D11" s="97" t="s">
        <v>118</v>
      </c>
    </row>
    <row r="12" spans="2:4" ht="21.75" customHeight="1"/>
    <row r="13" spans="2:4" ht="21.75" customHeight="1">
      <c r="B13" s="99" t="s">
        <v>4</v>
      </c>
      <c r="C13" s="100">
        <f>SUM(C6:C11)</f>
        <v>0</v>
      </c>
      <c r="D13" s="99" t="s">
        <v>118</v>
      </c>
    </row>
    <row r="14" spans="2:4" ht="21.75" customHeight="1">
      <c r="B14" s="99" t="s">
        <v>119</v>
      </c>
      <c r="C14" s="100">
        <f>SUM(C10:C11,C6:C8)</f>
        <v>0</v>
      </c>
      <c r="D14" s="99" t="s">
        <v>118</v>
      </c>
    </row>
    <row r="18" spans="3:3">
      <c r="C18" s="105"/>
    </row>
    <row r="19" spans="3:3">
      <c r="C19" s="46"/>
    </row>
  </sheetData>
  <mergeCells count="2">
    <mergeCell ref="C5:D5"/>
    <mergeCell ref="B2:D2"/>
  </mergeCells>
  <phoneticPr fontId="63" type="noConversion"/>
  <pageMargins left="0.7" right="0.7" top="0.75" bottom="0.75" header="0.3" footer="0.3"/>
  <pageSetup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57"/>
  <sheetViews>
    <sheetView showGridLines="0" zoomScale="80" workbookViewId="0">
      <selection activeCell="Q6" sqref="Q6:Q13"/>
    </sheetView>
  </sheetViews>
  <sheetFormatPr defaultRowHeight="12.75"/>
  <cols>
    <col min="1" max="1" width="8.42578125" style="57" customWidth="1"/>
    <col min="2" max="2" width="12" style="57" bestFit="1" customWidth="1"/>
    <col min="3" max="3" width="41.28515625" style="57" customWidth="1"/>
    <col min="4" max="4" width="5.140625" style="57" bestFit="1" customWidth="1"/>
    <col min="5" max="5" width="5.28515625" style="57" bestFit="1" customWidth="1"/>
    <col min="6" max="12" width="5.140625" style="57" bestFit="1" customWidth="1"/>
    <col min="13" max="13" width="5.5703125" style="57" bestFit="1" customWidth="1"/>
    <col min="14" max="14" width="9" style="57" customWidth="1"/>
    <col min="15" max="15" width="9.28515625" style="57" bestFit="1" customWidth="1"/>
    <col min="16" max="16" width="1.5703125" style="58" customWidth="1"/>
    <col min="17" max="17" width="25.28515625" style="57" bestFit="1" customWidth="1"/>
    <col min="18" max="16384" width="9.140625" style="57"/>
  </cols>
  <sheetData>
    <row r="1" spans="2:17" ht="13.5">
      <c r="C1" s="77"/>
      <c r="Q1" s="56" t="s">
        <v>7</v>
      </c>
    </row>
    <row r="2" spans="2:17" ht="14.25" thickBot="1">
      <c r="Q2" s="8" t="s">
        <v>121</v>
      </c>
    </row>
    <row r="3" spans="2:17" ht="14.25" customHeight="1" thickBot="1">
      <c r="B3" s="246" t="s">
        <v>85</v>
      </c>
      <c r="C3" s="159" t="s">
        <v>135</v>
      </c>
      <c r="D3" s="160" t="s">
        <v>43</v>
      </c>
      <c r="E3" s="161" t="s">
        <v>44</v>
      </c>
      <c r="F3" s="161" t="s">
        <v>45</v>
      </c>
      <c r="G3" s="161" t="s">
        <v>46</v>
      </c>
      <c r="H3" s="161" t="s">
        <v>47</v>
      </c>
      <c r="I3" s="161" t="s">
        <v>48</v>
      </c>
      <c r="J3" s="161" t="s">
        <v>49</v>
      </c>
      <c r="K3" s="161" t="s">
        <v>50</v>
      </c>
      <c r="L3" s="161" t="s">
        <v>51</v>
      </c>
      <c r="M3" s="162" t="s">
        <v>52</v>
      </c>
      <c r="N3" s="159" t="s">
        <v>55</v>
      </c>
      <c r="O3" s="159" t="s">
        <v>56</v>
      </c>
      <c r="Q3" s="8" t="s">
        <v>132</v>
      </c>
    </row>
    <row r="4" spans="2:17" ht="13.5">
      <c r="B4" s="247"/>
      <c r="C4" s="154" t="s">
        <v>121</v>
      </c>
      <c r="D4" s="155">
        <v>1</v>
      </c>
      <c r="E4" s="156">
        <v>2</v>
      </c>
      <c r="F4" s="156">
        <v>3</v>
      </c>
      <c r="G4" s="156">
        <v>4</v>
      </c>
      <c r="H4" s="156">
        <v>6</v>
      </c>
      <c r="I4" s="156">
        <v>8</v>
      </c>
      <c r="J4" s="156">
        <v>14</v>
      </c>
      <c r="K4" s="156">
        <v>16</v>
      </c>
      <c r="L4" s="156">
        <v>20</v>
      </c>
      <c r="M4" s="156">
        <v>24</v>
      </c>
      <c r="N4" s="157"/>
      <c r="O4" s="158">
        <v>0.2</v>
      </c>
      <c r="Q4" s="8" t="s">
        <v>133</v>
      </c>
    </row>
    <row r="5" spans="2:17" ht="13.5">
      <c r="B5" s="247"/>
      <c r="C5" s="138" t="s">
        <v>132</v>
      </c>
      <c r="D5" s="139">
        <v>1</v>
      </c>
      <c r="E5" s="60">
        <v>2</v>
      </c>
      <c r="F5" s="60">
        <v>3</v>
      </c>
      <c r="G5" s="60">
        <v>4</v>
      </c>
      <c r="H5" s="60">
        <v>6</v>
      </c>
      <c r="I5" s="60">
        <v>8</v>
      </c>
      <c r="J5" s="60">
        <v>14</v>
      </c>
      <c r="K5" s="60">
        <v>16</v>
      </c>
      <c r="L5" s="60">
        <v>20</v>
      </c>
      <c r="M5" s="60">
        <v>24</v>
      </c>
      <c r="N5" s="140"/>
      <c r="O5" s="141">
        <v>0.2</v>
      </c>
      <c r="Q5" s="8" t="s">
        <v>30</v>
      </c>
    </row>
    <row r="6" spans="2:17" ht="13.5">
      <c r="B6" s="247"/>
      <c r="C6" s="138" t="s">
        <v>133</v>
      </c>
      <c r="D6" s="139">
        <v>2</v>
      </c>
      <c r="E6" s="60">
        <v>4</v>
      </c>
      <c r="F6" s="60">
        <v>6</v>
      </c>
      <c r="G6" s="60">
        <v>8</v>
      </c>
      <c r="H6" s="60">
        <v>12</v>
      </c>
      <c r="I6" s="60">
        <v>16</v>
      </c>
      <c r="J6" s="60">
        <v>28</v>
      </c>
      <c r="K6" s="60">
        <v>32</v>
      </c>
      <c r="L6" s="60">
        <v>40</v>
      </c>
      <c r="M6" s="60">
        <v>48</v>
      </c>
      <c r="N6" s="140"/>
      <c r="O6" s="141">
        <v>0.3</v>
      </c>
      <c r="Q6" s="8"/>
    </row>
    <row r="7" spans="2:17" ht="13.5">
      <c r="B7" s="247"/>
      <c r="C7" s="142" t="s">
        <v>30</v>
      </c>
      <c r="D7" s="139">
        <v>2</v>
      </c>
      <c r="E7" s="60">
        <v>4</v>
      </c>
      <c r="F7" s="60">
        <v>6</v>
      </c>
      <c r="G7" s="60">
        <v>8</v>
      </c>
      <c r="H7" s="60">
        <v>12</v>
      </c>
      <c r="I7" s="60">
        <v>16</v>
      </c>
      <c r="J7" s="60">
        <v>28</v>
      </c>
      <c r="K7" s="60">
        <v>32</v>
      </c>
      <c r="L7" s="60">
        <v>40</v>
      </c>
      <c r="M7" s="60">
        <v>48</v>
      </c>
      <c r="N7" s="140"/>
      <c r="O7" s="141"/>
      <c r="Q7" s="8"/>
    </row>
    <row r="8" spans="2:17" ht="13.5">
      <c r="B8" s="247"/>
      <c r="C8" s="138"/>
      <c r="D8" s="153"/>
      <c r="E8" s="60"/>
      <c r="F8" s="60"/>
      <c r="G8" s="60"/>
      <c r="H8" s="60"/>
      <c r="I8" s="60"/>
      <c r="J8" s="60"/>
      <c r="K8" s="60"/>
      <c r="L8" s="60"/>
      <c r="M8" s="60"/>
      <c r="N8" s="140"/>
      <c r="O8" s="141"/>
      <c r="Q8" s="8"/>
    </row>
    <row r="9" spans="2:17" ht="13.5">
      <c r="B9" s="247"/>
      <c r="C9" s="138"/>
      <c r="D9" s="139"/>
      <c r="E9" s="60"/>
      <c r="F9" s="60"/>
      <c r="G9" s="60"/>
      <c r="H9" s="60"/>
      <c r="I9" s="60"/>
      <c r="J9" s="60"/>
      <c r="K9" s="60"/>
      <c r="L9" s="60"/>
      <c r="M9" s="60"/>
      <c r="N9" s="140"/>
      <c r="O9" s="141"/>
      <c r="Q9" s="8"/>
    </row>
    <row r="10" spans="2:17" ht="13.5">
      <c r="B10" s="247"/>
      <c r="C10" s="138"/>
      <c r="D10" s="139"/>
      <c r="E10" s="60"/>
      <c r="F10" s="60"/>
      <c r="G10" s="60"/>
      <c r="H10" s="60"/>
      <c r="I10" s="60"/>
      <c r="J10" s="60"/>
      <c r="K10" s="60"/>
      <c r="L10" s="60"/>
      <c r="M10" s="60"/>
      <c r="N10" s="140"/>
      <c r="O10" s="141"/>
      <c r="Q10" s="8"/>
    </row>
    <row r="11" spans="2:17" ht="13.5">
      <c r="B11" s="247"/>
      <c r="C11" s="138"/>
      <c r="D11" s="139"/>
      <c r="E11" s="60"/>
      <c r="F11" s="60"/>
      <c r="G11" s="60"/>
      <c r="H11" s="60"/>
      <c r="I11" s="60"/>
      <c r="J11" s="60"/>
      <c r="K11" s="60"/>
      <c r="L11" s="60"/>
      <c r="M11" s="60"/>
      <c r="N11" s="140"/>
      <c r="O11" s="141"/>
      <c r="Q11" s="8"/>
    </row>
    <row r="12" spans="2:17" ht="13.5">
      <c r="B12" s="247"/>
      <c r="C12" s="142"/>
      <c r="D12" s="139"/>
      <c r="E12" s="60"/>
      <c r="F12" s="60"/>
      <c r="G12" s="60"/>
      <c r="H12" s="60"/>
      <c r="I12" s="60"/>
      <c r="J12" s="60"/>
      <c r="K12" s="60"/>
      <c r="L12" s="60"/>
      <c r="M12" s="60"/>
      <c r="N12" s="140"/>
      <c r="O12" s="141"/>
      <c r="Q12" s="8"/>
    </row>
    <row r="13" spans="2:17" ht="13.5">
      <c r="B13" s="247"/>
      <c r="C13" s="142"/>
      <c r="D13" s="139"/>
      <c r="E13" s="60"/>
      <c r="F13" s="60"/>
      <c r="G13" s="60"/>
      <c r="H13" s="60"/>
      <c r="I13" s="60"/>
      <c r="J13" s="60"/>
      <c r="K13" s="60"/>
      <c r="L13" s="60"/>
      <c r="M13" s="60"/>
      <c r="N13" s="140"/>
      <c r="O13" s="141"/>
      <c r="Q13" s="8"/>
    </row>
    <row r="14" spans="2:17">
      <c r="B14" s="247"/>
      <c r="C14" s="142"/>
      <c r="D14" s="139"/>
      <c r="E14" s="60"/>
      <c r="F14" s="60"/>
      <c r="G14" s="60"/>
      <c r="H14" s="60"/>
      <c r="I14" s="60"/>
      <c r="J14" s="60"/>
      <c r="K14" s="60"/>
      <c r="L14" s="60"/>
      <c r="M14" s="60"/>
      <c r="N14" s="140"/>
      <c r="O14" s="141"/>
    </row>
    <row r="15" spans="2:17">
      <c r="B15" s="247"/>
      <c r="C15" s="142"/>
      <c r="D15" s="139"/>
      <c r="E15" s="60"/>
      <c r="F15" s="60"/>
      <c r="G15" s="60"/>
      <c r="H15" s="60"/>
      <c r="I15" s="60"/>
      <c r="J15" s="60"/>
      <c r="K15" s="60"/>
      <c r="L15" s="60"/>
      <c r="M15" s="60"/>
      <c r="N15" s="140"/>
      <c r="O15" s="141"/>
    </row>
    <row r="16" spans="2:17">
      <c r="B16" s="247"/>
      <c r="C16" s="142"/>
      <c r="D16" s="139"/>
      <c r="E16" s="60"/>
      <c r="F16" s="60"/>
      <c r="G16" s="60"/>
      <c r="H16" s="60"/>
      <c r="I16" s="60"/>
      <c r="J16" s="60"/>
      <c r="K16" s="60"/>
      <c r="L16" s="60"/>
      <c r="M16" s="60"/>
      <c r="N16" s="140"/>
      <c r="O16" s="141"/>
    </row>
    <row r="17" spans="2:16" ht="13.5" thickBot="1">
      <c r="B17" s="248"/>
      <c r="C17" s="143"/>
      <c r="D17" s="144"/>
      <c r="E17" s="61"/>
      <c r="F17" s="61"/>
      <c r="G17" s="61"/>
      <c r="H17" s="61"/>
      <c r="I17" s="61"/>
      <c r="J17" s="61"/>
      <c r="K17" s="61"/>
      <c r="L17" s="61"/>
      <c r="M17" s="61"/>
      <c r="N17" s="145"/>
      <c r="O17" s="146"/>
      <c r="P17" s="57"/>
    </row>
    <row r="18" spans="2:16" ht="13.5" thickBot="1">
      <c r="P18" s="57"/>
    </row>
    <row r="19" spans="2:16" ht="13.5" thickBot="1">
      <c r="C19" s="163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5"/>
      <c r="P19" s="57"/>
    </row>
    <row r="20" spans="2:16" ht="13.5" thickBot="1">
      <c r="B20" s="249" t="s">
        <v>39</v>
      </c>
      <c r="C20" s="166" t="s">
        <v>75</v>
      </c>
      <c r="D20" s="167" t="s">
        <v>43</v>
      </c>
      <c r="E20" s="161" t="s">
        <v>44</v>
      </c>
      <c r="F20" s="161" t="s">
        <v>45</v>
      </c>
      <c r="G20" s="161" t="s">
        <v>46</v>
      </c>
      <c r="H20" s="161" t="s">
        <v>47</v>
      </c>
      <c r="I20" s="161" t="s">
        <v>48</v>
      </c>
      <c r="J20" s="161" t="s">
        <v>49</v>
      </c>
      <c r="K20" s="161" t="s">
        <v>50</v>
      </c>
      <c r="L20" s="161" t="s">
        <v>51</v>
      </c>
      <c r="M20" s="162" t="s">
        <v>52</v>
      </c>
      <c r="N20" s="159" t="s">
        <v>55</v>
      </c>
      <c r="O20" s="159" t="s">
        <v>56</v>
      </c>
      <c r="P20" s="57"/>
    </row>
    <row r="21" spans="2:16">
      <c r="B21" s="247"/>
      <c r="C21" s="154" t="s">
        <v>121</v>
      </c>
      <c r="D21" s="155">
        <f t="shared" ref="D21:M21" si="0">D4*D38</f>
        <v>0.5</v>
      </c>
      <c r="E21" s="156">
        <f t="shared" si="0"/>
        <v>1</v>
      </c>
      <c r="F21" s="156">
        <f t="shared" si="0"/>
        <v>1.5</v>
      </c>
      <c r="G21" s="156">
        <f t="shared" si="0"/>
        <v>2</v>
      </c>
      <c r="H21" s="156">
        <f t="shared" si="0"/>
        <v>3</v>
      </c>
      <c r="I21" s="156">
        <f t="shared" si="0"/>
        <v>4</v>
      </c>
      <c r="J21" s="156">
        <f t="shared" si="0"/>
        <v>7</v>
      </c>
      <c r="K21" s="156">
        <f t="shared" si="0"/>
        <v>8</v>
      </c>
      <c r="L21" s="156">
        <f t="shared" si="0"/>
        <v>10</v>
      </c>
      <c r="M21" s="156">
        <f t="shared" si="0"/>
        <v>12</v>
      </c>
      <c r="N21" s="168"/>
      <c r="O21" s="158">
        <v>0.15</v>
      </c>
      <c r="P21" s="57"/>
    </row>
    <row r="22" spans="2:16" ht="13.5" customHeight="1">
      <c r="B22" s="247"/>
      <c r="C22" s="138" t="s">
        <v>132</v>
      </c>
      <c r="D22" s="139">
        <f t="shared" ref="D22:M22" si="1">D5*D39</f>
        <v>0.5</v>
      </c>
      <c r="E22" s="60">
        <f t="shared" si="1"/>
        <v>1</v>
      </c>
      <c r="F22" s="60">
        <f t="shared" si="1"/>
        <v>1.5</v>
      </c>
      <c r="G22" s="60">
        <f t="shared" si="1"/>
        <v>2</v>
      </c>
      <c r="H22" s="60">
        <f t="shared" si="1"/>
        <v>3</v>
      </c>
      <c r="I22" s="60">
        <f t="shared" si="1"/>
        <v>4</v>
      </c>
      <c r="J22" s="60">
        <f t="shared" si="1"/>
        <v>7</v>
      </c>
      <c r="K22" s="60">
        <f t="shared" si="1"/>
        <v>8</v>
      </c>
      <c r="L22" s="60">
        <f t="shared" si="1"/>
        <v>10</v>
      </c>
      <c r="M22" s="60">
        <f t="shared" si="1"/>
        <v>12</v>
      </c>
      <c r="N22" s="169"/>
      <c r="O22" s="141">
        <v>0.2</v>
      </c>
      <c r="P22" s="57"/>
    </row>
    <row r="23" spans="2:16">
      <c r="B23" s="247"/>
      <c r="C23" s="138" t="s">
        <v>133</v>
      </c>
      <c r="D23" s="139">
        <f t="shared" ref="D23:M23" si="2">D6*D40</f>
        <v>1</v>
      </c>
      <c r="E23" s="60">
        <f t="shared" si="2"/>
        <v>2</v>
      </c>
      <c r="F23" s="60">
        <f t="shared" si="2"/>
        <v>3</v>
      </c>
      <c r="G23" s="60">
        <f t="shared" si="2"/>
        <v>4.8</v>
      </c>
      <c r="H23" s="60">
        <f t="shared" si="2"/>
        <v>8.3999999999999986</v>
      </c>
      <c r="I23" s="60">
        <f t="shared" si="2"/>
        <v>11.2</v>
      </c>
      <c r="J23" s="60">
        <f t="shared" si="2"/>
        <v>22.400000000000002</v>
      </c>
      <c r="K23" s="60">
        <f t="shared" si="2"/>
        <v>25.6</v>
      </c>
      <c r="L23" s="60">
        <f t="shared" si="2"/>
        <v>36</v>
      </c>
      <c r="M23" s="60">
        <f t="shared" si="2"/>
        <v>43.2</v>
      </c>
      <c r="N23" s="169"/>
      <c r="O23" s="141">
        <v>0.2</v>
      </c>
      <c r="P23" s="57"/>
    </row>
    <row r="24" spans="2:16">
      <c r="B24" s="247"/>
      <c r="C24" s="138" t="s">
        <v>30</v>
      </c>
      <c r="D24" s="139">
        <f t="shared" ref="D24:M24" si="3">D4*D44</f>
        <v>0</v>
      </c>
      <c r="E24" s="60">
        <f t="shared" si="3"/>
        <v>0</v>
      </c>
      <c r="F24" s="60">
        <f t="shared" si="3"/>
        <v>0</v>
      </c>
      <c r="G24" s="60">
        <f t="shared" si="3"/>
        <v>0</v>
      </c>
      <c r="H24" s="60">
        <f t="shared" si="3"/>
        <v>0</v>
      </c>
      <c r="I24" s="60">
        <f t="shared" si="3"/>
        <v>0</v>
      </c>
      <c r="J24" s="60">
        <f t="shared" si="3"/>
        <v>0</v>
      </c>
      <c r="K24" s="60">
        <f t="shared" si="3"/>
        <v>0</v>
      </c>
      <c r="L24" s="60">
        <f t="shared" si="3"/>
        <v>0</v>
      </c>
      <c r="M24" s="60">
        <f t="shared" si="3"/>
        <v>0</v>
      </c>
      <c r="N24" s="140"/>
      <c r="O24" s="141"/>
      <c r="P24" s="57"/>
    </row>
    <row r="25" spans="2:16">
      <c r="B25" s="247"/>
      <c r="C25" s="138"/>
      <c r="D25" s="139"/>
      <c r="E25" s="60"/>
      <c r="F25" s="60"/>
      <c r="G25" s="60"/>
      <c r="H25" s="60"/>
      <c r="I25" s="60"/>
      <c r="J25" s="60"/>
      <c r="K25" s="60"/>
      <c r="L25" s="60"/>
      <c r="M25" s="60"/>
      <c r="N25" s="169"/>
      <c r="O25" s="141"/>
      <c r="P25" s="57"/>
    </row>
    <row r="26" spans="2:16">
      <c r="B26" s="247"/>
      <c r="C26" s="138"/>
      <c r="D26" s="139"/>
      <c r="E26" s="60"/>
      <c r="F26" s="60"/>
      <c r="G26" s="60"/>
      <c r="H26" s="60"/>
      <c r="I26" s="60"/>
      <c r="J26" s="60"/>
      <c r="K26" s="60"/>
      <c r="L26" s="60"/>
      <c r="M26" s="60"/>
      <c r="N26" s="169"/>
      <c r="O26" s="141"/>
      <c r="P26" s="57"/>
    </row>
    <row r="27" spans="2:16">
      <c r="B27" s="247"/>
      <c r="C27" s="138"/>
      <c r="D27" s="139"/>
      <c r="E27" s="60"/>
      <c r="F27" s="60"/>
      <c r="G27" s="60"/>
      <c r="H27" s="60"/>
      <c r="I27" s="60"/>
      <c r="J27" s="60"/>
      <c r="K27" s="60"/>
      <c r="L27" s="60"/>
      <c r="M27" s="60"/>
      <c r="N27" s="169"/>
      <c r="O27" s="141"/>
      <c r="P27" s="57"/>
    </row>
    <row r="28" spans="2:16">
      <c r="B28" s="247"/>
      <c r="C28" s="138"/>
      <c r="D28" s="139"/>
      <c r="E28" s="60"/>
      <c r="F28" s="60"/>
      <c r="G28" s="60"/>
      <c r="H28" s="60"/>
      <c r="I28" s="60"/>
      <c r="J28" s="60"/>
      <c r="K28" s="130"/>
      <c r="L28" s="60"/>
      <c r="M28" s="60"/>
      <c r="N28" s="169"/>
      <c r="O28" s="141"/>
      <c r="P28" s="57"/>
    </row>
    <row r="29" spans="2:16">
      <c r="B29" s="247"/>
      <c r="C29" s="142"/>
      <c r="D29" s="139"/>
      <c r="E29" s="60"/>
      <c r="F29" s="60"/>
      <c r="G29" s="60"/>
      <c r="H29" s="60"/>
      <c r="I29" s="60"/>
      <c r="J29" s="60"/>
      <c r="K29" s="130"/>
      <c r="L29" s="60"/>
      <c r="M29" s="60"/>
      <c r="N29" s="169"/>
      <c r="O29" s="141"/>
      <c r="P29" s="57"/>
    </row>
    <row r="30" spans="2:16">
      <c r="B30" s="247"/>
      <c r="C30" s="138"/>
      <c r="D30" s="139"/>
      <c r="E30" s="60"/>
      <c r="F30" s="60"/>
      <c r="G30" s="60"/>
      <c r="H30" s="60"/>
      <c r="I30" s="60"/>
      <c r="J30" s="60"/>
      <c r="K30" s="60"/>
      <c r="L30" s="60"/>
      <c r="M30" s="60"/>
      <c r="N30" s="169"/>
      <c r="O30" s="141"/>
    </row>
    <row r="31" spans="2:16">
      <c r="B31" s="247"/>
      <c r="C31" s="138"/>
      <c r="D31" s="139"/>
      <c r="E31" s="60"/>
      <c r="F31" s="60"/>
      <c r="G31" s="60"/>
      <c r="H31" s="60"/>
      <c r="I31" s="60"/>
      <c r="J31" s="60"/>
      <c r="K31" s="60"/>
      <c r="L31" s="60"/>
      <c r="M31" s="60"/>
      <c r="N31" s="169"/>
      <c r="O31" s="141"/>
    </row>
    <row r="32" spans="2:16">
      <c r="B32" s="247"/>
      <c r="C32" s="138"/>
      <c r="D32" s="139"/>
      <c r="E32" s="60"/>
      <c r="F32" s="60"/>
      <c r="G32" s="60"/>
      <c r="H32" s="60"/>
      <c r="I32" s="60"/>
      <c r="J32" s="60"/>
      <c r="K32" s="130"/>
      <c r="L32" s="60"/>
      <c r="M32" s="60"/>
      <c r="N32" s="169"/>
      <c r="O32" s="141"/>
    </row>
    <row r="33" spans="1:21">
      <c r="B33" s="247"/>
      <c r="C33" s="142"/>
      <c r="D33" s="139"/>
      <c r="E33" s="60"/>
      <c r="F33" s="60"/>
      <c r="G33" s="60"/>
      <c r="H33" s="60"/>
      <c r="I33" s="60"/>
      <c r="J33" s="60"/>
      <c r="K33" s="130"/>
      <c r="L33" s="60"/>
      <c r="M33" s="60"/>
      <c r="N33" s="169"/>
      <c r="O33" s="141"/>
    </row>
    <row r="34" spans="1:21" ht="13.5" thickBot="1">
      <c r="B34" s="248"/>
      <c r="C34" s="143"/>
      <c r="D34" s="144"/>
      <c r="E34" s="61"/>
      <c r="F34" s="61"/>
      <c r="G34" s="61"/>
      <c r="H34" s="61"/>
      <c r="I34" s="61"/>
      <c r="J34" s="61"/>
      <c r="K34" s="61"/>
      <c r="L34" s="61"/>
      <c r="M34" s="61"/>
      <c r="N34" s="170"/>
      <c r="O34" s="146"/>
    </row>
    <row r="36" spans="1:21" s="58" customFormat="1" ht="13.5" thickBot="1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9"/>
      <c r="Q36" s="57"/>
      <c r="R36" s="57"/>
      <c r="S36" s="57"/>
      <c r="T36" s="57"/>
      <c r="U36" s="57"/>
    </row>
    <row r="37" spans="1:21" s="58" customFormat="1" ht="13.5" customHeight="1" thickBot="1">
      <c r="A37" s="57"/>
      <c r="B37" s="246" t="s">
        <v>84</v>
      </c>
      <c r="C37" s="159" t="s">
        <v>76</v>
      </c>
      <c r="D37" s="160" t="s">
        <v>43</v>
      </c>
      <c r="E37" s="161" t="s">
        <v>44</v>
      </c>
      <c r="F37" s="161" t="s">
        <v>45</v>
      </c>
      <c r="G37" s="161" t="s">
        <v>46</v>
      </c>
      <c r="H37" s="161" t="s">
        <v>47</v>
      </c>
      <c r="I37" s="161" t="s">
        <v>48</v>
      </c>
      <c r="J37" s="161" t="s">
        <v>49</v>
      </c>
      <c r="K37" s="161" t="s">
        <v>50</v>
      </c>
      <c r="L37" s="161" t="s">
        <v>51</v>
      </c>
      <c r="M37" s="162" t="s">
        <v>52</v>
      </c>
      <c r="N37" s="159" t="s">
        <v>55</v>
      </c>
      <c r="O37" s="159" t="s">
        <v>56</v>
      </c>
      <c r="Q37" s="57"/>
      <c r="R37" s="57"/>
      <c r="S37" s="57"/>
      <c r="T37" s="57"/>
      <c r="U37" s="57"/>
    </row>
    <row r="38" spans="1:21" s="58" customFormat="1">
      <c r="A38" s="57"/>
      <c r="B38" s="247"/>
      <c r="C38" s="154" t="s">
        <v>121</v>
      </c>
      <c r="D38" s="171">
        <v>0.5</v>
      </c>
      <c r="E38" s="172">
        <v>0.5</v>
      </c>
      <c r="F38" s="172">
        <v>0.5</v>
      </c>
      <c r="G38" s="172">
        <v>0.5</v>
      </c>
      <c r="H38" s="172">
        <v>0.5</v>
      </c>
      <c r="I38" s="172">
        <v>0.5</v>
      </c>
      <c r="J38" s="172">
        <v>0.5</v>
      </c>
      <c r="K38" s="173">
        <v>0.5</v>
      </c>
      <c r="L38" s="172">
        <v>0.5</v>
      </c>
      <c r="M38" s="172">
        <v>0.5</v>
      </c>
      <c r="N38" s="157"/>
      <c r="O38" s="158"/>
      <c r="Q38" s="57"/>
      <c r="R38" s="57"/>
      <c r="S38" s="57"/>
      <c r="T38" s="57"/>
      <c r="U38" s="57"/>
    </row>
    <row r="39" spans="1:21" s="58" customFormat="1">
      <c r="A39" s="57"/>
      <c r="B39" s="247"/>
      <c r="C39" s="138" t="s">
        <v>132</v>
      </c>
      <c r="D39" s="147">
        <v>0.5</v>
      </c>
      <c r="E39" s="148">
        <v>0.5</v>
      </c>
      <c r="F39" s="148">
        <v>0.5</v>
      </c>
      <c r="G39" s="148">
        <v>0.5</v>
      </c>
      <c r="H39" s="148">
        <v>0.5</v>
      </c>
      <c r="I39" s="148">
        <v>0.5</v>
      </c>
      <c r="J39" s="148">
        <v>0.5</v>
      </c>
      <c r="K39" s="150">
        <v>0.5</v>
      </c>
      <c r="L39" s="148">
        <v>0.5</v>
      </c>
      <c r="M39" s="148">
        <v>0.5</v>
      </c>
      <c r="N39" s="140"/>
      <c r="O39" s="141"/>
      <c r="Q39" s="57"/>
      <c r="R39" s="57"/>
      <c r="S39" s="57"/>
      <c r="T39" s="57"/>
      <c r="U39" s="57"/>
    </row>
    <row r="40" spans="1:21" s="58" customFormat="1">
      <c r="A40" s="57"/>
      <c r="B40" s="247"/>
      <c r="C40" s="138" t="s">
        <v>133</v>
      </c>
      <c r="D40" s="147">
        <v>0.5</v>
      </c>
      <c r="E40" s="148">
        <v>0.5</v>
      </c>
      <c r="F40" s="148">
        <v>0.5</v>
      </c>
      <c r="G40" s="148">
        <v>0.6</v>
      </c>
      <c r="H40" s="148">
        <v>0.7</v>
      </c>
      <c r="I40" s="148">
        <v>0.7</v>
      </c>
      <c r="J40" s="148">
        <v>0.8</v>
      </c>
      <c r="K40" s="150">
        <v>0.8</v>
      </c>
      <c r="L40" s="148">
        <v>0.9</v>
      </c>
      <c r="M40" s="148">
        <v>0.9</v>
      </c>
      <c r="N40" s="140"/>
      <c r="O40" s="141"/>
      <c r="Q40" s="57"/>
      <c r="R40" s="57"/>
      <c r="S40" s="57"/>
      <c r="T40" s="57"/>
      <c r="U40" s="57"/>
    </row>
    <row r="41" spans="1:21" s="58" customFormat="1">
      <c r="A41" s="57"/>
      <c r="B41" s="247"/>
      <c r="C41" s="138" t="s">
        <v>30</v>
      </c>
      <c r="D41" s="147">
        <v>0.5</v>
      </c>
      <c r="E41" s="148">
        <v>0.5</v>
      </c>
      <c r="F41" s="148">
        <v>0.5</v>
      </c>
      <c r="G41" s="148">
        <v>0.6</v>
      </c>
      <c r="H41" s="148">
        <v>0.7</v>
      </c>
      <c r="I41" s="148">
        <v>0.7</v>
      </c>
      <c r="J41" s="149">
        <v>0.8</v>
      </c>
      <c r="K41" s="149">
        <v>0.8</v>
      </c>
      <c r="L41" s="149">
        <v>0.8</v>
      </c>
      <c r="M41" s="149">
        <v>0.8</v>
      </c>
      <c r="N41" s="140"/>
      <c r="O41" s="141"/>
      <c r="Q41" s="57"/>
      <c r="R41" s="57"/>
      <c r="S41" s="57"/>
      <c r="T41" s="57"/>
      <c r="U41" s="57"/>
    </row>
    <row r="42" spans="1:21" s="58" customFormat="1">
      <c r="A42" s="57"/>
      <c r="B42" s="247"/>
      <c r="C42" s="138"/>
      <c r="D42" s="147"/>
      <c r="E42" s="148"/>
      <c r="F42" s="148"/>
      <c r="G42" s="148"/>
      <c r="H42" s="148"/>
      <c r="I42" s="148"/>
      <c r="J42" s="148"/>
      <c r="K42" s="150"/>
      <c r="L42" s="148"/>
      <c r="M42" s="148"/>
      <c r="N42" s="140"/>
      <c r="O42" s="141"/>
      <c r="Q42" s="57"/>
      <c r="R42" s="57"/>
      <c r="S42" s="57"/>
      <c r="T42" s="57"/>
      <c r="U42" s="57"/>
    </row>
    <row r="43" spans="1:21" s="58" customFormat="1">
      <c r="A43" s="57"/>
      <c r="B43" s="247"/>
      <c r="C43" s="138"/>
      <c r="D43" s="147"/>
      <c r="E43" s="148"/>
      <c r="F43" s="148"/>
      <c r="G43" s="148"/>
      <c r="H43" s="148"/>
      <c r="I43" s="148"/>
      <c r="J43" s="148"/>
      <c r="K43" s="150"/>
      <c r="L43" s="148"/>
      <c r="M43" s="148"/>
      <c r="N43" s="140"/>
      <c r="O43" s="141"/>
      <c r="Q43" s="57"/>
      <c r="R43" s="57"/>
      <c r="S43" s="57"/>
      <c r="T43" s="57"/>
      <c r="U43" s="57"/>
    </row>
    <row r="44" spans="1:21" s="58" customFormat="1">
      <c r="A44" s="57"/>
      <c r="B44" s="247"/>
      <c r="C44" s="138"/>
      <c r="D44" s="147"/>
      <c r="E44" s="148"/>
      <c r="F44" s="148"/>
      <c r="G44" s="148"/>
      <c r="H44" s="148"/>
      <c r="I44" s="148"/>
      <c r="J44" s="148"/>
      <c r="K44" s="150"/>
      <c r="L44" s="148"/>
      <c r="M44" s="148"/>
      <c r="N44" s="140"/>
      <c r="O44" s="141"/>
      <c r="Q44" s="57"/>
      <c r="R44" s="57"/>
      <c r="S44" s="57"/>
      <c r="T44" s="57"/>
      <c r="U44" s="57"/>
    </row>
    <row r="45" spans="1:21" s="58" customFormat="1">
      <c r="A45" s="57"/>
      <c r="B45" s="247"/>
      <c r="C45" s="138"/>
      <c r="D45" s="147"/>
      <c r="E45" s="148"/>
      <c r="F45" s="148"/>
      <c r="G45" s="148"/>
      <c r="H45" s="148"/>
      <c r="I45" s="148"/>
      <c r="J45" s="148"/>
      <c r="K45" s="150"/>
      <c r="L45" s="148"/>
      <c r="M45" s="148"/>
      <c r="N45" s="140"/>
      <c r="O45" s="141"/>
      <c r="Q45" s="57"/>
      <c r="R45" s="57"/>
      <c r="S45" s="57"/>
      <c r="T45" s="57"/>
      <c r="U45" s="57"/>
    </row>
    <row r="46" spans="1:21">
      <c r="B46" s="247"/>
      <c r="C46" s="142"/>
      <c r="D46" s="147"/>
      <c r="E46" s="148"/>
      <c r="F46" s="148"/>
      <c r="G46" s="148"/>
      <c r="H46" s="148"/>
      <c r="I46" s="148"/>
      <c r="J46" s="148"/>
      <c r="K46" s="150"/>
      <c r="L46" s="148"/>
      <c r="M46" s="148"/>
      <c r="N46" s="140"/>
      <c r="O46" s="141"/>
    </row>
    <row r="47" spans="1:21">
      <c r="B47" s="247"/>
      <c r="C47" s="138"/>
      <c r="D47" s="147"/>
      <c r="E47" s="148"/>
      <c r="F47" s="148"/>
      <c r="G47" s="148"/>
      <c r="H47" s="148"/>
      <c r="I47" s="148"/>
      <c r="J47" s="149"/>
      <c r="K47" s="149"/>
      <c r="L47" s="148"/>
      <c r="M47" s="148"/>
      <c r="N47" s="140"/>
      <c r="O47" s="141"/>
    </row>
    <row r="48" spans="1:21">
      <c r="B48" s="247"/>
      <c r="C48" s="138"/>
      <c r="D48" s="147"/>
      <c r="E48" s="148"/>
      <c r="F48" s="148"/>
      <c r="G48" s="148"/>
      <c r="H48" s="148"/>
      <c r="I48" s="148"/>
      <c r="J48" s="149"/>
      <c r="K48" s="149"/>
      <c r="L48" s="149"/>
      <c r="M48" s="149"/>
      <c r="N48" s="140"/>
      <c r="O48" s="141"/>
    </row>
    <row r="49" spans="2:16">
      <c r="B49" s="247"/>
      <c r="C49" s="138"/>
      <c r="D49" s="147"/>
      <c r="E49" s="148"/>
      <c r="F49" s="148"/>
      <c r="G49" s="148"/>
      <c r="H49" s="148"/>
      <c r="I49" s="148"/>
      <c r="J49" s="149"/>
      <c r="K49" s="149"/>
      <c r="L49" s="149"/>
      <c r="M49" s="149"/>
      <c r="N49" s="140"/>
      <c r="O49" s="141"/>
    </row>
    <row r="50" spans="2:16">
      <c r="B50" s="247"/>
      <c r="C50" s="142"/>
      <c r="D50" s="147"/>
      <c r="E50" s="148"/>
      <c r="F50" s="148"/>
      <c r="G50" s="148"/>
      <c r="H50" s="148"/>
      <c r="I50" s="148"/>
      <c r="J50" s="149"/>
      <c r="K50" s="149"/>
      <c r="L50" s="149"/>
      <c r="M50" s="149"/>
      <c r="N50" s="140"/>
      <c r="O50" s="141"/>
    </row>
    <row r="51" spans="2:16" ht="13.5" thickBot="1">
      <c r="B51" s="248"/>
      <c r="C51" s="143"/>
      <c r="D51" s="151"/>
      <c r="E51" s="152"/>
      <c r="F51" s="152"/>
      <c r="G51" s="152"/>
      <c r="H51" s="152"/>
      <c r="I51" s="152"/>
      <c r="J51" s="152"/>
      <c r="K51" s="152"/>
      <c r="L51" s="152"/>
      <c r="M51" s="152"/>
      <c r="N51" s="145"/>
      <c r="O51" s="146"/>
    </row>
    <row r="56" spans="2:16">
      <c r="P56" s="57"/>
    </row>
    <row r="57" spans="2:16">
      <c r="P57" s="57"/>
    </row>
  </sheetData>
  <mergeCells count="3">
    <mergeCell ref="B3:B17"/>
    <mergeCell ref="B20:B34"/>
    <mergeCell ref="B37:B51"/>
  </mergeCells>
  <phoneticPr fontId="56" type="noConversion"/>
  <pageMargins left="0.78740157499999996" right="0.78740157499999996" top="0.984251969" bottom="0.984251969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CA21"/>
  <sheetViews>
    <sheetView showGridLines="0" zoomScale="70" zoomScaleNormal="70" workbookViewId="0">
      <selection activeCell="N30" sqref="N30"/>
    </sheetView>
  </sheetViews>
  <sheetFormatPr defaultRowHeight="12.75"/>
  <cols>
    <col min="1" max="1" width="1.140625" style="18" customWidth="1"/>
    <col min="2" max="2" width="12.42578125" style="18" customWidth="1"/>
    <col min="3" max="3" width="37.140625" style="18" customWidth="1"/>
    <col min="4" max="5" width="5.140625" style="18" customWidth="1"/>
    <col min="6" max="6" width="6" style="18" bestFit="1" customWidth="1"/>
    <col min="7" max="7" width="5.140625" style="18" customWidth="1"/>
    <col min="8" max="8" width="4.5703125" style="18" bestFit="1" customWidth="1"/>
    <col min="9" max="12" width="5.140625" style="18" customWidth="1"/>
    <col min="13" max="15" width="4.5703125" style="18" bestFit="1" customWidth="1"/>
    <col min="16" max="16" width="5.140625" style="18" customWidth="1"/>
    <col min="17" max="18" width="4.5703125" style="18" bestFit="1" customWidth="1"/>
    <col min="19" max="67" width="5.140625" style="18" customWidth="1"/>
    <col min="68" max="69" width="9.140625" style="18"/>
    <col min="70" max="70" width="38.85546875" style="18" bestFit="1" customWidth="1"/>
    <col min="71" max="71" width="12" style="18" bestFit="1" customWidth="1"/>
    <col min="72" max="76" width="9.140625" style="18"/>
    <col min="77" max="77" width="22.5703125" style="18" bestFit="1" customWidth="1"/>
    <col min="78" max="78" width="2.42578125" style="18" customWidth="1"/>
    <col min="79" max="16384" width="9.140625" style="18"/>
  </cols>
  <sheetData>
    <row r="1" spans="2:79" ht="30.75" thickBot="1">
      <c r="B1" s="250" t="str">
        <f>NomeProjeto</f>
        <v>ID000 - XXX</v>
      </c>
      <c r="C1" s="251"/>
      <c r="D1" s="251"/>
      <c r="E1" s="251"/>
      <c r="F1" s="251"/>
      <c r="G1" s="251"/>
      <c r="H1" s="251"/>
      <c r="I1" s="251"/>
      <c r="J1" s="251"/>
      <c r="K1" s="251"/>
      <c r="L1" s="252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  <c r="AT1" s="128"/>
      <c r="AU1" s="128"/>
      <c r="AV1" s="128"/>
      <c r="AW1" s="128"/>
      <c r="AX1" s="128"/>
      <c r="AY1" s="128"/>
      <c r="AZ1" s="128"/>
      <c r="BA1" s="128"/>
      <c r="BB1" s="128"/>
      <c r="BC1" s="128"/>
      <c r="BD1" s="128"/>
      <c r="BE1" s="128"/>
      <c r="BF1" s="128"/>
      <c r="BG1" s="128"/>
      <c r="BH1" s="128"/>
      <c r="BI1" s="128"/>
      <c r="BJ1" s="128"/>
      <c r="BK1" s="128"/>
      <c r="BL1" s="128"/>
      <c r="BM1" s="128"/>
      <c r="BN1" s="128"/>
      <c r="BO1" s="128"/>
    </row>
    <row r="3" spans="2:79" ht="15">
      <c r="C3" s="21"/>
      <c r="D3" s="22" t="s">
        <v>59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</row>
    <row r="4" spans="2:79" ht="15.75" customHeight="1">
      <c r="C4" s="21"/>
      <c r="D4" s="24"/>
      <c r="E4" s="27" t="s">
        <v>58</v>
      </c>
      <c r="F4" s="23"/>
      <c r="G4" s="23"/>
      <c r="H4" s="23"/>
      <c r="I4" s="23"/>
      <c r="J4" s="23"/>
      <c r="K4" s="23"/>
      <c r="L4" s="28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3"/>
      <c r="BN4" s="23"/>
      <c r="BO4" s="23"/>
    </row>
    <row r="5" spans="2:79" ht="15.75" customHeight="1">
      <c r="C5" s="21"/>
      <c r="D5" s="26"/>
      <c r="E5" s="27" t="s">
        <v>60</v>
      </c>
      <c r="F5" s="23"/>
      <c r="G5" s="23"/>
      <c r="H5" s="23"/>
      <c r="I5" s="23"/>
      <c r="J5" s="23"/>
      <c r="K5" s="23"/>
      <c r="L5" s="28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3"/>
      <c r="BN5" s="23"/>
      <c r="BO5" s="23"/>
    </row>
    <row r="6" spans="2:79" ht="15.75" customHeight="1">
      <c r="C6" s="21"/>
      <c r="D6" s="29"/>
      <c r="E6" s="27" t="s">
        <v>123</v>
      </c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3"/>
      <c r="BN6" s="23"/>
      <c r="BO6" s="23"/>
    </row>
    <row r="7" spans="2:79" ht="15.75" customHeight="1">
      <c r="C7" s="21"/>
      <c r="D7" s="30"/>
      <c r="E7" s="27" t="s">
        <v>122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3"/>
      <c r="BN7" s="23"/>
      <c r="BO7" s="23"/>
      <c r="BQ7" s="256" t="s">
        <v>104</v>
      </c>
      <c r="BR7" s="256"/>
      <c r="BS7" s="256"/>
      <c r="BT7" s="256"/>
      <c r="BU7" s="256"/>
      <c r="BV7" s="256"/>
      <c r="BW7" s="256"/>
      <c r="BX7" s="256"/>
    </row>
    <row r="8" spans="2:79" ht="15.75" customHeight="1">
      <c r="B8" s="120"/>
      <c r="C8" s="21"/>
    </row>
    <row r="9" spans="2:79" ht="45" customHeight="1">
      <c r="D9" s="51">
        <f>dtInicio</f>
        <v>0</v>
      </c>
      <c r="E9" s="51">
        <f>D9+7</f>
        <v>7</v>
      </c>
      <c r="F9" s="51">
        <f t="shared" ref="F9:AA9" si="0">E9+7</f>
        <v>14</v>
      </c>
      <c r="G9" s="51">
        <f t="shared" si="0"/>
        <v>21</v>
      </c>
      <c r="H9" s="51">
        <f t="shared" si="0"/>
        <v>28</v>
      </c>
      <c r="I9" s="51">
        <f t="shared" si="0"/>
        <v>35</v>
      </c>
      <c r="J9" s="51">
        <f t="shared" si="0"/>
        <v>42</v>
      </c>
      <c r="K9" s="51">
        <f t="shared" si="0"/>
        <v>49</v>
      </c>
      <c r="L9" s="51">
        <f t="shared" si="0"/>
        <v>56</v>
      </c>
      <c r="M9" s="51">
        <f t="shared" si="0"/>
        <v>63</v>
      </c>
      <c r="N9" s="51">
        <f t="shared" si="0"/>
        <v>70</v>
      </c>
      <c r="O9" s="51">
        <f t="shared" si="0"/>
        <v>77</v>
      </c>
      <c r="P9" s="51">
        <f t="shared" si="0"/>
        <v>84</v>
      </c>
      <c r="Q9" s="51">
        <f t="shared" si="0"/>
        <v>91</v>
      </c>
      <c r="R9" s="51">
        <f t="shared" si="0"/>
        <v>98</v>
      </c>
      <c r="S9" s="51">
        <f t="shared" si="0"/>
        <v>105</v>
      </c>
      <c r="T9" s="51">
        <f t="shared" si="0"/>
        <v>112</v>
      </c>
      <c r="U9" s="51">
        <f t="shared" si="0"/>
        <v>119</v>
      </c>
      <c r="V9" s="51">
        <f t="shared" si="0"/>
        <v>126</v>
      </c>
      <c r="W9" s="51">
        <f t="shared" si="0"/>
        <v>133</v>
      </c>
      <c r="X9" s="51">
        <f t="shared" si="0"/>
        <v>140</v>
      </c>
      <c r="Y9" s="51">
        <f t="shared" si="0"/>
        <v>147</v>
      </c>
      <c r="Z9" s="51">
        <f t="shared" si="0"/>
        <v>154</v>
      </c>
      <c r="AA9" s="51">
        <f t="shared" si="0"/>
        <v>161</v>
      </c>
      <c r="AB9" s="51">
        <f t="shared" ref="AB9" si="1">AA9+7</f>
        <v>168</v>
      </c>
      <c r="AC9" s="51">
        <f t="shared" ref="AC9" si="2">AB9+7</f>
        <v>175</v>
      </c>
      <c r="AD9" s="51">
        <f t="shared" ref="AD9" si="3">AC9+7</f>
        <v>182</v>
      </c>
      <c r="AE9" s="51">
        <f t="shared" ref="AE9" si="4">AD9+7</f>
        <v>189</v>
      </c>
      <c r="AF9" s="51">
        <f t="shared" ref="AF9" si="5">AE9+7</f>
        <v>196</v>
      </c>
      <c r="AG9" s="51">
        <f t="shared" ref="AG9" si="6">AF9+7</f>
        <v>203</v>
      </c>
      <c r="AH9" s="51">
        <f t="shared" ref="AH9" si="7">AG9+7</f>
        <v>210</v>
      </c>
      <c r="AI9" s="51">
        <f t="shared" ref="AI9" si="8">AH9+7</f>
        <v>217</v>
      </c>
      <c r="AJ9" s="51">
        <f t="shared" ref="AJ9" si="9">AI9+7</f>
        <v>224</v>
      </c>
      <c r="AK9" s="51">
        <f t="shared" ref="AK9" si="10">AJ9+7</f>
        <v>231</v>
      </c>
      <c r="AL9" s="51">
        <f t="shared" ref="AL9" si="11">AK9+7</f>
        <v>238</v>
      </c>
      <c r="AM9" s="51">
        <f t="shared" ref="AM9" si="12">AL9+7</f>
        <v>245</v>
      </c>
      <c r="AN9" s="51">
        <f t="shared" ref="AN9" si="13">AM9+7</f>
        <v>252</v>
      </c>
      <c r="AO9" s="51">
        <f t="shared" ref="AO9" si="14">AN9+7</f>
        <v>259</v>
      </c>
      <c r="AP9" s="51">
        <f t="shared" ref="AP9" si="15">AO9+7</f>
        <v>266</v>
      </c>
      <c r="AQ9" s="51">
        <f t="shared" ref="AQ9" si="16">AP9+7</f>
        <v>273</v>
      </c>
      <c r="AR9" s="51">
        <f t="shared" ref="AR9" si="17">AQ9+7</f>
        <v>280</v>
      </c>
      <c r="AS9" s="51">
        <f t="shared" ref="AS9" si="18">AR9+7</f>
        <v>287</v>
      </c>
      <c r="AT9" s="51">
        <f t="shared" ref="AT9" si="19">AS9+7</f>
        <v>294</v>
      </c>
      <c r="AU9" s="51">
        <f t="shared" ref="AU9" si="20">AT9+7</f>
        <v>301</v>
      </c>
      <c r="AV9" s="51">
        <f t="shared" ref="AV9" si="21">AU9+7</f>
        <v>308</v>
      </c>
      <c r="AW9" s="51">
        <f t="shared" ref="AW9" si="22">AV9+7</f>
        <v>315</v>
      </c>
      <c r="AX9" s="51">
        <f t="shared" ref="AX9" si="23">AW9+7</f>
        <v>322</v>
      </c>
      <c r="AY9" s="51">
        <f t="shared" ref="AY9" si="24">AX9+7</f>
        <v>329</v>
      </c>
      <c r="AZ9" s="51">
        <f t="shared" ref="AZ9" si="25">AY9+7</f>
        <v>336</v>
      </c>
      <c r="BA9" s="51">
        <f t="shared" ref="BA9" si="26">AZ9+7</f>
        <v>343</v>
      </c>
      <c r="BB9" s="51">
        <f t="shared" ref="BB9" si="27">BA9+7</f>
        <v>350</v>
      </c>
      <c r="BC9" s="51">
        <f t="shared" ref="BC9" si="28">BB9+7</f>
        <v>357</v>
      </c>
      <c r="BD9" s="51">
        <f t="shared" ref="BD9" si="29">BC9+7</f>
        <v>364</v>
      </c>
      <c r="BE9" s="51">
        <f t="shared" ref="BE9" si="30">BD9+7</f>
        <v>371</v>
      </c>
      <c r="BF9" s="51">
        <f t="shared" ref="BF9" si="31">BE9+7</f>
        <v>378</v>
      </c>
      <c r="BG9" s="51">
        <f t="shared" ref="BG9" si="32">BF9+7</f>
        <v>385</v>
      </c>
      <c r="BH9" s="51">
        <f t="shared" ref="BH9" si="33">BG9+7</f>
        <v>392</v>
      </c>
      <c r="BI9" s="51">
        <f t="shared" ref="BI9" si="34">BH9+7</f>
        <v>399</v>
      </c>
      <c r="BJ9" s="51">
        <f t="shared" ref="BJ9" si="35">BI9+7</f>
        <v>406</v>
      </c>
      <c r="BK9" s="51">
        <f t="shared" ref="BK9" si="36">BJ9+7</f>
        <v>413</v>
      </c>
      <c r="BL9" s="51">
        <f t="shared" ref="BL9" si="37">BK9+7</f>
        <v>420</v>
      </c>
      <c r="BM9" s="51">
        <f t="shared" ref="BM9" si="38">BL9+7</f>
        <v>427</v>
      </c>
      <c r="BN9" s="51">
        <f t="shared" ref="BN9" si="39">BM9+7</f>
        <v>434</v>
      </c>
      <c r="BO9" s="51">
        <f t="shared" ref="BO9" si="40">BN9+7</f>
        <v>441</v>
      </c>
      <c r="BS9" s="90"/>
      <c r="BT9" s="91" t="s">
        <v>70</v>
      </c>
      <c r="BU9" s="90">
        <v>40</v>
      </c>
    </row>
    <row r="10" spans="2:79" s="31" customFormat="1" ht="13.5" thickBot="1">
      <c r="D10" s="257" t="s">
        <v>98</v>
      </c>
      <c r="E10" s="257"/>
      <c r="F10" s="257"/>
      <c r="G10" s="257"/>
      <c r="H10" s="257" t="s">
        <v>108</v>
      </c>
      <c r="I10" s="257"/>
      <c r="J10" s="257"/>
      <c r="K10" s="257"/>
      <c r="L10" s="257" t="s">
        <v>99</v>
      </c>
      <c r="M10" s="257"/>
      <c r="N10" s="257"/>
      <c r="O10" s="257"/>
      <c r="P10" s="257" t="s">
        <v>100</v>
      </c>
      <c r="Q10" s="257"/>
      <c r="R10" s="257"/>
      <c r="S10" s="257"/>
      <c r="T10" s="257" t="s">
        <v>101</v>
      </c>
      <c r="U10" s="257"/>
      <c r="V10" s="257"/>
      <c r="W10" s="257"/>
      <c r="X10" s="257" t="s">
        <v>102</v>
      </c>
      <c r="Y10" s="257"/>
      <c r="Z10" s="257"/>
      <c r="AA10" s="257"/>
      <c r="AB10" s="257" t="s">
        <v>102</v>
      </c>
      <c r="AC10" s="257"/>
      <c r="AD10" s="257"/>
      <c r="AE10" s="257"/>
      <c r="AF10" s="257" t="s">
        <v>175</v>
      </c>
      <c r="AG10" s="257"/>
      <c r="AH10" s="257"/>
      <c r="AI10" s="257"/>
      <c r="AJ10" s="257" t="s">
        <v>170</v>
      </c>
      <c r="AK10" s="257"/>
      <c r="AL10" s="257"/>
      <c r="AM10" s="257"/>
      <c r="AN10" s="257" t="s">
        <v>176</v>
      </c>
      <c r="AO10" s="257"/>
      <c r="AP10" s="257"/>
      <c r="AQ10" s="257"/>
      <c r="AR10" s="257" t="s">
        <v>177</v>
      </c>
      <c r="AS10" s="257"/>
      <c r="AT10" s="257"/>
      <c r="AU10" s="257"/>
      <c r="AV10" s="257" t="s">
        <v>178</v>
      </c>
      <c r="AW10" s="257"/>
      <c r="AX10" s="257"/>
      <c r="AY10" s="257"/>
      <c r="AZ10" s="257" t="s">
        <v>179</v>
      </c>
      <c r="BA10" s="257"/>
      <c r="BB10" s="257"/>
      <c r="BC10" s="257"/>
      <c r="BD10" s="257" t="s">
        <v>102</v>
      </c>
      <c r="BE10" s="257"/>
      <c r="BF10" s="257"/>
      <c r="BG10" s="257"/>
      <c r="BH10" s="257" t="s">
        <v>180</v>
      </c>
      <c r="BI10" s="257"/>
      <c r="BJ10" s="257"/>
      <c r="BK10" s="257"/>
      <c r="BL10" s="257" t="s">
        <v>181</v>
      </c>
      <c r="BM10" s="257"/>
      <c r="BN10" s="257"/>
      <c r="BO10" s="257"/>
      <c r="BP10" s="18"/>
    </row>
    <row r="11" spans="2:79" ht="13.5" thickBot="1">
      <c r="C11" s="19"/>
      <c r="D11" s="32">
        <v>1</v>
      </c>
      <c r="E11" s="32">
        <f>D11+1</f>
        <v>2</v>
      </c>
      <c r="F11" s="32">
        <f t="shared" ref="F11:W11" si="41">E11+1</f>
        <v>3</v>
      </c>
      <c r="G11" s="32">
        <f t="shared" si="41"/>
        <v>4</v>
      </c>
      <c r="H11" s="32">
        <f t="shared" si="41"/>
        <v>5</v>
      </c>
      <c r="I11" s="32">
        <f t="shared" si="41"/>
        <v>6</v>
      </c>
      <c r="J11" s="32">
        <f t="shared" si="41"/>
        <v>7</v>
      </c>
      <c r="K11" s="32">
        <f t="shared" si="41"/>
        <v>8</v>
      </c>
      <c r="L11" s="32">
        <f t="shared" si="41"/>
        <v>9</v>
      </c>
      <c r="M11" s="32">
        <f t="shared" si="41"/>
        <v>10</v>
      </c>
      <c r="N11" s="32">
        <f t="shared" si="41"/>
        <v>11</v>
      </c>
      <c r="O11" s="32">
        <f t="shared" si="41"/>
        <v>12</v>
      </c>
      <c r="P11" s="32">
        <f t="shared" si="41"/>
        <v>13</v>
      </c>
      <c r="Q11" s="32">
        <f t="shared" si="41"/>
        <v>14</v>
      </c>
      <c r="R11" s="32">
        <f t="shared" si="41"/>
        <v>15</v>
      </c>
      <c r="S11" s="32">
        <f t="shared" si="41"/>
        <v>16</v>
      </c>
      <c r="T11" s="32">
        <f t="shared" si="41"/>
        <v>17</v>
      </c>
      <c r="U11" s="32">
        <f t="shared" si="41"/>
        <v>18</v>
      </c>
      <c r="V11" s="32">
        <f t="shared" si="41"/>
        <v>19</v>
      </c>
      <c r="W11" s="32">
        <f t="shared" si="41"/>
        <v>20</v>
      </c>
      <c r="X11" s="32">
        <f t="shared" ref="X11" si="42">W11+1</f>
        <v>21</v>
      </c>
      <c r="Y11" s="32">
        <f t="shared" ref="Y11" si="43">X11+1</f>
        <v>22</v>
      </c>
      <c r="Z11" s="32">
        <f t="shared" ref="Z11" si="44">Y11+1</f>
        <v>23</v>
      </c>
      <c r="AA11" s="32">
        <f t="shared" ref="AA11" si="45">Z11+1</f>
        <v>24</v>
      </c>
      <c r="AB11" s="32">
        <f t="shared" ref="AB11" si="46">AA11+1</f>
        <v>25</v>
      </c>
      <c r="AC11" s="32">
        <f t="shared" ref="AC11" si="47">AB11+1</f>
        <v>26</v>
      </c>
      <c r="AD11" s="32">
        <f t="shared" ref="AD11" si="48">AC11+1</f>
        <v>27</v>
      </c>
      <c r="AE11" s="32">
        <f t="shared" ref="AE11" si="49">AD11+1</f>
        <v>28</v>
      </c>
      <c r="AF11" s="32">
        <f t="shared" ref="AF11" si="50">AE11+1</f>
        <v>29</v>
      </c>
      <c r="AG11" s="32">
        <f t="shared" ref="AG11" si="51">AF11+1</f>
        <v>30</v>
      </c>
      <c r="AH11" s="32">
        <f t="shared" ref="AH11" si="52">AG11+1</f>
        <v>31</v>
      </c>
      <c r="AI11" s="32">
        <f t="shared" ref="AI11" si="53">AH11+1</f>
        <v>32</v>
      </c>
      <c r="AJ11" s="32">
        <f t="shared" ref="AJ11" si="54">AI11+1</f>
        <v>33</v>
      </c>
      <c r="AK11" s="32">
        <f t="shared" ref="AK11" si="55">AJ11+1</f>
        <v>34</v>
      </c>
      <c r="AL11" s="32">
        <f t="shared" ref="AL11" si="56">AK11+1</f>
        <v>35</v>
      </c>
      <c r="AM11" s="32">
        <f t="shared" ref="AM11" si="57">AL11+1</f>
        <v>36</v>
      </c>
      <c r="AN11" s="32">
        <f t="shared" ref="AN11" si="58">AM11+1</f>
        <v>37</v>
      </c>
      <c r="AO11" s="32">
        <f t="shared" ref="AO11" si="59">AN11+1</f>
        <v>38</v>
      </c>
      <c r="AP11" s="32">
        <f t="shared" ref="AP11" si="60">AO11+1</f>
        <v>39</v>
      </c>
      <c r="AQ11" s="32">
        <f t="shared" ref="AQ11" si="61">AP11+1</f>
        <v>40</v>
      </c>
      <c r="AR11" s="32">
        <f t="shared" ref="AR11" si="62">AQ11+1</f>
        <v>41</v>
      </c>
      <c r="AS11" s="32">
        <f t="shared" ref="AS11" si="63">AR11+1</f>
        <v>42</v>
      </c>
      <c r="AT11" s="32">
        <f t="shared" ref="AT11" si="64">AS11+1</f>
        <v>43</v>
      </c>
      <c r="AU11" s="32">
        <f t="shared" ref="AU11" si="65">AT11+1</f>
        <v>44</v>
      </c>
      <c r="AV11" s="32">
        <f t="shared" ref="AV11" si="66">AU11+1</f>
        <v>45</v>
      </c>
      <c r="AW11" s="32">
        <f t="shared" ref="AW11" si="67">AV11+1</f>
        <v>46</v>
      </c>
      <c r="AX11" s="32">
        <f t="shared" ref="AX11" si="68">AW11+1</f>
        <v>47</v>
      </c>
      <c r="AY11" s="32">
        <f t="shared" ref="AY11" si="69">AX11+1</f>
        <v>48</v>
      </c>
      <c r="AZ11" s="32">
        <f t="shared" ref="AZ11" si="70">AY11+1</f>
        <v>49</v>
      </c>
      <c r="BA11" s="32">
        <f t="shared" ref="BA11" si="71">AZ11+1</f>
        <v>50</v>
      </c>
      <c r="BB11" s="32">
        <f t="shared" ref="BB11" si="72">BA11+1</f>
        <v>51</v>
      </c>
      <c r="BC11" s="32">
        <f t="shared" ref="BC11" si="73">BB11+1</f>
        <v>52</v>
      </c>
      <c r="BD11" s="32">
        <f t="shared" ref="BD11" si="74">BC11+1</f>
        <v>53</v>
      </c>
      <c r="BE11" s="32">
        <f t="shared" ref="BE11" si="75">BD11+1</f>
        <v>54</v>
      </c>
      <c r="BF11" s="32">
        <f t="shared" ref="BF11" si="76">BE11+1</f>
        <v>55</v>
      </c>
      <c r="BG11" s="32">
        <f t="shared" ref="BG11" si="77">BF11+1</f>
        <v>56</v>
      </c>
      <c r="BH11" s="32">
        <f t="shared" ref="BH11" si="78">BG11+1</f>
        <v>57</v>
      </c>
      <c r="BI11" s="32">
        <f t="shared" ref="BI11" si="79">BH11+1</f>
        <v>58</v>
      </c>
      <c r="BJ11" s="32">
        <f t="shared" ref="BJ11" si="80">BI11+1</f>
        <v>59</v>
      </c>
      <c r="BK11" s="32">
        <f t="shared" ref="BK11" si="81">BJ11+1</f>
        <v>60</v>
      </c>
      <c r="BL11" s="32">
        <f t="shared" ref="BL11" si="82">BK11+1</f>
        <v>61</v>
      </c>
      <c r="BM11" s="32">
        <f t="shared" ref="BM11" si="83">BL11+1</f>
        <v>62</v>
      </c>
      <c r="BN11" s="32">
        <f t="shared" ref="BN11" si="84">BM11+1</f>
        <v>63</v>
      </c>
      <c r="BO11" s="32">
        <f t="shared" ref="BO11" si="85">BN11+1</f>
        <v>64</v>
      </c>
      <c r="BQ11" s="33" t="s">
        <v>62</v>
      </c>
      <c r="BR11" s="34" t="s">
        <v>63</v>
      </c>
      <c r="BS11" s="34" t="s">
        <v>64</v>
      </c>
      <c r="BT11" s="34" t="s">
        <v>65</v>
      </c>
      <c r="BU11" s="34" t="s">
        <v>3</v>
      </c>
      <c r="BV11" s="34" t="s">
        <v>66</v>
      </c>
      <c r="BW11" s="34" t="s">
        <v>67</v>
      </c>
      <c r="BX11" s="35" t="s">
        <v>68</v>
      </c>
      <c r="BY11" s="96" t="s">
        <v>69</v>
      </c>
      <c r="CA11" s="96" t="s">
        <v>3</v>
      </c>
    </row>
    <row r="12" spans="2:79">
      <c r="B12" s="253" t="str">
        <f>B1</f>
        <v>ID000 - XXX</v>
      </c>
      <c r="C12" s="20" t="s">
        <v>127</v>
      </c>
      <c r="D12" s="36" t="str">
        <f t="shared" ref="D12:S14" si="86">IF(AND(D$11&gt;=$BW12,$BX12&gt;=D$11+1),$BQ12,"")</f>
        <v/>
      </c>
      <c r="E12" s="36" t="str">
        <f t="shared" si="86"/>
        <v/>
      </c>
      <c r="F12" s="36" t="str">
        <f t="shared" si="86"/>
        <v/>
      </c>
      <c r="G12" s="36" t="str">
        <f t="shared" si="86"/>
        <v/>
      </c>
      <c r="H12" s="36" t="str">
        <f t="shared" si="86"/>
        <v/>
      </c>
      <c r="I12" s="36" t="str">
        <f t="shared" si="86"/>
        <v/>
      </c>
      <c r="J12" s="36" t="str">
        <f t="shared" si="86"/>
        <v/>
      </c>
      <c r="K12" s="36" t="str">
        <f t="shared" si="86"/>
        <v/>
      </c>
      <c r="L12" s="36" t="str">
        <f t="shared" si="86"/>
        <v/>
      </c>
      <c r="M12" s="36" t="str">
        <f t="shared" si="86"/>
        <v/>
      </c>
      <c r="N12" s="36" t="str">
        <f t="shared" si="86"/>
        <v/>
      </c>
      <c r="O12" s="36" t="str">
        <f t="shared" si="86"/>
        <v/>
      </c>
      <c r="P12" s="36" t="str">
        <f t="shared" si="86"/>
        <v/>
      </c>
      <c r="Q12" s="36" t="str">
        <f t="shared" si="86"/>
        <v/>
      </c>
      <c r="R12" s="36" t="str">
        <f t="shared" si="86"/>
        <v/>
      </c>
      <c r="S12" s="36" t="str">
        <f t="shared" si="86"/>
        <v/>
      </c>
      <c r="T12" s="36" t="str">
        <f t="shared" ref="T12:BO13" si="87">IF(AND(T$11&gt;=$BW12,$BX12&gt;=T$11+1),$BQ12,"")</f>
        <v/>
      </c>
      <c r="U12" s="36" t="str">
        <f t="shared" si="87"/>
        <v/>
      </c>
      <c r="V12" s="36" t="str">
        <f t="shared" si="87"/>
        <v/>
      </c>
      <c r="W12" s="36" t="str">
        <f t="shared" si="87"/>
        <v/>
      </c>
      <c r="X12" s="36" t="str">
        <f t="shared" si="87"/>
        <v/>
      </c>
      <c r="Y12" s="36" t="str">
        <f t="shared" si="87"/>
        <v/>
      </c>
      <c r="Z12" s="36" t="str">
        <f t="shared" si="87"/>
        <v/>
      </c>
      <c r="AA12" s="36" t="str">
        <f t="shared" si="87"/>
        <v/>
      </c>
      <c r="AB12" s="36" t="str">
        <f t="shared" si="87"/>
        <v/>
      </c>
      <c r="AC12" s="36" t="str">
        <f t="shared" si="87"/>
        <v/>
      </c>
      <c r="AD12" s="36" t="str">
        <f t="shared" si="87"/>
        <v/>
      </c>
      <c r="AE12" s="36" t="str">
        <f t="shared" si="87"/>
        <v/>
      </c>
      <c r="AF12" s="36" t="str">
        <f t="shared" si="87"/>
        <v/>
      </c>
      <c r="AG12" s="36" t="str">
        <f t="shared" si="87"/>
        <v/>
      </c>
      <c r="AH12" s="36" t="str">
        <f t="shared" si="87"/>
        <v/>
      </c>
      <c r="AI12" s="36" t="str">
        <f t="shared" si="87"/>
        <v/>
      </c>
      <c r="AJ12" s="36" t="str">
        <f t="shared" si="87"/>
        <v/>
      </c>
      <c r="AK12" s="36" t="str">
        <f t="shared" si="87"/>
        <v/>
      </c>
      <c r="AL12" s="36" t="str">
        <f t="shared" si="87"/>
        <v/>
      </c>
      <c r="AM12" s="36" t="str">
        <f t="shared" si="87"/>
        <v/>
      </c>
      <c r="AN12" s="36" t="str">
        <f t="shared" si="87"/>
        <v/>
      </c>
      <c r="AO12" s="36" t="str">
        <f t="shared" si="87"/>
        <v/>
      </c>
      <c r="AP12" s="36" t="str">
        <f t="shared" si="87"/>
        <v/>
      </c>
      <c r="AQ12" s="36" t="str">
        <f t="shared" si="87"/>
        <v/>
      </c>
      <c r="AR12" s="36" t="str">
        <f t="shared" si="87"/>
        <v/>
      </c>
      <c r="AS12" s="36" t="str">
        <f t="shared" si="87"/>
        <v/>
      </c>
      <c r="AT12" s="36" t="str">
        <f t="shared" si="87"/>
        <v/>
      </c>
      <c r="AU12" s="36" t="str">
        <f t="shared" si="87"/>
        <v/>
      </c>
      <c r="AV12" s="36" t="str">
        <f t="shared" si="87"/>
        <v/>
      </c>
      <c r="AW12" s="36" t="str">
        <f t="shared" si="87"/>
        <v/>
      </c>
      <c r="AX12" s="36" t="str">
        <f t="shared" si="87"/>
        <v/>
      </c>
      <c r="AY12" s="36" t="str">
        <f t="shared" si="87"/>
        <v/>
      </c>
      <c r="AZ12" s="36" t="str">
        <f t="shared" si="87"/>
        <v/>
      </c>
      <c r="BA12" s="36" t="str">
        <f t="shared" si="87"/>
        <v/>
      </c>
      <c r="BB12" s="36" t="str">
        <f t="shared" si="87"/>
        <v/>
      </c>
      <c r="BC12" s="36" t="str">
        <f t="shared" si="87"/>
        <v/>
      </c>
      <c r="BD12" s="36" t="str">
        <f t="shared" si="87"/>
        <v/>
      </c>
      <c r="BE12" s="36" t="str">
        <f t="shared" si="87"/>
        <v/>
      </c>
      <c r="BF12" s="36" t="str">
        <f t="shared" si="87"/>
        <v/>
      </c>
      <c r="BG12" s="36" t="str">
        <f t="shared" si="87"/>
        <v/>
      </c>
      <c r="BH12" s="36" t="str">
        <f t="shared" si="87"/>
        <v/>
      </c>
      <c r="BI12" s="36" t="str">
        <f t="shared" si="87"/>
        <v/>
      </c>
      <c r="BJ12" s="36" t="str">
        <f t="shared" si="87"/>
        <v/>
      </c>
      <c r="BK12" s="36" t="str">
        <f t="shared" si="87"/>
        <v/>
      </c>
      <c r="BL12" s="36" t="str">
        <f t="shared" si="87"/>
        <v/>
      </c>
      <c r="BM12" s="36" t="str">
        <f t="shared" si="87"/>
        <v/>
      </c>
      <c r="BN12" s="36" t="str">
        <f t="shared" si="87"/>
        <v/>
      </c>
      <c r="BO12" s="36" t="str">
        <f t="shared" si="87"/>
        <v/>
      </c>
      <c r="BP12" s="37"/>
      <c r="BQ12" s="48">
        <v>2</v>
      </c>
      <c r="BR12" s="136" t="s">
        <v>127</v>
      </c>
      <c r="BS12" s="78">
        <f>Orçamento!D7</f>
        <v>0</v>
      </c>
      <c r="BT12" s="49">
        <v>1</v>
      </c>
      <c r="BU12" s="78">
        <f>ROUNDUP(BS12/$BU$9/BT12,0)</f>
        <v>0</v>
      </c>
      <c r="BV12" s="50">
        <v>0</v>
      </c>
      <c r="BW12" s="81">
        <v>1</v>
      </c>
      <c r="BX12" s="82">
        <f t="shared" ref="BX12:BX19" si="88">(BW12+BU12)+BV12</f>
        <v>1</v>
      </c>
      <c r="BY12" s="208" t="s">
        <v>0</v>
      </c>
      <c r="CA12" s="40">
        <f>BS12/$BU$9/BT12</f>
        <v>0</v>
      </c>
    </row>
    <row r="13" spans="2:79">
      <c r="B13" s="254"/>
      <c r="C13" s="20" t="s">
        <v>129</v>
      </c>
      <c r="D13" s="41" t="str">
        <f t="shared" si="86"/>
        <v/>
      </c>
      <c r="E13" s="41" t="str">
        <f t="shared" si="86"/>
        <v/>
      </c>
      <c r="F13" s="41" t="str">
        <f t="shared" si="86"/>
        <v/>
      </c>
      <c r="G13" s="41" t="str">
        <f t="shared" si="86"/>
        <v/>
      </c>
      <c r="H13" s="41" t="str">
        <f t="shared" si="86"/>
        <v/>
      </c>
      <c r="I13" s="41" t="str">
        <f t="shared" si="86"/>
        <v/>
      </c>
      <c r="J13" s="41" t="str">
        <f t="shared" si="86"/>
        <v/>
      </c>
      <c r="K13" s="41" t="str">
        <f t="shared" si="86"/>
        <v/>
      </c>
      <c r="L13" s="41" t="str">
        <f t="shared" si="86"/>
        <v/>
      </c>
      <c r="M13" s="41" t="str">
        <f t="shared" si="86"/>
        <v/>
      </c>
      <c r="N13" s="41" t="str">
        <f t="shared" si="86"/>
        <v/>
      </c>
      <c r="O13" s="41" t="str">
        <f t="shared" si="86"/>
        <v/>
      </c>
      <c r="P13" s="41" t="str">
        <f t="shared" si="86"/>
        <v/>
      </c>
      <c r="Q13" s="41" t="str">
        <f t="shared" si="86"/>
        <v/>
      </c>
      <c r="R13" s="41" t="str">
        <f t="shared" si="86"/>
        <v/>
      </c>
      <c r="S13" s="41" t="str">
        <f t="shared" si="86"/>
        <v/>
      </c>
      <c r="T13" s="41" t="str">
        <f t="shared" si="87"/>
        <v/>
      </c>
      <c r="U13" s="41" t="str">
        <f t="shared" si="87"/>
        <v/>
      </c>
      <c r="V13" s="41" t="str">
        <f t="shared" si="87"/>
        <v/>
      </c>
      <c r="W13" s="41" t="str">
        <f t="shared" si="87"/>
        <v/>
      </c>
      <c r="X13" s="41" t="str">
        <f t="shared" si="87"/>
        <v/>
      </c>
      <c r="Y13" s="41" t="str">
        <f t="shared" si="87"/>
        <v/>
      </c>
      <c r="Z13" s="41" t="str">
        <f t="shared" si="87"/>
        <v/>
      </c>
      <c r="AA13" s="41" t="str">
        <f t="shared" si="87"/>
        <v/>
      </c>
      <c r="AB13" s="41" t="str">
        <f t="shared" si="87"/>
        <v/>
      </c>
      <c r="AC13" s="41" t="str">
        <f t="shared" si="87"/>
        <v/>
      </c>
      <c r="AD13" s="41" t="str">
        <f t="shared" si="87"/>
        <v/>
      </c>
      <c r="AE13" s="41" t="str">
        <f t="shared" si="87"/>
        <v/>
      </c>
      <c r="AF13" s="41" t="str">
        <f t="shared" si="87"/>
        <v/>
      </c>
      <c r="AG13" s="41" t="str">
        <f t="shared" si="87"/>
        <v/>
      </c>
      <c r="AH13" s="41" t="str">
        <f t="shared" si="87"/>
        <v/>
      </c>
      <c r="AI13" s="41" t="str">
        <f t="shared" si="87"/>
        <v/>
      </c>
      <c r="AJ13" s="41" t="str">
        <f t="shared" si="87"/>
        <v/>
      </c>
      <c r="AK13" s="41" t="str">
        <f t="shared" si="87"/>
        <v/>
      </c>
      <c r="AL13" s="41" t="str">
        <f t="shared" si="87"/>
        <v/>
      </c>
      <c r="AM13" s="41" t="str">
        <f t="shared" si="87"/>
        <v/>
      </c>
      <c r="AN13" s="41" t="str">
        <f t="shared" si="87"/>
        <v/>
      </c>
      <c r="AO13" s="41" t="str">
        <f t="shared" si="87"/>
        <v/>
      </c>
      <c r="AP13" s="41" t="str">
        <f t="shared" si="87"/>
        <v/>
      </c>
      <c r="AQ13" s="41" t="str">
        <f t="shared" si="87"/>
        <v/>
      </c>
      <c r="AR13" s="41" t="str">
        <f t="shared" si="87"/>
        <v/>
      </c>
      <c r="AS13" s="41" t="str">
        <f t="shared" si="87"/>
        <v/>
      </c>
      <c r="AT13" s="41" t="str">
        <f t="shared" si="87"/>
        <v/>
      </c>
      <c r="AU13" s="41" t="str">
        <f t="shared" si="87"/>
        <v/>
      </c>
      <c r="AV13" s="41" t="str">
        <f t="shared" si="87"/>
        <v/>
      </c>
      <c r="AW13" s="41" t="str">
        <f t="shared" si="87"/>
        <v/>
      </c>
      <c r="AX13" s="41" t="str">
        <f t="shared" si="87"/>
        <v/>
      </c>
      <c r="AY13" s="41" t="str">
        <f t="shared" si="87"/>
        <v/>
      </c>
      <c r="AZ13" s="41" t="str">
        <f t="shared" si="87"/>
        <v/>
      </c>
      <c r="BA13" s="41" t="str">
        <f t="shared" si="87"/>
        <v/>
      </c>
      <c r="BB13" s="41" t="str">
        <f t="shared" si="87"/>
        <v/>
      </c>
      <c r="BC13" s="41" t="str">
        <f t="shared" si="87"/>
        <v/>
      </c>
      <c r="BD13" s="41" t="str">
        <f t="shared" si="87"/>
        <v/>
      </c>
      <c r="BE13" s="41" t="str">
        <f t="shared" si="87"/>
        <v/>
      </c>
      <c r="BF13" s="41" t="str">
        <f t="shared" si="87"/>
        <v/>
      </c>
      <c r="BG13" s="41" t="str">
        <f t="shared" si="87"/>
        <v/>
      </c>
      <c r="BH13" s="41" t="str">
        <f t="shared" si="87"/>
        <v/>
      </c>
      <c r="BI13" s="41" t="str">
        <f t="shared" si="87"/>
        <v/>
      </c>
      <c r="BJ13" s="41" t="str">
        <f t="shared" si="87"/>
        <v/>
      </c>
      <c r="BK13" s="41" t="str">
        <f t="shared" si="87"/>
        <v/>
      </c>
      <c r="BL13" s="41" t="str">
        <f t="shared" si="87"/>
        <v/>
      </c>
      <c r="BM13" s="41" t="str">
        <f t="shared" si="87"/>
        <v/>
      </c>
      <c r="BN13" s="41" t="str">
        <f t="shared" si="87"/>
        <v/>
      </c>
      <c r="BO13" s="41" t="str">
        <f t="shared" si="87"/>
        <v/>
      </c>
      <c r="BP13" s="37"/>
      <c r="BQ13" s="38">
        <v>2</v>
      </c>
      <c r="BR13" s="134" t="s">
        <v>129</v>
      </c>
      <c r="BS13" s="79">
        <f>Orçamento!D8</f>
        <v>0</v>
      </c>
      <c r="BT13" s="19">
        <v>1</v>
      </c>
      <c r="BU13" s="79">
        <f t="shared" ref="BU13:BU19" si="89">ROUNDUP(BS13/$BU$9/BT13,0)</f>
        <v>0</v>
      </c>
      <c r="BV13" s="39">
        <v>0</v>
      </c>
      <c r="BW13" s="79">
        <f>BX12</f>
        <v>1</v>
      </c>
      <c r="BX13" s="82">
        <f t="shared" si="88"/>
        <v>1</v>
      </c>
      <c r="BY13" s="208" t="s">
        <v>0</v>
      </c>
      <c r="CA13" s="40">
        <f t="shared" ref="CA13:CA19" si="90">BS13/$BU$9/BT13</f>
        <v>0</v>
      </c>
    </row>
    <row r="14" spans="2:79">
      <c r="B14" s="254"/>
      <c r="C14" s="20" t="s">
        <v>72</v>
      </c>
      <c r="D14" s="41" t="str">
        <f t="shared" si="86"/>
        <v/>
      </c>
      <c r="E14" s="41" t="str">
        <f t="shared" si="86"/>
        <v/>
      </c>
      <c r="F14" s="41" t="str">
        <f t="shared" si="86"/>
        <v/>
      </c>
      <c r="G14" s="41" t="str">
        <f t="shared" si="86"/>
        <v/>
      </c>
      <c r="H14" s="41" t="str">
        <f t="shared" si="86"/>
        <v/>
      </c>
      <c r="I14" s="41" t="str">
        <f t="shared" si="86"/>
        <v/>
      </c>
      <c r="J14" s="41" t="str">
        <f t="shared" si="86"/>
        <v/>
      </c>
      <c r="K14" s="41" t="str">
        <f t="shared" si="86"/>
        <v/>
      </c>
      <c r="L14" s="41" t="str">
        <f t="shared" si="86"/>
        <v/>
      </c>
      <c r="M14" s="41" t="str">
        <f t="shared" si="86"/>
        <v/>
      </c>
      <c r="N14" s="41" t="str">
        <f t="shared" ref="N14:W14" si="91">IF(AND(N$11&gt;=$BW14,$BX14&gt;=N$11+1),$BQ14,"")</f>
        <v/>
      </c>
      <c r="O14" s="41" t="str">
        <f t="shared" si="91"/>
        <v/>
      </c>
      <c r="P14" s="41" t="str">
        <f t="shared" si="91"/>
        <v/>
      </c>
      <c r="Q14" s="41" t="str">
        <f t="shared" si="91"/>
        <v/>
      </c>
      <c r="R14" s="41" t="str">
        <f t="shared" si="91"/>
        <v/>
      </c>
      <c r="S14" s="41" t="str">
        <f t="shared" si="91"/>
        <v/>
      </c>
      <c r="T14" s="41" t="str">
        <f t="shared" si="91"/>
        <v/>
      </c>
      <c r="U14" s="41" t="str">
        <f t="shared" si="91"/>
        <v/>
      </c>
      <c r="V14" s="41" t="str">
        <f t="shared" si="91"/>
        <v/>
      </c>
      <c r="W14" s="41" t="str">
        <f t="shared" si="91"/>
        <v/>
      </c>
      <c r="X14" s="41" t="str">
        <f t="shared" ref="X14:AJ14" si="92">IF(AND(X$11&gt;=$BW14,$BX14&gt;=X$11+1),$BQ14,"")</f>
        <v/>
      </c>
      <c r="Y14" s="41" t="str">
        <f t="shared" si="92"/>
        <v/>
      </c>
      <c r="Z14" s="41" t="str">
        <f t="shared" si="92"/>
        <v/>
      </c>
      <c r="AA14" s="41" t="str">
        <f t="shared" si="92"/>
        <v/>
      </c>
      <c r="AB14" s="41" t="str">
        <f t="shared" si="92"/>
        <v/>
      </c>
      <c r="AC14" s="41" t="str">
        <f t="shared" si="92"/>
        <v/>
      </c>
      <c r="AD14" s="41" t="str">
        <f t="shared" si="92"/>
        <v/>
      </c>
      <c r="AE14" s="41" t="str">
        <f t="shared" si="92"/>
        <v/>
      </c>
      <c r="AF14" s="41" t="str">
        <f t="shared" si="92"/>
        <v/>
      </c>
      <c r="AG14" s="41" t="str">
        <f t="shared" si="92"/>
        <v/>
      </c>
      <c r="AH14" s="41" t="str">
        <f t="shared" si="92"/>
        <v/>
      </c>
      <c r="AI14" s="41" t="str">
        <f t="shared" si="92"/>
        <v/>
      </c>
      <c r="AJ14" s="41" t="str">
        <f t="shared" si="92"/>
        <v/>
      </c>
      <c r="AK14" s="41" t="str">
        <f t="shared" ref="AK14:BO19" si="93">IF(AND(AK$11&gt;=$BW14,$BX14&gt;=AK$11+1),$BQ14,"")</f>
        <v/>
      </c>
      <c r="AL14" s="41" t="str">
        <f t="shared" si="93"/>
        <v/>
      </c>
      <c r="AM14" s="41" t="str">
        <f t="shared" si="93"/>
        <v/>
      </c>
      <c r="AN14" s="41" t="str">
        <f t="shared" si="93"/>
        <v/>
      </c>
      <c r="AO14" s="41" t="str">
        <f t="shared" si="93"/>
        <v/>
      </c>
      <c r="AP14" s="41" t="str">
        <f t="shared" si="93"/>
        <v/>
      </c>
      <c r="AQ14" s="41" t="str">
        <f t="shared" si="93"/>
        <v/>
      </c>
      <c r="AR14" s="41" t="str">
        <f t="shared" si="93"/>
        <v/>
      </c>
      <c r="AS14" s="41" t="str">
        <f t="shared" si="93"/>
        <v/>
      </c>
      <c r="AT14" s="41" t="str">
        <f t="shared" si="93"/>
        <v/>
      </c>
      <c r="AU14" s="41" t="str">
        <f t="shared" si="93"/>
        <v/>
      </c>
      <c r="AV14" s="41" t="str">
        <f t="shared" si="93"/>
        <v/>
      </c>
      <c r="AW14" s="41" t="str">
        <f t="shared" si="93"/>
        <v/>
      </c>
      <c r="AX14" s="41" t="str">
        <f t="shared" si="93"/>
        <v/>
      </c>
      <c r="AY14" s="41" t="str">
        <f t="shared" si="93"/>
        <v/>
      </c>
      <c r="AZ14" s="41" t="str">
        <f t="shared" si="93"/>
        <v/>
      </c>
      <c r="BA14" s="41" t="str">
        <f t="shared" si="93"/>
        <v/>
      </c>
      <c r="BB14" s="41" t="str">
        <f t="shared" si="93"/>
        <v/>
      </c>
      <c r="BC14" s="41" t="str">
        <f t="shared" si="93"/>
        <v/>
      </c>
      <c r="BD14" s="41" t="str">
        <f t="shared" si="93"/>
        <v/>
      </c>
      <c r="BE14" s="41" t="str">
        <f t="shared" si="93"/>
        <v/>
      </c>
      <c r="BF14" s="41" t="str">
        <f t="shared" si="93"/>
        <v/>
      </c>
      <c r="BG14" s="41" t="str">
        <f t="shared" si="93"/>
        <v/>
      </c>
      <c r="BH14" s="41" t="str">
        <f t="shared" si="93"/>
        <v/>
      </c>
      <c r="BI14" s="41" t="str">
        <f t="shared" si="93"/>
        <v/>
      </c>
      <c r="BJ14" s="41" t="str">
        <f t="shared" si="93"/>
        <v/>
      </c>
      <c r="BK14" s="41" t="str">
        <f t="shared" si="93"/>
        <v/>
      </c>
      <c r="BL14" s="41" t="str">
        <f t="shared" si="93"/>
        <v/>
      </c>
      <c r="BM14" s="41" t="str">
        <f t="shared" si="93"/>
        <v/>
      </c>
      <c r="BN14" s="41" t="str">
        <f t="shared" si="93"/>
        <v/>
      </c>
      <c r="BO14" s="41" t="str">
        <f t="shared" si="93"/>
        <v/>
      </c>
      <c r="BP14" s="37"/>
      <c r="BQ14" s="38">
        <v>1</v>
      </c>
      <c r="BR14" s="134" t="s">
        <v>72</v>
      </c>
      <c r="BS14" s="79">
        <f>Orçamento!D9</f>
        <v>0</v>
      </c>
      <c r="BT14" s="19">
        <v>1</v>
      </c>
      <c r="BU14" s="79">
        <f>ROUNDUP(BS14/$BU$9/BT14,0)</f>
        <v>0</v>
      </c>
      <c r="BV14" s="39">
        <v>0</v>
      </c>
      <c r="BW14" s="79">
        <f t="shared" ref="BW14" si="94">BX13</f>
        <v>1</v>
      </c>
      <c r="BX14" s="82">
        <f t="shared" si="88"/>
        <v>1</v>
      </c>
      <c r="BY14" s="208" t="s">
        <v>1</v>
      </c>
      <c r="CA14" s="40">
        <f>BS14/$BU$9/BT14</f>
        <v>0</v>
      </c>
    </row>
    <row r="15" spans="2:79">
      <c r="B15" s="254"/>
      <c r="C15" s="20" t="s">
        <v>73</v>
      </c>
      <c r="D15" s="41" t="str">
        <f t="shared" ref="D15:M19" si="95">IF(AND(D$11&gt;=$BW15,$BX15&gt;=D$11+1),$BQ15,"")</f>
        <v/>
      </c>
      <c r="E15" s="41" t="str">
        <f t="shared" si="95"/>
        <v/>
      </c>
      <c r="F15" s="41" t="str">
        <f t="shared" si="95"/>
        <v/>
      </c>
      <c r="G15" s="41" t="str">
        <f t="shared" si="95"/>
        <v/>
      </c>
      <c r="H15" s="41" t="str">
        <f t="shared" si="95"/>
        <v/>
      </c>
      <c r="I15" s="41" t="str">
        <f t="shared" si="95"/>
        <v/>
      </c>
      <c r="J15" s="41" t="str">
        <f t="shared" si="95"/>
        <v/>
      </c>
      <c r="K15" s="41" t="str">
        <f t="shared" si="95"/>
        <v/>
      </c>
      <c r="L15" s="41" t="str">
        <f t="shared" si="95"/>
        <v/>
      </c>
      <c r="M15" s="41" t="str">
        <f t="shared" si="95"/>
        <v/>
      </c>
      <c r="N15" s="41" t="str">
        <f t="shared" ref="N15:Y19" si="96">IF(AND(N$11&gt;=$BW15,$BX15&gt;=N$11+1),$BQ15,"")</f>
        <v/>
      </c>
      <c r="O15" s="41" t="str">
        <f t="shared" si="96"/>
        <v/>
      </c>
      <c r="P15" s="41" t="str">
        <f t="shared" si="96"/>
        <v/>
      </c>
      <c r="Q15" s="41" t="str">
        <f t="shared" si="96"/>
        <v/>
      </c>
      <c r="R15" s="41" t="str">
        <f t="shared" si="96"/>
        <v/>
      </c>
      <c r="S15" s="41" t="str">
        <f t="shared" si="96"/>
        <v/>
      </c>
      <c r="T15" s="41" t="str">
        <f t="shared" si="96"/>
        <v/>
      </c>
      <c r="U15" s="41" t="str">
        <f t="shared" si="96"/>
        <v/>
      </c>
      <c r="V15" s="41" t="str">
        <f t="shared" si="96"/>
        <v/>
      </c>
      <c r="W15" s="41" t="str">
        <f t="shared" si="96"/>
        <v/>
      </c>
      <c r="X15" s="41" t="str">
        <f t="shared" si="96"/>
        <v/>
      </c>
      <c r="Y15" s="41" t="str">
        <f t="shared" si="96"/>
        <v/>
      </c>
      <c r="Z15" s="41" t="str">
        <f t="shared" ref="Z15:Z19" si="97">IF(AND(Z$11&gt;=$BW15,$BX15&gt;=Z$11+1),$BQ15,"")</f>
        <v/>
      </c>
      <c r="AA15" s="41" t="str">
        <f t="shared" ref="AA15:AJ19" si="98">IF(AND(AA$11&gt;=$BW15,$BX15&gt;=AA$11+1),$BQ15,"")</f>
        <v/>
      </c>
      <c r="AB15" s="41" t="str">
        <f t="shared" si="98"/>
        <v/>
      </c>
      <c r="AC15" s="41" t="str">
        <f t="shared" si="98"/>
        <v/>
      </c>
      <c r="AD15" s="41" t="str">
        <f t="shared" si="98"/>
        <v/>
      </c>
      <c r="AE15" s="41" t="str">
        <f t="shared" si="98"/>
        <v/>
      </c>
      <c r="AF15" s="41" t="str">
        <f t="shared" si="98"/>
        <v/>
      </c>
      <c r="AG15" s="41" t="str">
        <f t="shared" si="98"/>
        <v/>
      </c>
      <c r="AH15" s="41" t="str">
        <f t="shared" si="98"/>
        <v/>
      </c>
      <c r="AI15" s="41" t="str">
        <f t="shared" si="98"/>
        <v/>
      </c>
      <c r="AJ15" s="41" t="str">
        <f t="shared" si="98"/>
        <v/>
      </c>
      <c r="AK15" s="41" t="str">
        <f t="shared" si="93"/>
        <v/>
      </c>
      <c r="AL15" s="41" t="str">
        <f t="shared" si="93"/>
        <v/>
      </c>
      <c r="AM15" s="41" t="str">
        <f t="shared" si="93"/>
        <v/>
      </c>
      <c r="AN15" s="41" t="str">
        <f t="shared" si="93"/>
        <v/>
      </c>
      <c r="AO15" s="41" t="str">
        <f t="shared" si="93"/>
        <v/>
      </c>
      <c r="AP15" s="41" t="str">
        <f t="shared" si="93"/>
        <v/>
      </c>
      <c r="AQ15" s="41" t="str">
        <f t="shared" si="93"/>
        <v/>
      </c>
      <c r="AR15" s="41" t="str">
        <f t="shared" si="93"/>
        <v/>
      </c>
      <c r="AS15" s="41" t="str">
        <f t="shared" si="93"/>
        <v/>
      </c>
      <c r="AT15" s="41" t="str">
        <f t="shared" si="93"/>
        <v/>
      </c>
      <c r="AU15" s="41" t="str">
        <f t="shared" si="93"/>
        <v/>
      </c>
      <c r="AV15" s="41" t="str">
        <f t="shared" si="93"/>
        <v/>
      </c>
      <c r="AW15" s="41" t="str">
        <f t="shared" si="93"/>
        <v/>
      </c>
      <c r="AX15" s="41" t="str">
        <f t="shared" si="93"/>
        <v/>
      </c>
      <c r="AY15" s="41" t="str">
        <f t="shared" si="93"/>
        <v/>
      </c>
      <c r="AZ15" s="41" t="str">
        <f t="shared" si="93"/>
        <v/>
      </c>
      <c r="BA15" s="41" t="str">
        <f t="shared" si="93"/>
        <v/>
      </c>
      <c r="BB15" s="41" t="str">
        <f t="shared" si="93"/>
        <v/>
      </c>
      <c r="BC15" s="41" t="str">
        <f t="shared" si="93"/>
        <v/>
      </c>
      <c r="BD15" s="41" t="str">
        <f t="shared" si="93"/>
        <v/>
      </c>
      <c r="BE15" s="41" t="str">
        <f t="shared" si="93"/>
        <v/>
      </c>
      <c r="BF15" s="41" t="str">
        <f t="shared" si="93"/>
        <v/>
      </c>
      <c r="BG15" s="41" t="str">
        <f t="shared" si="93"/>
        <v/>
      </c>
      <c r="BH15" s="41" t="str">
        <f t="shared" si="93"/>
        <v/>
      </c>
      <c r="BI15" s="41" t="str">
        <f t="shared" si="93"/>
        <v/>
      </c>
      <c r="BJ15" s="41" t="str">
        <f t="shared" si="93"/>
        <v/>
      </c>
      <c r="BK15" s="41" t="str">
        <f t="shared" si="93"/>
        <v/>
      </c>
      <c r="BL15" s="41" t="str">
        <f t="shared" si="93"/>
        <v/>
      </c>
      <c r="BM15" s="41" t="str">
        <f t="shared" si="93"/>
        <v/>
      </c>
      <c r="BN15" s="41" t="str">
        <f t="shared" si="93"/>
        <v/>
      </c>
      <c r="BO15" s="41" t="str">
        <f t="shared" si="93"/>
        <v/>
      </c>
      <c r="BP15" s="37"/>
      <c r="BQ15" s="38">
        <v>1</v>
      </c>
      <c r="BR15" s="134" t="s">
        <v>73</v>
      </c>
      <c r="BS15" s="79">
        <f>Orçamento!D10</f>
        <v>0</v>
      </c>
      <c r="BT15" s="19">
        <v>1</v>
      </c>
      <c r="BU15" s="79">
        <f t="shared" si="89"/>
        <v>0</v>
      </c>
      <c r="BV15" s="39">
        <v>0</v>
      </c>
      <c r="BW15" s="79">
        <f>BX14</f>
        <v>1</v>
      </c>
      <c r="BX15" s="82">
        <f t="shared" si="88"/>
        <v>1</v>
      </c>
      <c r="BY15" s="208" t="s">
        <v>0</v>
      </c>
      <c r="CA15" s="40">
        <f t="shared" si="90"/>
        <v>0</v>
      </c>
    </row>
    <row r="16" spans="2:79">
      <c r="B16" s="254"/>
      <c r="C16" s="20" t="s">
        <v>130</v>
      </c>
      <c r="D16" s="41" t="str">
        <f t="shared" si="95"/>
        <v/>
      </c>
      <c r="E16" s="41" t="str">
        <f t="shared" si="95"/>
        <v/>
      </c>
      <c r="F16" s="41" t="str">
        <f t="shared" si="95"/>
        <v/>
      </c>
      <c r="G16" s="41" t="str">
        <f t="shared" si="95"/>
        <v/>
      </c>
      <c r="H16" s="41" t="str">
        <f t="shared" si="95"/>
        <v/>
      </c>
      <c r="I16" s="41" t="str">
        <f t="shared" si="95"/>
        <v/>
      </c>
      <c r="J16" s="41" t="str">
        <f t="shared" si="95"/>
        <v/>
      </c>
      <c r="K16" s="41" t="str">
        <f t="shared" si="95"/>
        <v/>
      </c>
      <c r="L16" s="41" t="str">
        <f t="shared" si="95"/>
        <v/>
      </c>
      <c r="M16" s="41" t="str">
        <f t="shared" si="95"/>
        <v/>
      </c>
      <c r="N16" s="41" t="str">
        <f t="shared" si="96"/>
        <v/>
      </c>
      <c r="O16" s="41" t="str">
        <f t="shared" si="96"/>
        <v/>
      </c>
      <c r="P16" s="41" t="str">
        <f t="shared" si="96"/>
        <v/>
      </c>
      <c r="Q16" s="41" t="str">
        <f t="shared" si="96"/>
        <v/>
      </c>
      <c r="R16" s="41" t="str">
        <f t="shared" si="96"/>
        <v/>
      </c>
      <c r="S16" s="41" t="str">
        <f t="shared" si="96"/>
        <v/>
      </c>
      <c r="T16" s="41" t="str">
        <f t="shared" si="96"/>
        <v/>
      </c>
      <c r="U16" s="41" t="str">
        <f t="shared" si="96"/>
        <v/>
      </c>
      <c r="V16" s="41" t="str">
        <f t="shared" si="96"/>
        <v/>
      </c>
      <c r="W16" s="41" t="str">
        <f t="shared" si="96"/>
        <v/>
      </c>
      <c r="X16" s="41" t="str">
        <f t="shared" si="96"/>
        <v/>
      </c>
      <c r="Y16" s="41" t="str">
        <f t="shared" si="96"/>
        <v/>
      </c>
      <c r="Z16" s="41" t="str">
        <f t="shared" si="97"/>
        <v/>
      </c>
      <c r="AA16" s="41" t="str">
        <f t="shared" si="98"/>
        <v/>
      </c>
      <c r="AB16" s="41" t="str">
        <f t="shared" si="98"/>
        <v/>
      </c>
      <c r="AC16" s="41" t="str">
        <f t="shared" si="98"/>
        <v/>
      </c>
      <c r="AD16" s="41" t="str">
        <f t="shared" si="98"/>
        <v/>
      </c>
      <c r="AE16" s="41" t="str">
        <f t="shared" si="98"/>
        <v/>
      </c>
      <c r="AF16" s="41" t="str">
        <f t="shared" si="98"/>
        <v/>
      </c>
      <c r="AG16" s="41" t="str">
        <f t="shared" si="98"/>
        <v/>
      </c>
      <c r="AH16" s="41" t="str">
        <f t="shared" si="98"/>
        <v/>
      </c>
      <c r="AI16" s="41" t="str">
        <f t="shared" si="98"/>
        <v/>
      </c>
      <c r="AJ16" s="41" t="str">
        <f t="shared" si="98"/>
        <v/>
      </c>
      <c r="AK16" s="41" t="str">
        <f t="shared" si="93"/>
        <v/>
      </c>
      <c r="AL16" s="41" t="str">
        <f t="shared" si="93"/>
        <v/>
      </c>
      <c r="AM16" s="41" t="str">
        <f t="shared" si="93"/>
        <v/>
      </c>
      <c r="AN16" s="41" t="str">
        <f t="shared" si="93"/>
        <v/>
      </c>
      <c r="AO16" s="41" t="str">
        <f t="shared" si="93"/>
        <v/>
      </c>
      <c r="AP16" s="41" t="str">
        <f t="shared" si="93"/>
        <v/>
      </c>
      <c r="AQ16" s="41" t="str">
        <f t="shared" si="93"/>
        <v/>
      </c>
      <c r="AR16" s="41" t="str">
        <f t="shared" si="93"/>
        <v/>
      </c>
      <c r="AS16" s="41" t="str">
        <f t="shared" si="93"/>
        <v/>
      </c>
      <c r="AT16" s="41" t="str">
        <f t="shared" si="93"/>
        <v/>
      </c>
      <c r="AU16" s="41" t="str">
        <f t="shared" si="93"/>
        <v/>
      </c>
      <c r="AV16" s="41" t="str">
        <f t="shared" si="93"/>
        <v/>
      </c>
      <c r="AW16" s="41" t="str">
        <f t="shared" si="93"/>
        <v/>
      </c>
      <c r="AX16" s="41" t="str">
        <f t="shared" si="93"/>
        <v/>
      </c>
      <c r="AY16" s="41" t="str">
        <f t="shared" si="93"/>
        <v/>
      </c>
      <c r="AZ16" s="41" t="str">
        <f t="shared" si="93"/>
        <v/>
      </c>
      <c r="BA16" s="41" t="str">
        <f t="shared" si="93"/>
        <v/>
      </c>
      <c r="BB16" s="41" t="str">
        <f t="shared" si="93"/>
        <v/>
      </c>
      <c r="BC16" s="41" t="str">
        <f t="shared" si="93"/>
        <v/>
      </c>
      <c r="BD16" s="41" t="str">
        <f t="shared" si="93"/>
        <v/>
      </c>
      <c r="BE16" s="41" t="str">
        <f t="shared" si="93"/>
        <v/>
      </c>
      <c r="BF16" s="41" t="str">
        <f t="shared" si="93"/>
        <v/>
      </c>
      <c r="BG16" s="41" t="str">
        <f t="shared" si="93"/>
        <v/>
      </c>
      <c r="BH16" s="41" t="str">
        <f t="shared" si="93"/>
        <v/>
      </c>
      <c r="BI16" s="41" t="str">
        <f t="shared" si="93"/>
        <v/>
      </c>
      <c r="BJ16" s="41" t="str">
        <f t="shared" si="93"/>
        <v/>
      </c>
      <c r="BK16" s="41" t="str">
        <f t="shared" si="93"/>
        <v/>
      </c>
      <c r="BL16" s="41" t="str">
        <f t="shared" si="93"/>
        <v/>
      </c>
      <c r="BM16" s="41" t="str">
        <f t="shared" si="93"/>
        <v/>
      </c>
      <c r="BN16" s="41" t="str">
        <f t="shared" si="93"/>
        <v/>
      </c>
      <c r="BO16" s="41" t="str">
        <f t="shared" si="93"/>
        <v/>
      </c>
      <c r="BP16" s="37"/>
      <c r="BQ16" s="38">
        <v>2</v>
      </c>
      <c r="BR16" s="134" t="s">
        <v>130</v>
      </c>
      <c r="BS16" s="79">
        <f>Orçamento!D11</f>
        <v>0</v>
      </c>
      <c r="BT16" s="19">
        <v>1</v>
      </c>
      <c r="BU16" s="79">
        <f t="shared" si="89"/>
        <v>0</v>
      </c>
      <c r="BV16" s="39">
        <v>0</v>
      </c>
      <c r="BW16" s="79">
        <f>BX15</f>
        <v>1</v>
      </c>
      <c r="BX16" s="82">
        <f t="shared" si="88"/>
        <v>1</v>
      </c>
      <c r="BY16" s="208" t="s">
        <v>0</v>
      </c>
      <c r="CA16" s="40">
        <f t="shared" si="90"/>
        <v>0</v>
      </c>
    </row>
    <row r="17" spans="2:79">
      <c r="B17" s="254"/>
      <c r="C17" s="20" t="s">
        <v>74</v>
      </c>
      <c r="D17" s="41" t="str">
        <f t="shared" si="95"/>
        <v/>
      </c>
      <c r="E17" s="41" t="str">
        <f t="shared" si="95"/>
        <v/>
      </c>
      <c r="F17" s="41" t="str">
        <f t="shared" si="95"/>
        <v/>
      </c>
      <c r="G17" s="41" t="str">
        <f t="shared" si="95"/>
        <v/>
      </c>
      <c r="H17" s="41" t="str">
        <f t="shared" si="95"/>
        <v/>
      </c>
      <c r="I17" s="41" t="str">
        <f t="shared" si="95"/>
        <v/>
      </c>
      <c r="J17" s="41" t="str">
        <f t="shared" si="95"/>
        <v/>
      </c>
      <c r="K17" s="41" t="str">
        <f t="shared" si="95"/>
        <v/>
      </c>
      <c r="L17" s="41" t="str">
        <f t="shared" si="95"/>
        <v/>
      </c>
      <c r="M17" s="41" t="str">
        <f t="shared" si="95"/>
        <v/>
      </c>
      <c r="N17" s="41" t="str">
        <f t="shared" si="96"/>
        <v/>
      </c>
      <c r="O17" s="41" t="str">
        <f t="shared" si="96"/>
        <v/>
      </c>
      <c r="P17" s="41" t="str">
        <f t="shared" si="96"/>
        <v/>
      </c>
      <c r="Q17" s="41" t="str">
        <f t="shared" si="96"/>
        <v/>
      </c>
      <c r="R17" s="41" t="str">
        <f t="shared" si="96"/>
        <v/>
      </c>
      <c r="S17" s="41" t="str">
        <f t="shared" si="96"/>
        <v/>
      </c>
      <c r="T17" s="41" t="str">
        <f t="shared" si="96"/>
        <v/>
      </c>
      <c r="U17" s="41" t="str">
        <f t="shared" si="96"/>
        <v/>
      </c>
      <c r="V17" s="41" t="str">
        <f t="shared" si="96"/>
        <v/>
      </c>
      <c r="W17" s="41" t="str">
        <f t="shared" si="96"/>
        <v/>
      </c>
      <c r="X17" s="41" t="str">
        <f t="shared" si="96"/>
        <v/>
      </c>
      <c r="Y17" s="41" t="str">
        <f t="shared" si="96"/>
        <v/>
      </c>
      <c r="Z17" s="41" t="str">
        <f t="shared" si="97"/>
        <v/>
      </c>
      <c r="AA17" s="41" t="str">
        <f t="shared" si="98"/>
        <v/>
      </c>
      <c r="AB17" s="41" t="str">
        <f t="shared" si="98"/>
        <v/>
      </c>
      <c r="AC17" s="41" t="str">
        <f t="shared" si="98"/>
        <v/>
      </c>
      <c r="AD17" s="41" t="str">
        <f t="shared" si="98"/>
        <v/>
      </c>
      <c r="AE17" s="41" t="str">
        <f t="shared" si="98"/>
        <v/>
      </c>
      <c r="AF17" s="41" t="str">
        <f t="shared" si="98"/>
        <v/>
      </c>
      <c r="AG17" s="41" t="str">
        <f t="shared" si="98"/>
        <v/>
      </c>
      <c r="AH17" s="41" t="str">
        <f t="shared" si="98"/>
        <v/>
      </c>
      <c r="AI17" s="41" t="str">
        <f t="shared" si="98"/>
        <v/>
      </c>
      <c r="AJ17" s="41" t="str">
        <f t="shared" si="98"/>
        <v/>
      </c>
      <c r="AK17" s="41" t="str">
        <f t="shared" si="93"/>
        <v/>
      </c>
      <c r="AL17" s="41" t="str">
        <f t="shared" si="93"/>
        <v/>
      </c>
      <c r="AM17" s="41" t="str">
        <f t="shared" si="93"/>
        <v/>
      </c>
      <c r="AN17" s="41" t="str">
        <f t="shared" si="93"/>
        <v/>
      </c>
      <c r="AO17" s="41" t="str">
        <f t="shared" si="93"/>
        <v/>
      </c>
      <c r="AP17" s="41" t="str">
        <f t="shared" si="93"/>
        <v/>
      </c>
      <c r="AQ17" s="41" t="str">
        <f t="shared" si="93"/>
        <v/>
      </c>
      <c r="AR17" s="41" t="str">
        <f t="shared" si="93"/>
        <v/>
      </c>
      <c r="AS17" s="41" t="str">
        <f t="shared" si="93"/>
        <v/>
      </c>
      <c r="AT17" s="41" t="str">
        <f t="shared" si="93"/>
        <v/>
      </c>
      <c r="AU17" s="41" t="str">
        <f t="shared" si="93"/>
        <v/>
      </c>
      <c r="AV17" s="41" t="str">
        <f t="shared" si="93"/>
        <v/>
      </c>
      <c r="AW17" s="41" t="str">
        <f t="shared" si="93"/>
        <v/>
      </c>
      <c r="AX17" s="41" t="str">
        <f t="shared" si="93"/>
        <v/>
      </c>
      <c r="AY17" s="41" t="str">
        <f t="shared" si="93"/>
        <v/>
      </c>
      <c r="AZ17" s="41" t="str">
        <f t="shared" si="93"/>
        <v/>
      </c>
      <c r="BA17" s="41" t="str">
        <f t="shared" si="93"/>
        <v/>
      </c>
      <c r="BB17" s="41" t="str">
        <f t="shared" si="93"/>
        <v/>
      </c>
      <c r="BC17" s="41" t="str">
        <f t="shared" si="93"/>
        <v/>
      </c>
      <c r="BD17" s="41" t="str">
        <f t="shared" si="93"/>
        <v/>
      </c>
      <c r="BE17" s="41" t="str">
        <f t="shared" si="93"/>
        <v/>
      </c>
      <c r="BF17" s="41" t="str">
        <f t="shared" si="93"/>
        <v/>
      </c>
      <c r="BG17" s="41" t="str">
        <f t="shared" si="93"/>
        <v/>
      </c>
      <c r="BH17" s="41" t="str">
        <f t="shared" si="93"/>
        <v/>
      </c>
      <c r="BI17" s="41" t="str">
        <f t="shared" si="93"/>
        <v/>
      </c>
      <c r="BJ17" s="41" t="str">
        <f t="shared" si="93"/>
        <v/>
      </c>
      <c r="BK17" s="41" t="str">
        <f t="shared" si="93"/>
        <v/>
      </c>
      <c r="BL17" s="41" t="str">
        <f t="shared" si="93"/>
        <v/>
      </c>
      <c r="BM17" s="41" t="str">
        <f t="shared" si="93"/>
        <v/>
      </c>
      <c r="BN17" s="41" t="str">
        <f t="shared" si="93"/>
        <v/>
      </c>
      <c r="BO17" s="41" t="str">
        <f t="shared" si="93"/>
        <v/>
      </c>
      <c r="BP17" s="37"/>
      <c r="BQ17" s="38">
        <v>1</v>
      </c>
      <c r="BR17" s="134" t="s">
        <v>74</v>
      </c>
      <c r="BS17" s="79">
        <f>Orçamento!D12</f>
        <v>0</v>
      </c>
      <c r="BT17" s="19">
        <v>1</v>
      </c>
      <c r="BU17" s="79">
        <f t="shared" si="89"/>
        <v>0</v>
      </c>
      <c r="BV17" s="39">
        <v>0</v>
      </c>
      <c r="BW17" s="79">
        <f>BX16</f>
        <v>1</v>
      </c>
      <c r="BX17" s="82">
        <f t="shared" si="88"/>
        <v>1</v>
      </c>
      <c r="BY17" s="208" t="s">
        <v>2</v>
      </c>
      <c r="CA17" s="40">
        <f t="shared" si="90"/>
        <v>0</v>
      </c>
    </row>
    <row r="18" spans="2:79">
      <c r="B18" s="254"/>
      <c r="C18" s="20" t="s">
        <v>131</v>
      </c>
      <c r="D18" s="41" t="str">
        <f t="shared" si="95"/>
        <v/>
      </c>
      <c r="E18" s="41" t="str">
        <f t="shared" si="95"/>
        <v/>
      </c>
      <c r="F18" s="41" t="str">
        <f t="shared" si="95"/>
        <v/>
      </c>
      <c r="G18" s="41" t="str">
        <f t="shared" si="95"/>
        <v/>
      </c>
      <c r="H18" s="41" t="str">
        <f t="shared" si="95"/>
        <v/>
      </c>
      <c r="I18" s="41" t="str">
        <f t="shared" si="95"/>
        <v/>
      </c>
      <c r="J18" s="41" t="str">
        <f t="shared" si="95"/>
        <v/>
      </c>
      <c r="K18" s="41" t="str">
        <f t="shared" si="95"/>
        <v/>
      </c>
      <c r="L18" s="41" t="str">
        <f t="shared" si="95"/>
        <v/>
      </c>
      <c r="M18" s="41" t="str">
        <f t="shared" si="95"/>
        <v/>
      </c>
      <c r="N18" s="41" t="str">
        <f t="shared" si="96"/>
        <v/>
      </c>
      <c r="O18" s="41" t="str">
        <f t="shared" si="96"/>
        <v/>
      </c>
      <c r="P18" s="41" t="str">
        <f t="shared" si="96"/>
        <v/>
      </c>
      <c r="Q18" s="41" t="str">
        <f t="shared" si="96"/>
        <v/>
      </c>
      <c r="R18" s="41" t="str">
        <f t="shared" si="96"/>
        <v/>
      </c>
      <c r="S18" s="41" t="str">
        <f t="shared" si="96"/>
        <v/>
      </c>
      <c r="T18" s="41" t="str">
        <f t="shared" si="96"/>
        <v/>
      </c>
      <c r="U18" s="41" t="str">
        <f t="shared" si="96"/>
        <v/>
      </c>
      <c r="V18" s="41" t="str">
        <f t="shared" si="96"/>
        <v/>
      </c>
      <c r="W18" s="41" t="str">
        <f t="shared" si="96"/>
        <v/>
      </c>
      <c r="X18" s="41" t="str">
        <f t="shared" si="96"/>
        <v/>
      </c>
      <c r="Y18" s="41" t="str">
        <f t="shared" si="96"/>
        <v/>
      </c>
      <c r="Z18" s="41" t="str">
        <f t="shared" si="97"/>
        <v/>
      </c>
      <c r="AA18" s="41" t="str">
        <f t="shared" si="98"/>
        <v/>
      </c>
      <c r="AB18" s="41" t="str">
        <f t="shared" si="98"/>
        <v/>
      </c>
      <c r="AC18" s="41" t="str">
        <f t="shared" si="98"/>
        <v/>
      </c>
      <c r="AD18" s="41" t="str">
        <f t="shared" si="98"/>
        <v/>
      </c>
      <c r="AE18" s="41" t="str">
        <f t="shared" si="98"/>
        <v/>
      </c>
      <c r="AF18" s="41" t="str">
        <f t="shared" si="98"/>
        <v/>
      </c>
      <c r="AG18" s="41" t="str">
        <f t="shared" si="98"/>
        <v/>
      </c>
      <c r="AH18" s="41" t="str">
        <f t="shared" si="98"/>
        <v/>
      </c>
      <c r="AI18" s="41" t="str">
        <f t="shared" si="98"/>
        <v/>
      </c>
      <c r="AJ18" s="41" t="str">
        <f t="shared" si="98"/>
        <v/>
      </c>
      <c r="AK18" s="41" t="str">
        <f t="shared" si="93"/>
        <v/>
      </c>
      <c r="AL18" s="41" t="str">
        <f t="shared" si="93"/>
        <v/>
      </c>
      <c r="AM18" s="41" t="str">
        <f t="shared" si="93"/>
        <v/>
      </c>
      <c r="AN18" s="41" t="str">
        <f t="shared" si="93"/>
        <v/>
      </c>
      <c r="AO18" s="41" t="str">
        <f t="shared" si="93"/>
        <v/>
      </c>
      <c r="AP18" s="41" t="str">
        <f t="shared" si="93"/>
        <v/>
      </c>
      <c r="AQ18" s="41" t="str">
        <f t="shared" si="93"/>
        <v/>
      </c>
      <c r="AR18" s="41" t="str">
        <f t="shared" si="93"/>
        <v/>
      </c>
      <c r="AS18" s="41" t="str">
        <f t="shared" si="93"/>
        <v/>
      </c>
      <c r="AT18" s="41" t="str">
        <f t="shared" si="93"/>
        <v/>
      </c>
      <c r="AU18" s="41" t="str">
        <f t="shared" si="93"/>
        <v/>
      </c>
      <c r="AV18" s="41" t="str">
        <f t="shared" si="93"/>
        <v/>
      </c>
      <c r="AW18" s="41" t="str">
        <f t="shared" si="93"/>
        <v/>
      </c>
      <c r="AX18" s="41" t="str">
        <f t="shared" si="93"/>
        <v/>
      </c>
      <c r="AY18" s="41" t="str">
        <f t="shared" si="93"/>
        <v/>
      </c>
      <c r="AZ18" s="41" t="str">
        <f t="shared" si="93"/>
        <v/>
      </c>
      <c r="BA18" s="41" t="str">
        <f t="shared" si="93"/>
        <v/>
      </c>
      <c r="BB18" s="41" t="str">
        <f t="shared" si="93"/>
        <v/>
      </c>
      <c r="BC18" s="41" t="str">
        <f t="shared" si="93"/>
        <v/>
      </c>
      <c r="BD18" s="41" t="str">
        <f t="shared" si="93"/>
        <v/>
      </c>
      <c r="BE18" s="41" t="str">
        <f t="shared" si="93"/>
        <v/>
      </c>
      <c r="BF18" s="41" t="str">
        <f t="shared" si="93"/>
        <v/>
      </c>
      <c r="BG18" s="41" t="str">
        <f t="shared" si="93"/>
        <v/>
      </c>
      <c r="BH18" s="41" t="str">
        <f t="shared" si="93"/>
        <v/>
      </c>
      <c r="BI18" s="41" t="str">
        <f t="shared" si="93"/>
        <v/>
      </c>
      <c r="BJ18" s="41" t="str">
        <f t="shared" si="93"/>
        <v/>
      </c>
      <c r="BK18" s="41" t="str">
        <f t="shared" si="93"/>
        <v/>
      </c>
      <c r="BL18" s="41" t="str">
        <f t="shared" si="93"/>
        <v/>
      </c>
      <c r="BM18" s="41" t="str">
        <f t="shared" si="93"/>
        <v/>
      </c>
      <c r="BN18" s="41" t="str">
        <f t="shared" si="93"/>
        <v/>
      </c>
      <c r="BO18" s="41" t="str">
        <f t="shared" si="93"/>
        <v/>
      </c>
      <c r="BP18" s="37"/>
      <c r="BQ18" s="38">
        <v>1</v>
      </c>
      <c r="BR18" s="134" t="s">
        <v>131</v>
      </c>
      <c r="BS18" s="79">
        <f>Orçamento!D13</f>
        <v>0</v>
      </c>
      <c r="BT18" s="19">
        <v>1</v>
      </c>
      <c r="BU18" s="79">
        <f t="shared" si="89"/>
        <v>0</v>
      </c>
      <c r="BV18" s="39">
        <v>0</v>
      </c>
      <c r="BW18" s="79">
        <f>BX17</f>
        <v>1</v>
      </c>
      <c r="BX18" s="82">
        <f t="shared" si="88"/>
        <v>1</v>
      </c>
      <c r="BY18" s="208" t="s">
        <v>0</v>
      </c>
      <c r="CA18" s="40">
        <f t="shared" si="90"/>
        <v>0</v>
      </c>
    </row>
    <row r="19" spans="2:79" ht="13.5" thickBot="1">
      <c r="B19" s="255"/>
      <c r="C19" s="20" t="s">
        <v>128</v>
      </c>
      <c r="D19" s="42" t="str">
        <f t="shared" si="95"/>
        <v/>
      </c>
      <c r="E19" s="42" t="str">
        <f t="shared" si="95"/>
        <v/>
      </c>
      <c r="F19" s="42" t="str">
        <f t="shared" si="95"/>
        <v/>
      </c>
      <c r="G19" s="42" t="str">
        <f t="shared" si="95"/>
        <v/>
      </c>
      <c r="H19" s="42" t="str">
        <f t="shared" si="95"/>
        <v/>
      </c>
      <c r="I19" s="42" t="str">
        <f t="shared" si="95"/>
        <v/>
      </c>
      <c r="J19" s="42" t="str">
        <f t="shared" si="95"/>
        <v/>
      </c>
      <c r="K19" s="42" t="str">
        <f t="shared" si="95"/>
        <v/>
      </c>
      <c r="L19" s="42" t="str">
        <f t="shared" si="95"/>
        <v/>
      </c>
      <c r="M19" s="42" t="str">
        <f t="shared" si="95"/>
        <v/>
      </c>
      <c r="N19" s="42" t="str">
        <f t="shared" si="96"/>
        <v/>
      </c>
      <c r="O19" s="42" t="str">
        <f t="shared" si="96"/>
        <v/>
      </c>
      <c r="P19" s="42" t="str">
        <f t="shared" si="96"/>
        <v/>
      </c>
      <c r="Q19" s="42" t="str">
        <f t="shared" si="96"/>
        <v/>
      </c>
      <c r="R19" s="42" t="str">
        <f t="shared" si="96"/>
        <v/>
      </c>
      <c r="S19" s="42" t="str">
        <f t="shared" si="96"/>
        <v/>
      </c>
      <c r="T19" s="42" t="str">
        <f t="shared" si="96"/>
        <v/>
      </c>
      <c r="U19" s="42" t="str">
        <f t="shared" si="96"/>
        <v/>
      </c>
      <c r="V19" s="42" t="str">
        <f t="shared" si="96"/>
        <v/>
      </c>
      <c r="W19" s="42" t="str">
        <f t="shared" si="96"/>
        <v/>
      </c>
      <c r="X19" s="42" t="str">
        <f t="shared" si="96"/>
        <v/>
      </c>
      <c r="Y19" s="42" t="str">
        <f t="shared" si="96"/>
        <v/>
      </c>
      <c r="Z19" s="42" t="str">
        <f t="shared" si="97"/>
        <v/>
      </c>
      <c r="AA19" s="42" t="str">
        <f t="shared" si="98"/>
        <v/>
      </c>
      <c r="AB19" s="42" t="str">
        <f t="shared" si="98"/>
        <v/>
      </c>
      <c r="AC19" s="42" t="str">
        <f t="shared" si="98"/>
        <v/>
      </c>
      <c r="AD19" s="42" t="str">
        <f t="shared" si="98"/>
        <v/>
      </c>
      <c r="AE19" s="42" t="str">
        <f t="shared" si="98"/>
        <v/>
      </c>
      <c r="AF19" s="42" t="str">
        <f t="shared" si="98"/>
        <v/>
      </c>
      <c r="AG19" s="42" t="str">
        <f t="shared" si="98"/>
        <v/>
      </c>
      <c r="AH19" s="42" t="str">
        <f t="shared" si="98"/>
        <v/>
      </c>
      <c r="AI19" s="42" t="str">
        <f t="shared" si="98"/>
        <v/>
      </c>
      <c r="AJ19" s="42" t="str">
        <f t="shared" si="98"/>
        <v/>
      </c>
      <c r="AK19" s="42" t="str">
        <f t="shared" si="93"/>
        <v/>
      </c>
      <c r="AL19" s="42" t="str">
        <f t="shared" si="93"/>
        <v/>
      </c>
      <c r="AM19" s="42" t="str">
        <f t="shared" si="93"/>
        <v/>
      </c>
      <c r="AN19" s="42" t="str">
        <f t="shared" si="93"/>
        <v/>
      </c>
      <c r="AO19" s="42" t="str">
        <f t="shared" si="93"/>
        <v/>
      </c>
      <c r="AP19" s="42" t="str">
        <f t="shared" si="93"/>
        <v/>
      </c>
      <c r="AQ19" s="42" t="str">
        <f t="shared" si="93"/>
        <v/>
      </c>
      <c r="AR19" s="42" t="str">
        <f t="shared" si="93"/>
        <v/>
      </c>
      <c r="AS19" s="42" t="str">
        <f t="shared" si="93"/>
        <v/>
      </c>
      <c r="AT19" s="42" t="str">
        <f t="shared" si="93"/>
        <v/>
      </c>
      <c r="AU19" s="42" t="str">
        <f t="shared" si="93"/>
        <v/>
      </c>
      <c r="AV19" s="42" t="str">
        <f t="shared" si="93"/>
        <v/>
      </c>
      <c r="AW19" s="42" t="str">
        <f t="shared" si="93"/>
        <v/>
      </c>
      <c r="AX19" s="42" t="str">
        <f t="shared" si="93"/>
        <v/>
      </c>
      <c r="AY19" s="42" t="str">
        <f t="shared" si="93"/>
        <v/>
      </c>
      <c r="AZ19" s="42" t="str">
        <f t="shared" si="93"/>
        <v/>
      </c>
      <c r="BA19" s="42" t="str">
        <f t="shared" si="93"/>
        <v/>
      </c>
      <c r="BB19" s="42" t="str">
        <f t="shared" si="93"/>
        <v/>
      </c>
      <c r="BC19" s="42" t="str">
        <f t="shared" si="93"/>
        <v/>
      </c>
      <c r="BD19" s="42" t="str">
        <f t="shared" si="93"/>
        <v/>
      </c>
      <c r="BE19" s="42" t="str">
        <f t="shared" si="93"/>
        <v/>
      </c>
      <c r="BF19" s="42" t="str">
        <f t="shared" si="93"/>
        <v/>
      </c>
      <c r="BG19" s="42" t="str">
        <f t="shared" si="93"/>
        <v/>
      </c>
      <c r="BH19" s="42" t="str">
        <f t="shared" si="93"/>
        <v/>
      </c>
      <c r="BI19" s="42" t="str">
        <f t="shared" si="93"/>
        <v/>
      </c>
      <c r="BJ19" s="42" t="str">
        <f t="shared" si="93"/>
        <v/>
      </c>
      <c r="BK19" s="42" t="str">
        <f t="shared" si="93"/>
        <v/>
      </c>
      <c r="BL19" s="42" t="str">
        <f t="shared" si="93"/>
        <v/>
      </c>
      <c r="BM19" s="42" t="str">
        <f t="shared" si="93"/>
        <v/>
      </c>
      <c r="BN19" s="42" t="str">
        <f t="shared" si="93"/>
        <v/>
      </c>
      <c r="BO19" s="42" t="str">
        <f t="shared" si="93"/>
        <v/>
      </c>
      <c r="BP19" s="42" t="str">
        <f t="shared" ref="BP19" si="99">IF(AND(BP$11&gt;=$BW19,$BX19&gt;=BP$11+1),$BQ19,"")</f>
        <v/>
      </c>
      <c r="BQ19" s="43">
        <v>1</v>
      </c>
      <c r="BR19" s="137" t="s">
        <v>128</v>
      </c>
      <c r="BS19" s="80">
        <f>Orçamento!D14</f>
        <v>0</v>
      </c>
      <c r="BT19" s="44">
        <v>1</v>
      </c>
      <c r="BU19" s="80">
        <f t="shared" si="89"/>
        <v>0</v>
      </c>
      <c r="BV19" s="45">
        <v>0</v>
      </c>
      <c r="BW19" s="80">
        <f>BX18</f>
        <v>1</v>
      </c>
      <c r="BX19" s="83">
        <f t="shared" si="88"/>
        <v>1</v>
      </c>
      <c r="BY19" s="208" t="s">
        <v>0</v>
      </c>
      <c r="CA19" s="40">
        <f t="shared" si="90"/>
        <v>0</v>
      </c>
    </row>
    <row r="20" spans="2:79" ht="13.5" thickBot="1">
      <c r="C20" s="47"/>
      <c r="BS20" s="135">
        <f>SUM(BS12:BS19)</f>
        <v>0</v>
      </c>
    </row>
    <row r="21" spans="2:79">
      <c r="C21" s="47"/>
    </row>
  </sheetData>
  <mergeCells count="19">
    <mergeCell ref="AZ10:BC10"/>
    <mergeCell ref="BD10:BG10"/>
    <mergeCell ref="BH10:BK10"/>
    <mergeCell ref="B1:L1"/>
    <mergeCell ref="B12:B19"/>
    <mergeCell ref="BQ7:BX7"/>
    <mergeCell ref="D10:G10"/>
    <mergeCell ref="H10:K10"/>
    <mergeCell ref="L10:O10"/>
    <mergeCell ref="P10:S10"/>
    <mergeCell ref="T10:W10"/>
    <mergeCell ref="X10:AA10"/>
    <mergeCell ref="BL10:BO10"/>
    <mergeCell ref="AB10:AE10"/>
    <mergeCell ref="AF10:AI10"/>
    <mergeCell ref="AJ10:AM10"/>
    <mergeCell ref="AN10:AQ10"/>
    <mergeCell ref="AR10:AU10"/>
    <mergeCell ref="AV10:AY10"/>
  </mergeCells>
  <phoneticPr fontId="33" type="noConversion"/>
  <conditionalFormatting sqref="E15:BP19 BP12:BP13">
    <cfRule type="cellIs" dxfId="16" priority="17" operator="equal">
      <formula>2</formula>
    </cfRule>
    <cfRule type="cellIs" dxfId="15" priority="18" operator="equal">
      <formula>1</formula>
    </cfRule>
  </conditionalFormatting>
  <conditionalFormatting sqref="E14:BP14">
    <cfRule type="cellIs" dxfId="14" priority="13" operator="equal">
      <formula>2</formula>
    </cfRule>
    <cfRule type="cellIs" dxfId="13" priority="14" operator="equal">
      <formula>1</formula>
    </cfRule>
  </conditionalFormatting>
  <conditionalFormatting sqref="D15:D19 D12:BO13">
    <cfRule type="cellIs" dxfId="12" priority="3" operator="equal">
      <formula>2</formula>
    </cfRule>
    <cfRule type="cellIs" dxfId="11" priority="4" operator="equal">
      <formula>1</formula>
    </cfRule>
  </conditionalFormatting>
  <conditionalFormatting sqref="D14">
    <cfRule type="cellIs" dxfId="10" priority="1" operator="equal">
      <formula>2</formula>
    </cfRule>
    <cfRule type="cellIs" dxfId="9" priority="2" operator="equal">
      <formula>1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2.75"/>
  <cols>
    <col min="1" max="1" width="25.5703125" style="62" bestFit="1" customWidth="1"/>
    <col min="2" max="2" width="14.85546875" style="62" customWidth="1"/>
    <col min="3" max="3" width="30.28515625" style="62" bestFit="1" customWidth="1"/>
    <col min="4" max="4" width="17.5703125" style="62" bestFit="1" customWidth="1"/>
    <col min="5" max="5" width="17.7109375" style="62" bestFit="1" customWidth="1"/>
    <col min="6" max="6" width="27.28515625" style="62" bestFit="1" customWidth="1"/>
    <col min="7" max="7" width="12.85546875" style="62" customWidth="1"/>
    <col min="8" max="8" width="12.7109375" style="62" customWidth="1"/>
    <col min="9" max="16384" width="9.140625" style="62"/>
  </cols>
  <sheetData>
    <row r="1" spans="1:8">
      <c r="A1" s="62" t="s">
        <v>77</v>
      </c>
      <c r="B1" s="62" t="s">
        <v>42</v>
      </c>
      <c r="C1" s="62" t="s">
        <v>78</v>
      </c>
      <c r="D1" s="62" t="s">
        <v>80</v>
      </c>
      <c r="E1" s="62" t="s">
        <v>81</v>
      </c>
      <c r="F1" s="62" t="s">
        <v>82</v>
      </c>
      <c r="G1" s="62" t="s">
        <v>38</v>
      </c>
      <c r="H1" s="62" t="s">
        <v>39</v>
      </c>
    </row>
    <row r="2" spans="1:8">
      <c r="A2" s="72" t="s">
        <v>121</v>
      </c>
      <c r="B2" s="62" t="s">
        <v>43</v>
      </c>
      <c r="C2" s="62" t="str">
        <f t="shared" ref="C2:C41" si="0">A2&amp;"-"&amp;B2</f>
        <v>VBA-MB</v>
      </c>
      <c r="D2" s="72" t="s">
        <v>121</v>
      </c>
      <c r="E2" s="62" t="s">
        <v>9</v>
      </c>
      <c r="F2" s="62" t="str">
        <f t="shared" ref="F2:F41" si="1">D2&amp;"-"&amp;E2</f>
        <v>VBA-Muito Baixa</v>
      </c>
      <c r="G2" s="62">
        <v>1</v>
      </c>
      <c r="H2" s="62">
        <v>0.5</v>
      </c>
    </row>
    <row r="3" spans="1:8">
      <c r="A3" s="72" t="s">
        <v>121</v>
      </c>
      <c r="B3" s="62" t="s">
        <v>44</v>
      </c>
      <c r="C3" s="62" t="str">
        <f t="shared" si="0"/>
        <v>VBA-MB+</v>
      </c>
      <c r="D3" s="72" t="s">
        <v>121</v>
      </c>
      <c r="E3" s="62" t="s">
        <v>33</v>
      </c>
      <c r="F3" s="62" t="str">
        <f t="shared" si="1"/>
        <v>VBA-Muito Baixa+</v>
      </c>
      <c r="G3" s="62">
        <v>2</v>
      </c>
      <c r="H3" s="62">
        <v>1</v>
      </c>
    </row>
    <row r="4" spans="1:8">
      <c r="A4" s="72" t="s">
        <v>121</v>
      </c>
      <c r="B4" s="62" t="s">
        <v>45</v>
      </c>
      <c r="C4" s="62" t="str">
        <f t="shared" si="0"/>
        <v>VBA-B</v>
      </c>
      <c r="D4" s="72" t="s">
        <v>121</v>
      </c>
      <c r="E4" s="62" t="s">
        <v>11</v>
      </c>
      <c r="F4" s="62" t="str">
        <f t="shared" si="1"/>
        <v>VBA-Baixa</v>
      </c>
      <c r="G4" s="62">
        <v>3</v>
      </c>
      <c r="H4" s="62">
        <v>1.5</v>
      </c>
    </row>
    <row r="5" spans="1:8">
      <c r="A5" s="72" t="s">
        <v>121</v>
      </c>
      <c r="B5" s="62" t="s">
        <v>46</v>
      </c>
      <c r="C5" s="62" t="str">
        <f t="shared" si="0"/>
        <v>VBA-B+</v>
      </c>
      <c r="D5" s="72" t="s">
        <v>121</v>
      </c>
      <c r="E5" s="62" t="s">
        <v>32</v>
      </c>
      <c r="F5" s="62" t="str">
        <f t="shared" si="1"/>
        <v>VBA-Baixa+</v>
      </c>
      <c r="G5" s="62">
        <v>4</v>
      </c>
      <c r="H5" s="62">
        <v>2</v>
      </c>
    </row>
    <row r="6" spans="1:8">
      <c r="A6" s="72" t="s">
        <v>121</v>
      </c>
      <c r="B6" s="62" t="s">
        <v>47</v>
      </c>
      <c r="C6" s="62" t="str">
        <f t="shared" si="0"/>
        <v>VBA-M</v>
      </c>
      <c r="D6" s="72" t="s">
        <v>121</v>
      </c>
      <c r="E6" s="62" t="s">
        <v>14</v>
      </c>
      <c r="F6" s="62" t="str">
        <f t="shared" si="1"/>
        <v>VBA-Média</v>
      </c>
      <c r="G6" s="62">
        <v>6</v>
      </c>
      <c r="H6" s="62">
        <v>3</v>
      </c>
    </row>
    <row r="7" spans="1:8">
      <c r="A7" s="72" t="s">
        <v>121</v>
      </c>
      <c r="B7" s="62" t="s">
        <v>48</v>
      </c>
      <c r="C7" s="62" t="str">
        <f t="shared" si="0"/>
        <v>VBA-M+</v>
      </c>
      <c r="D7" s="72" t="s">
        <v>121</v>
      </c>
      <c r="E7" s="62" t="s">
        <v>16</v>
      </c>
      <c r="F7" s="62" t="str">
        <f t="shared" si="1"/>
        <v>VBA-Média+</v>
      </c>
      <c r="G7" s="62">
        <v>8</v>
      </c>
      <c r="H7" s="62">
        <v>4</v>
      </c>
    </row>
    <row r="8" spans="1:8">
      <c r="A8" s="72" t="s">
        <v>121</v>
      </c>
      <c r="B8" s="62" t="s">
        <v>49</v>
      </c>
      <c r="C8" s="62" t="str">
        <f t="shared" si="0"/>
        <v>VBA-A</v>
      </c>
      <c r="D8" s="72" t="s">
        <v>121</v>
      </c>
      <c r="E8" s="62" t="s">
        <v>17</v>
      </c>
      <c r="F8" s="62" t="str">
        <f t="shared" si="1"/>
        <v>VBA-Alta</v>
      </c>
      <c r="G8" s="62">
        <v>14</v>
      </c>
      <c r="H8" s="62">
        <v>7</v>
      </c>
    </row>
    <row r="9" spans="1:8">
      <c r="A9" s="72" t="s">
        <v>121</v>
      </c>
      <c r="B9" s="62" t="s">
        <v>50</v>
      </c>
      <c r="C9" s="62" t="str">
        <f t="shared" si="0"/>
        <v>VBA-A+</v>
      </c>
      <c r="D9" s="72" t="s">
        <v>121</v>
      </c>
      <c r="E9" s="62" t="s">
        <v>31</v>
      </c>
      <c r="F9" s="62" t="str">
        <f t="shared" si="1"/>
        <v>VBA-Alta+</v>
      </c>
      <c r="G9" s="62">
        <v>16</v>
      </c>
      <c r="H9" s="62">
        <v>8</v>
      </c>
    </row>
    <row r="10" spans="1:8">
      <c r="A10" s="72" t="s">
        <v>121</v>
      </c>
      <c r="B10" s="62" t="s">
        <v>51</v>
      </c>
      <c r="C10" s="62" t="str">
        <f t="shared" si="0"/>
        <v>VBA-MA</v>
      </c>
      <c r="D10" s="72" t="s">
        <v>121</v>
      </c>
      <c r="E10" s="62" t="s">
        <v>19</v>
      </c>
      <c r="F10" s="62" t="str">
        <f t="shared" si="1"/>
        <v>VBA-Muito Alta</v>
      </c>
      <c r="G10" s="62">
        <v>20</v>
      </c>
      <c r="H10" s="62">
        <v>10</v>
      </c>
    </row>
    <row r="11" spans="1:8">
      <c r="A11" s="72" t="s">
        <v>121</v>
      </c>
      <c r="B11" s="62" t="s">
        <v>52</v>
      </c>
      <c r="C11" s="62" t="str">
        <f t="shared" si="0"/>
        <v>VBA-MA+</v>
      </c>
      <c r="D11" s="72" t="s">
        <v>121</v>
      </c>
      <c r="E11" s="62" t="s">
        <v>21</v>
      </c>
      <c r="F11" s="62" t="str">
        <f t="shared" si="1"/>
        <v>VBA-Muito Alta+</v>
      </c>
      <c r="G11" s="62">
        <v>24</v>
      </c>
      <c r="H11" s="62">
        <v>12</v>
      </c>
    </row>
    <row r="12" spans="1:8">
      <c r="A12" s="72" t="s">
        <v>132</v>
      </c>
      <c r="B12" s="62" t="s">
        <v>43</v>
      </c>
      <c r="C12" s="62" t="str">
        <f t="shared" si="0"/>
        <v>Access-MB</v>
      </c>
      <c r="D12" s="72" t="s">
        <v>132</v>
      </c>
      <c r="E12" s="62" t="s">
        <v>9</v>
      </c>
      <c r="F12" s="62" t="str">
        <f t="shared" si="1"/>
        <v>Access-Muito Baixa</v>
      </c>
      <c r="G12" s="62">
        <v>1</v>
      </c>
      <c r="H12" s="62">
        <v>0.5</v>
      </c>
    </row>
    <row r="13" spans="1:8">
      <c r="A13" s="72" t="s">
        <v>132</v>
      </c>
      <c r="B13" s="62" t="s">
        <v>44</v>
      </c>
      <c r="C13" s="62" t="str">
        <f t="shared" si="0"/>
        <v>Access-MB+</v>
      </c>
      <c r="D13" s="72" t="s">
        <v>132</v>
      </c>
      <c r="E13" s="62" t="s">
        <v>33</v>
      </c>
      <c r="F13" s="62" t="str">
        <f t="shared" si="1"/>
        <v>Access-Muito Baixa+</v>
      </c>
      <c r="G13" s="62">
        <v>2</v>
      </c>
      <c r="H13" s="62">
        <v>1</v>
      </c>
    </row>
    <row r="14" spans="1:8">
      <c r="A14" s="72" t="s">
        <v>132</v>
      </c>
      <c r="B14" s="62" t="s">
        <v>45</v>
      </c>
      <c r="C14" s="62" t="str">
        <f t="shared" si="0"/>
        <v>Access-B</v>
      </c>
      <c r="D14" s="72" t="s">
        <v>132</v>
      </c>
      <c r="E14" s="62" t="s">
        <v>11</v>
      </c>
      <c r="F14" s="62" t="str">
        <f t="shared" si="1"/>
        <v>Access-Baixa</v>
      </c>
      <c r="G14" s="62">
        <v>3</v>
      </c>
      <c r="H14" s="62">
        <v>1.5</v>
      </c>
    </row>
    <row r="15" spans="1:8">
      <c r="A15" s="72" t="s">
        <v>132</v>
      </c>
      <c r="B15" s="62" t="s">
        <v>46</v>
      </c>
      <c r="C15" s="62" t="str">
        <f t="shared" si="0"/>
        <v>Access-B+</v>
      </c>
      <c r="D15" s="72" t="s">
        <v>132</v>
      </c>
      <c r="E15" s="62" t="s">
        <v>32</v>
      </c>
      <c r="F15" s="62" t="str">
        <f t="shared" si="1"/>
        <v>Access-Baixa+</v>
      </c>
      <c r="G15" s="62">
        <v>4</v>
      </c>
      <c r="H15" s="62">
        <v>2</v>
      </c>
    </row>
    <row r="16" spans="1:8">
      <c r="A16" s="72" t="s">
        <v>132</v>
      </c>
      <c r="B16" s="62" t="s">
        <v>47</v>
      </c>
      <c r="C16" s="62" t="str">
        <f t="shared" si="0"/>
        <v>Access-M</v>
      </c>
      <c r="D16" s="72" t="s">
        <v>132</v>
      </c>
      <c r="E16" s="62" t="s">
        <v>14</v>
      </c>
      <c r="F16" s="62" t="str">
        <f t="shared" si="1"/>
        <v>Access-Média</v>
      </c>
      <c r="G16" s="62">
        <v>6</v>
      </c>
      <c r="H16" s="62">
        <v>3</v>
      </c>
    </row>
    <row r="17" spans="1:8">
      <c r="A17" s="72" t="s">
        <v>132</v>
      </c>
      <c r="B17" s="62" t="s">
        <v>48</v>
      </c>
      <c r="C17" s="62" t="str">
        <f t="shared" si="0"/>
        <v>Access-M+</v>
      </c>
      <c r="D17" s="72" t="s">
        <v>132</v>
      </c>
      <c r="E17" s="62" t="s">
        <v>16</v>
      </c>
      <c r="F17" s="62" t="str">
        <f t="shared" si="1"/>
        <v>Access-Média+</v>
      </c>
      <c r="G17" s="62">
        <v>8</v>
      </c>
      <c r="H17" s="62">
        <v>4</v>
      </c>
    </row>
    <row r="18" spans="1:8">
      <c r="A18" s="72" t="s">
        <v>132</v>
      </c>
      <c r="B18" s="62" t="s">
        <v>49</v>
      </c>
      <c r="C18" s="62" t="str">
        <f t="shared" si="0"/>
        <v>Access-A</v>
      </c>
      <c r="D18" s="72" t="s">
        <v>132</v>
      </c>
      <c r="E18" s="62" t="s">
        <v>17</v>
      </c>
      <c r="F18" s="62" t="str">
        <f t="shared" si="1"/>
        <v>Access-Alta</v>
      </c>
      <c r="G18" s="62">
        <v>14</v>
      </c>
      <c r="H18" s="62">
        <v>7</v>
      </c>
    </row>
    <row r="19" spans="1:8">
      <c r="A19" s="72" t="s">
        <v>132</v>
      </c>
      <c r="B19" s="62" t="s">
        <v>50</v>
      </c>
      <c r="C19" s="62" t="str">
        <f t="shared" si="0"/>
        <v>Access-A+</v>
      </c>
      <c r="D19" s="72" t="s">
        <v>132</v>
      </c>
      <c r="E19" s="62" t="s">
        <v>31</v>
      </c>
      <c r="F19" s="62" t="str">
        <f t="shared" si="1"/>
        <v>Access-Alta+</v>
      </c>
      <c r="G19" s="62">
        <v>16</v>
      </c>
      <c r="H19" s="62">
        <v>8</v>
      </c>
    </row>
    <row r="20" spans="1:8">
      <c r="A20" s="72" t="s">
        <v>132</v>
      </c>
      <c r="B20" s="62" t="s">
        <v>51</v>
      </c>
      <c r="C20" s="62" t="str">
        <f t="shared" si="0"/>
        <v>Access-MA</v>
      </c>
      <c r="D20" s="72" t="s">
        <v>132</v>
      </c>
      <c r="E20" s="62" t="s">
        <v>19</v>
      </c>
      <c r="F20" s="62" t="str">
        <f t="shared" si="1"/>
        <v>Access-Muito Alta</v>
      </c>
      <c r="G20" s="62">
        <v>20</v>
      </c>
      <c r="H20" s="62">
        <v>10</v>
      </c>
    </row>
    <row r="21" spans="1:8">
      <c r="A21" s="72" t="s">
        <v>132</v>
      </c>
      <c r="B21" s="62" t="s">
        <v>52</v>
      </c>
      <c r="C21" s="62" t="str">
        <f t="shared" si="0"/>
        <v>Access-MA+</v>
      </c>
      <c r="D21" s="72" t="s">
        <v>132</v>
      </c>
      <c r="E21" s="62" t="s">
        <v>21</v>
      </c>
      <c r="F21" s="62" t="str">
        <f t="shared" si="1"/>
        <v>Access-Muito Alta+</v>
      </c>
      <c r="G21" s="62">
        <v>24</v>
      </c>
      <c r="H21" s="62">
        <v>12</v>
      </c>
    </row>
    <row r="22" spans="1:8">
      <c r="A22" s="72" t="s">
        <v>165</v>
      </c>
      <c r="B22" s="62" t="s">
        <v>43</v>
      </c>
      <c r="C22" s="62" t="str">
        <f t="shared" si="0"/>
        <v>AutoIt-MB</v>
      </c>
      <c r="D22" s="72" t="s">
        <v>165</v>
      </c>
      <c r="E22" s="62" t="s">
        <v>9</v>
      </c>
      <c r="F22" s="62" t="str">
        <f t="shared" si="1"/>
        <v>AutoIt-Muito Baixa</v>
      </c>
      <c r="G22" s="62">
        <v>1</v>
      </c>
      <c r="H22" s="62">
        <v>0.5</v>
      </c>
    </row>
    <row r="23" spans="1:8">
      <c r="A23" s="72" t="s">
        <v>165</v>
      </c>
      <c r="B23" s="62" t="s">
        <v>44</v>
      </c>
      <c r="C23" s="62" t="str">
        <f t="shared" si="0"/>
        <v>AutoIt-MB+</v>
      </c>
      <c r="D23" s="72" t="s">
        <v>165</v>
      </c>
      <c r="E23" s="62" t="s">
        <v>33</v>
      </c>
      <c r="F23" s="62" t="str">
        <f t="shared" si="1"/>
        <v>AutoIt-Muito Baixa+</v>
      </c>
      <c r="G23" s="62">
        <v>2</v>
      </c>
      <c r="H23" s="62">
        <v>1</v>
      </c>
    </row>
    <row r="24" spans="1:8">
      <c r="A24" s="72" t="s">
        <v>165</v>
      </c>
      <c r="B24" s="62" t="s">
        <v>45</v>
      </c>
      <c r="C24" s="62" t="str">
        <f t="shared" si="0"/>
        <v>AutoIt-B</v>
      </c>
      <c r="D24" s="72" t="s">
        <v>165</v>
      </c>
      <c r="E24" s="62" t="s">
        <v>11</v>
      </c>
      <c r="F24" s="62" t="str">
        <f t="shared" si="1"/>
        <v>AutoIt-Baixa</v>
      </c>
      <c r="G24" s="62">
        <v>3</v>
      </c>
      <c r="H24" s="62">
        <v>1.5</v>
      </c>
    </row>
    <row r="25" spans="1:8">
      <c r="A25" s="72" t="s">
        <v>165</v>
      </c>
      <c r="B25" s="62" t="s">
        <v>46</v>
      </c>
      <c r="C25" s="62" t="str">
        <f t="shared" si="0"/>
        <v>AutoIt-B+</v>
      </c>
      <c r="D25" s="72" t="s">
        <v>165</v>
      </c>
      <c r="E25" s="62" t="s">
        <v>32</v>
      </c>
      <c r="F25" s="62" t="str">
        <f t="shared" si="1"/>
        <v>AutoIt-Baixa+</v>
      </c>
      <c r="G25" s="62">
        <v>4</v>
      </c>
      <c r="H25" s="62">
        <v>2</v>
      </c>
    </row>
    <row r="26" spans="1:8">
      <c r="A26" s="72" t="s">
        <v>165</v>
      </c>
      <c r="B26" s="62" t="s">
        <v>47</v>
      </c>
      <c r="C26" s="62" t="str">
        <f t="shared" si="0"/>
        <v>AutoIt-M</v>
      </c>
      <c r="D26" s="72" t="s">
        <v>165</v>
      </c>
      <c r="E26" s="62" t="s">
        <v>14</v>
      </c>
      <c r="F26" s="62" t="str">
        <f t="shared" si="1"/>
        <v>AutoIt-Média</v>
      </c>
      <c r="G26" s="62">
        <v>6</v>
      </c>
      <c r="H26" s="62">
        <v>3</v>
      </c>
    </row>
    <row r="27" spans="1:8">
      <c r="A27" s="72" t="s">
        <v>165</v>
      </c>
      <c r="B27" s="62" t="s">
        <v>48</v>
      </c>
      <c r="C27" s="62" t="str">
        <f t="shared" si="0"/>
        <v>AutoIt-M+</v>
      </c>
      <c r="D27" s="72" t="s">
        <v>165</v>
      </c>
      <c r="E27" s="62" t="s">
        <v>16</v>
      </c>
      <c r="F27" s="62" t="str">
        <f t="shared" si="1"/>
        <v>AutoIt-Média+</v>
      </c>
      <c r="G27" s="62">
        <v>8</v>
      </c>
      <c r="H27" s="62">
        <v>4</v>
      </c>
    </row>
    <row r="28" spans="1:8">
      <c r="A28" s="72" t="s">
        <v>165</v>
      </c>
      <c r="B28" s="62" t="s">
        <v>49</v>
      </c>
      <c r="C28" s="62" t="str">
        <f t="shared" si="0"/>
        <v>AutoIt-A</v>
      </c>
      <c r="D28" s="72" t="s">
        <v>165</v>
      </c>
      <c r="E28" s="62" t="s">
        <v>17</v>
      </c>
      <c r="F28" s="62" t="str">
        <f t="shared" si="1"/>
        <v>AutoIt-Alta</v>
      </c>
      <c r="G28" s="62">
        <v>14</v>
      </c>
      <c r="H28" s="62">
        <v>7</v>
      </c>
    </row>
    <row r="29" spans="1:8">
      <c r="A29" s="72" t="s">
        <v>165</v>
      </c>
      <c r="B29" s="62" t="s">
        <v>50</v>
      </c>
      <c r="C29" s="62" t="str">
        <f t="shared" si="0"/>
        <v>AutoIt-A+</v>
      </c>
      <c r="D29" s="72" t="s">
        <v>165</v>
      </c>
      <c r="E29" s="62" t="s">
        <v>31</v>
      </c>
      <c r="F29" s="62" t="str">
        <f t="shared" si="1"/>
        <v>AutoIt-Alta+</v>
      </c>
      <c r="G29" s="62">
        <v>16</v>
      </c>
      <c r="H29" s="62">
        <v>8</v>
      </c>
    </row>
    <row r="30" spans="1:8">
      <c r="A30" s="72" t="s">
        <v>165</v>
      </c>
      <c r="B30" s="62" t="s">
        <v>51</v>
      </c>
      <c r="C30" s="62" t="str">
        <f t="shared" si="0"/>
        <v>AutoIt-MA</v>
      </c>
      <c r="D30" s="72" t="s">
        <v>165</v>
      </c>
      <c r="E30" s="62" t="s">
        <v>19</v>
      </c>
      <c r="F30" s="62" t="str">
        <f t="shared" si="1"/>
        <v>AutoIt-Muito Alta</v>
      </c>
      <c r="G30" s="62">
        <v>20</v>
      </c>
      <c r="H30" s="62">
        <v>10</v>
      </c>
    </row>
    <row r="31" spans="1:8">
      <c r="A31" s="72" t="s">
        <v>165</v>
      </c>
      <c r="B31" s="62" t="s">
        <v>52</v>
      </c>
      <c r="C31" s="62" t="str">
        <f t="shared" si="0"/>
        <v>AutoIt-MA+</v>
      </c>
      <c r="D31" s="72" t="s">
        <v>165</v>
      </c>
      <c r="E31" s="62" t="s">
        <v>21</v>
      </c>
      <c r="F31" s="62" t="str">
        <f t="shared" si="1"/>
        <v>AutoIt-Muito Alta+</v>
      </c>
      <c r="G31" s="62">
        <v>24</v>
      </c>
      <c r="H31" s="62">
        <v>12</v>
      </c>
    </row>
    <row r="32" spans="1:8">
      <c r="A32" s="72" t="s">
        <v>166</v>
      </c>
      <c r="B32" s="62" t="s">
        <v>43</v>
      </c>
      <c r="C32" s="62" t="str">
        <f t="shared" si="0"/>
        <v>Windows-MB</v>
      </c>
      <c r="D32" s="72" t="s">
        <v>166</v>
      </c>
      <c r="E32" s="62" t="s">
        <v>9</v>
      </c>
      <c r="F32" s="62" t="str">
        <f t="shared" si="1"/>
        <v>Windows-Muito Baixa</v>
      </c>
      <c r="G32" s="62">
        <v>0.5</v>
      </c>
      <c r="H32" s="62">
        <v>0.25</v>
      </c>
    </row>
    <row r="33" spans="1:8">
      <c r="A33" s="72" t="s">
        <v>166</v>
      </c>
      <c r="B33" s="62" t="s">
        <v>44</v>
      </c>
      <c r="C33" s="62" t="str">
        <f t="shared" si="0"/>
        <v>Windows-MB+</v>
      </c>
      <c r="D33" s="72" t="s">
        <v>166</v>
      </c>
      <c r="E33" s="62" t="s">
        <v>33</v>
      </c>
      <c r="F33" s="62" t="str">
        <f t="shared" si="1"/>
        <v>Windows-Muito Baixa+</v>
      </c>
      <c r="G33" s="62">
        <v>1</v>
      </c>
      <c r="H33" s="62">
        <v>0.5</v>
      </c>
    </row>
    <row r="34" spans="1:8">
      <c r="A34" s="72" t="s">
        <v>166</v>
      </c>
      <c r="B34" s="62" t="s">
        <v>45</v>
      </c>
      <c r="C34" s="62" t="str">
        <f t="shared" si="0"/>
        <v>Windows-B</v>
      </c>
      <c r="D34" s="72" t="s">
        <v>166</v>
      </c>
      <c r="E34" s="62" t="s">
        <v>11</v>
      </c>
      <c r="F34" s="62" t="str">
        <f t="shared" si="1"/>
        <v>Windows-Baixa</v>
      </c>
      <c r="G34" s="62">
        <v>1.5</v>
      </c>
      <c r="H34" s="62">
        <v>0.75</v>
      </c>
    </row>
    <row r="35" spans="1:8">
      <c r="A35" s="72" t="s">
        <v>166</v>
      </c>
      <c r="B35" s="62" t="s">
        <v>46</v>
      </c>
      <c r="C35" s="62" t="str">
        <f t="shared" si="0"/>
        <v>Windows-B+</v>
      </c>
      <c r="D35" s="72" t="s">
        <v>166</v>
      </c>
      <c r="E35" s="62" t="s">
        <v>32</v>
      </c>
      <c r="F35" s="62" t="str">
        <f t="shared" si="1"/>
        <v>Windows-Baixa+</v>
      </c>
      <c r="G35" s="62">
        <v>2</v>
      </c>
      <c r="H35" s="62">
        <v>1</v>
      </c>
    </row>
    <row r="36" spans="1:8">
      <c r="A36" s="72" t="s">
        <v>166</v>
      </c>
      <c r="B36" s="62" t="s">
        <v>47</v>
      </c>
      <c r="C36" s="62" t="str">
        <f t="shared" si="0"/>
        <v>Windows-M</v>
      </c>
      <c r="D36" s="72" t="s">
        <v>166</v>
      </c>
      <c r="E36" s="62" t="s">
        <v>14</v>
      </c>
      <c r="F36" s="62" t="str">
        <f t="shared" si="1"/>
        <v>Windows-Média</v>
      </c>
      <c r="G36" s="62">
        <v>3</v>
      </c>
      <c r="H36" s="62">
        <v>1.5</v>
      </c>
    </row>
    <row r="37" spans="1:8">
      <c r="A37" s="72" t="s">
        <v>166</v>
      </c>
      <c r="B37" s="62" t="s">
        <v>48</v>
      </c>
      <c r="C37" s="62" t="str">
        <f t="shared" si="0"/>
        <v>Windows-M+</v>
      </c>
      <c r="D37" s="72" t="s">
        <v>166</v>
      </c>
      <c r="E37" s="62" t="s">
        <v>16</v>
      </c>
      <c r="F37" s="62" t="str">
        <f t="shared" si="1"/>
        <v>Windows-Média+</v>
      </c>
      <c r="G37" s="62">
        <v>4</v>
      </c>
      <c r="H37" s="62">
        <v>2</v>
      </c>
    </row>
    <row r="38" spans="1:8">
      <c r="A38" s="72" t="s">
        <v>166</v>
      </c>
      <c r="B38" s="62" t="s">
        <v>49</v>
      </c>
      <c r="C38" s="62" t="str">
        <f t="shared" si="0"/>
        <v>Windows-A</v>
      </c>
      <c r="D38" s="72" t="s">
        <v>166</v>
      </c>
      <c r="E38" s="62" t="s">
        <v>17</v>
      </c>
      <c r="F38" s="62" t="str">
        <f t="shared" si="1"/>
        <v>Windows-Alta</v>
      </c>
      <c r="G38" s="62">
        <v>7</v>
      </c>
      <c r="H38" s="62">
        <v>3.5</v>
      </c>
    </row>
    <row r="39" spans="1:8">
      <c r="A39" s="72" t="s">
        <v>166</v>
      </c>
      <c r="B39" s="62" t="s">
        <v>50</v>
      </c>
      <c r="C39" s="62" t="str">
        <f t="shared" si="0"/>
        <v>Windows-A+</v>
      </c>
      <c r="D39" s="72" t="s">
        <v>166</v>
      </c>
      <c r="E39" s="62" t="s">
        <v>31</v>
      </c>
      <c r="F39" s="62" t="str">
        <f t="shared" si="1"/>
        <v>Windows-Alta+</v>
      </c>
      <c r="G39" s="62">
        <v>8</v>
      </c>
      <c r="H39" s="62">
        <v>4</v>
      </c>
    </row>
    <row r="40" spans="1:8">
      <c r="A40" s="72" t="s">
        <v>166</v>
      </c>
      <c r="B40" s="62" t="s">
        <v>51</v>
      </c>
      <c r="C40" s="62" t="str">
        <f t="shared" si="0"/>
        <v>Windows-MA</v>
      </c>
      <c r="D40" s="72" t="s">
        <v>166</v>
      </c>
      <c r="E40" s="62" t="s">
        <v>19</v>
      </c>
      <c r="F40" s="62" t="str">
        <f t="shared" si="1"/>
        <v>Windows-Muito Alta</v>
      </c>
      <c r="G40" s="62">
        <v>10</v>
      </c>
      <c r="H40" s="62">
        <v>5</v>
      </c>
    </row>
    <row r="41" spans="1:8">
      <c r="A41" s="72" t="s">
        <v>166</v>
      </c>
      <c r="B41" s="62" t="s">
        <v>52</v>
      </c>
      <c r="C41" s="62" t="str">
        <f t="shared" si="0"/>
        <v>Windows-MA+</v>
      </c>
      <c r="D41" s="72" t="s">
        <v>166</v>
      </c>
      <c r="E41" s="62" t="s">
        <v>21</v>
      </c>
      <c r="F41" s="62" t="str">
        <f t="shared" si="1"/>
        <v>Windows-Muito Alta+</v>
      </c>
      <c r="G41" s="62">
        <v>12</v>
      </c>
      <c r="H41" s="62">
        <v>6</v>
      </c>
    </row>
    <row r="42" spans="1:8">
      <c r="A42" s="197" t="s">
        <v>133</v>
      </c>
      <c r="B42" s="197" t="s">
        <v>43</v>
      </c>
      <c r="C42" s="198" t="str">
        <f t="shared" ref="C42:C51" si="2">A42&amp;"-"&amp;B42</f>
        <v>Stored Procedures-MB</v>
      </c>
      <c r="D42" s="197" t="s">
        <v>134</v>
      </c>
      <c r="E42" s="197" t="s">
        <v>9</v>
      </c>
      <c r="F42" s="198" t="str">
        <f t="shared" ref="F42:F51" si="3">D42&amp;"-"&amp;E42</f>
        <v>Sybase-Muito Baixa</v>
      </c>
      <c r="G42" s="198">
        <v>2</v>
      </c>
      <c r="H42" s="197">
        <v>1</v>
      </c>
    </row>
    <row r="43" spans="1:8">
      <c r="A43" s="197" t="s">
        <v>133</v>
      </c>
      <c r="B43" s="197" t="s">
        <v>44</v>
      </c>
      <c r="C43" s="198" t="str">
        <f t="shared" si="2"/>
        <v>Stored Procedures-MB+</v>
      </c>
      <c r="D43" s="197" t="s">
        <v>134</v>
      </c>
      <c r="E43" s="197" t="s">
        <v>33</v>
      </c>
      <c r="F43" s="198" t="str">
        <f t="shared" si="3"/>
        <v>Sybase-Muito Baixa+</v>
      </c>
      <c r="G43" s="198">
        <v>4</v>
      </c>
      <c r="H43" s="197">
        <v>2</v>
      </c>
    </row>
    <row r="44" spans="1:8">
      <c r="A44" s="197" t="s">
        <v>133</v>
      </c>
      <c r="B44" s="197" t="s">
        <v>45</v>
      </c>
      <c r="C44" s="198" t="str">
        <f t="shared" si="2"/>
        <v>Stored Procedures-B</v>
      </c>
      <c r="D44" s="197" t="s">
        <v>134</v>
      </c>
      <c r="E44" s="197" t="s">
        <v>11</v>
      </c>
      <c r="F44" s="198" t="str">
        <f t="shared" si="3"/>
        <v>Sybase-Baixa</v>
      </c>
      <c r="G44" s="198">
        <v>6</v>
      </c>
      <c r="H44" s="197">
        <v>3</v>
      </c>
    </row>
    <row r="45" spans="1:8">
      <c r="A45" s="197" t="s">
        <v>133</v>
      </c>
      <c r="B45" s="197" t="s">
        <v>46</v>
      </c>
      <c r="C45" s="198" t="str">
        <f t="shared" si="2"/>
        <v>Stored Procedures-B+</v>
      </c>
      <c r="D45" s="197" t="s">
        <v>134</v>
      </c>
      <c r="E45" s="197" t="s">
        <v>32</v>
      </c>
      <c r="F45" s="198" t="str">
        <f t="shared" si="3"/>
        <v>Sybase-Baixa+</v>
      </c>
      <c r="G45" s="198">
        <v>8</v>
      </c>
      <c r="H45" s="197">
        <v>4.8</v>
      </c>
    </row>
    <row r="46" spans="1:8">
      <c r="A46" s="197" t="s">
        <v>133</v>
      </c>
      <c r="B46" s="197" t="s">
        <v>47</v>
      </c>
      <c r="C46" s="198" t="str">
        <f t="shared" si="2"/>
        <v>Stored Procedures-M</v>
      </c>
      <c r="D46" s="197" t="s">
        <v>134</v>
      </c>
      <c r="E46" s="197" t="s">
        <v>14</v>
      </c>
      <c r="F46" s="198" t="str">
        <f t="shared" si="3"/>
        <v>Sybase-Média</v>
      </c>
      <c r="G46" s="198">
        <v>12</v>
      </c>
      <c r="H46" s="197">
        <v>8.4</v>
      </c>
    </row>
    <row r="47" spans="1:8">
      <c r="A47" s="197" t="s">
        <v>133</v>
      </c>
      <c r="B47" s="197" t="s">
        <v>48</v>
      </c>
      <c r="C47" s="198" t="str">
        <f t="shared" si="2"/>
        <v>Stored Procedures-M+</v>
      </c>
      <c r="D47" s="197" t="s">
        <v>134</v>
      </c>
      <c r="E47" s="197" t="s">
        <v>16</v>
      </c>
      <c r="F47" s="198" t="str">
        <f t="shared" si="3"/>
        <v>Sybase-Média+</v>
      </c>
      <c r="G47" s="198">
        <v>16</v>
      </c>
      <c r="H47" s="197">
        <v>11.2</v>
      </c>
    </row>
    <row r="48" spans="1:8">
      <c r="A48" s="197" t="s">
        <v>133</v>
      </c>
      <c r="B48" s="197" t="s">
        <v>49</v>
      </c>
      <c r="C48" s="198" t="str">
        <f t="shared" si="2"/>
        <v>Stored Procedures-A</v>
      </c>
      <c r="D48" s="197" t="s">
        <v>134</v>
      </c>
      <c r="E48" s="197" t="s">
        <v>17</v>
      </c>
      <c r="F48" s="198" t="str">
        <f t="shared" si="3"/>
        <v>Sybase-Alta</v>
      </c>
      <c r="G48" s="198">
        <v>28</v>
      </c>
      <c r="H48" s="197">
        <v>22.4</v>
      </c>
    </row>
    <row r="49" spans="1:8">
      <c r="A49" s="197" t="s">
        <v>133</v>
      </c>
      <c r="B49" s="197" t="s">
        <v>50</v>
      </c>
      <c r="C49" s="198" t="str">
        <f t="shared" si="2"/>
        <v>Stored Procedures-A+</v>
      </c>
      <c r="D49" s="197" t="s">
        <v>134</v>
      </c>
      <c r="E49" s="197" t="s">
        <v>31</v>
      </c>
      <c r="F49" s="198" t="str">
        <f t="shared" si="3"/>
        <v>Sybase-Alta+</v>
      </c>
      <c r="G49" s="198">
        <v>32</v>
      </c>
      <c r="H49" s="197">
        <v>25.6</v>
      </c>
    </row>
    <row r="50" spans="1:8">
      <c r="A50" s="197" t="s">
        <v>133</v>
      </c>
      <c r="B50" s="197" t="s">
        <v>51</v>
      </c>
      <c r="C50" s="198" t="str">
        <f t="shared" si="2"/>
        <v>Stored Procedures-MA</v>
      </c>
      <c r="D50" s="197" t="s">
        <v>134</v>
      </c>
      <c r="E50" s="197" t="s">
        <v>19</v>
      </c>
      <c r="F50" s="198" t="str">
        <f t="shared" si="3"/>
        <v>Sybase-Muito Alta</v>
      </c>
      <c r="G50" s="198">
        <v>40</v>
      </c>
      <c r="H50" s="197">
        <v>36</v>
      </c>
    </row>
    <row r="51" spans="1:8">
      <c r="A51" s="197" t="s">
        <v>133</v>
      </c>
      <c r="B51" s="197" t="s">
        <v>52</v>
      </c>
      <c r="C51" s="198" t="str">
        <f t="shared" si="2"/>
        <v>Stored Procedures-MA+</v>
      </c>
      <c r="D51" s="197" t="s">
        <v>134</v>
      </c>
      <c r="E51" s="197" t="s">
        <v>21</v>
      </c>
      <c r="F51" s="198" t="str">
        <f t="shared" si="3"/>
        <v>Sybase-Muito Alta+</v>
      </c>
      <c r="G51" s="198">
        <v>48</v>
      </c>
      <c r="H51" s="197">
        <v>43.2</v>
      </c>
    </row>
    <row r="52" spans="1:8">
      <c r="A52" s="197" t="s">
        <v>30</v>
      </c>
      <c r="B52" s="197" t="s">
        <v>43</v>
      </c>
      <c r="C52" s="198" t="s">
        <v>145</v>
      </c>
      <c r="D52" s="197" t="s">
        <v>30</v>
      </c>
      <c r="E52" s="197" t="s">
        <v>9</v>
      </c>
      <c r="F52" s="198" t="s">
        <v>146</v>
      </c>
      <c r="G52" s="198">
        <v>2</v>
      </c>
      <c r="H52" s="197">
        <v>1</v>
      </c>
    </row>
    <row r="53" spans="1:8">
      <c r="A53" s="197" t="s">
        <v>30</v>
      </c>
      <c r="B53" s="197" t="s">
        <v>44</v>
      </c>
      <c r="C53" s="198" t="s">
        <v>147</v>
      </c>
      <c r="D53" s="197" t="s">
        <v>30</v>
      </c>
      <c r="E53" s="197" t="s">
        <v>33</v>
      </c>
      <c r="F53" s="198" t="s">
        <v>148</v>
      </c>
      <c r="G53" s="198">
        <v>4</v>
      </c>
      <c r="H53" s="197">
        <v>2</v>
      </c>
    </row>
    <row r="54" spans="1:8">
      <c r="A54" s="197" t="s">
        <v>30</v>
      </c>
      <c r="B54" s="197" t="s">
        <v>45</v>
      </c>
      <c r="C54" s="198" t="s">
        <v>149</v>
      </c>
      <c r="D54" s="197" t="s">
        <v>30</v>
      </c>
      <c r="E54" s="197" t="s">
        <v>11</v>
      </c>
      <c r="F54" s="198" t="s">
        <v>150</v>
      </c>
      <c r="G54" s="198">
        <v>6</v>
      </c>
      <c r="H54" s="197">
        <v>3</v>
      </c>
    </row>
    <row r="55" spans="1:8">
      <c r="A55" s="197" t="s">
        <v>30</v>
      </c>
      <c r="B55" s="197" t="s">
        <v>46</v>
      </c>
      <c r="C55" s="198" t="s">
        <v>151</v>
      </c>
      <c r="D55" s="197" t="s">
        <v>30</v>
      </c>
      <c r="E55" s="197" t="s">
        <v>32</v>
      </c>
      <c r="F55" s="198" t="s">
        <v>152</v>
      </c>
      <c r="G55" s="198">
        <v>8</v>
      </c>
      <c r="H55" s="197">
        <v>4.8</v>
      </c>
    </row>
    <row r="56" spans="1:8">
      <c r="A56" s="197" t="s">
        <v>30</v>
      </c>
      <c r="B56" s="197" t="s">
        <v>47</v>
      </c>
      <c r="C56" s="198" t="s">
        <v>153</v>
      </c>
      <c r="D56" s="197" t="s">
        <v>30</v>
      </c>
      <c r="E56" s="197" t="s">
        <v>14</v>
      </c>
      <c r="F56" s="198" t="s">
        <v>154</v>
      </c>
      <c r="G56" s="198">
        <v>12</v>
      </c>
      <c r="H56" s="197">
        <v>8.3999999999999986</v>
      </c>
    </row>
    <row r="57" spans="1:8">
      <c r="A57" s="197" t="s">
        <v>30</v>
      </c>
      <c r="B57" s="197" t="s">
        <v>48</v>
      </c>
      <c r="C57" s="198" t="s">
        <v>155</v>
      </c>
      <c r="D57" s="197" t="s">
        <v>30</v>
      </c>
      <c r="E57" s="197" t="s">
        <v>16</v>
      </c>
      <c r="F57" s="198" t="s">
        <v>156</v>
      </c>
      <c r="G57" s="198">
        <v>16</v>
      </c>
      <c r="H57" s="197">
        <v>11.2</v>
      </c>
    </row>
    <row r="58" spans="1:8">
      <c r="A58" s="197" t="s">
        <v>30</v>
      </c>
      <c r="B58" s="197" t="s">
        <v>49</v>
      </c>
      <c r="C58" s="198" t="s">
        <v>157</v>
      </c>
      <c r="D58" s="197" t="s">
        <v>30</v>
      </c>
      <c r="E58" s="197" t="s">
        <v>17</v>
      </c>
      <c r="F58" s="198" t="s">
        <v>158</v>
      </c>
      <c r="G58" s="198">
        <v>28</v>
      </c>
      <c r="H58" s="197">
        <v>22.400000000000002</v>
      </c>
    </row>
    <row r="59" spans="1:8">
      <c r="A59" s="197" t="s">
        <v>30</v>
      </c>
      <c r="B59" s="197" t="s">
        <v>50</v>
      </c>
      <c r="C59" s="198" t="s">
        <v>159</v>
      </c>
      <c r="D59" s="197" t="s">
        <v>30</v>
      </c>
      <c r="E59" s="197" t="s">
        <v>31</v>
      </c>
      <c r="F59" s="198" t="s">
        <v>160</v>
      </c>
      <c r="G59" s="198">
        <v>32</v>
      </c>
      <c r="H59" s="197">
        <v>25.6</v>
      </c>
    </row>
    <row r="60" spans="1:8">
      <c r="A60" s="197" t="s">
        <v>30</v>
      </c>
      <c r="B60" s="197" t="s">
        <v>51</v>
      </c>
      <c r="C60" s="198" t="s">
        <v>161</v>
      </c>
      <c r="D60" s="197" t="s">
        <v>30</v>
      </c>
      <c r="E60" s="197" t="s">
        <v>19</v>
      </c>
      <c r="F60" s="198" t="s">
        <v>162</v>
      </c>
      <c r="G60" s="198">
        <v>40</v>
      </c>
      <c r="H60" s="197">
        <v>32</v>
      </c>
    </row>
    <row r="61" spans="1:8">
      <c r="A61" s="197" t="s">
        <v>30</v>
      </c>
      <c r="B61" s="197" t="s">
        <v>52</v>
      </c>
      <c r="C61" s="198" t="s">
        <v>163</v>
      </c>
      <c r="D61" s="197" t="s">
        <v>30</v>
      </c>
      <c r="E61" s="197" t="s">
        <v>21</v>
      </c>
      <c r="F61" s="198" t="s">
        <v>164</v>
      </c>
      <c r="G61" s="198">
        <v>48</v>
      </c>
      <c r="H61" s="197">
        <v>38.400000000000006</v>
      </c>
    </row>
  </sheetData>
  <sheetProtection algorithmName="SHA-512" hashValue="uCIFHwARz0V+AZvW+xJnQCBk43Lo+5fnu9Plgq7fWME+0NbobTU6n1BOVs9dfBAVvllXizL7QX4G1HMtdQtO9A==" saltValue="jeZk1CuN5VUwMWs7q3snwA==" spinCount="100000" sheet="1" objects="1" scenarios="1" selectLockedCells="1" selectUnlockedCells="1"/>
  <phoneticPr fontId="56" type="noConversion"/>
  <pageMargins left="0.7" right="0.7" top="0.75" bottom="0.75" header="0.3" footer="0.3"/>
  <pageSetup paperSize="9" orientation="portrait" horizontalDpi="4294967292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5" sqref="F15"/>
    </sheetView>
  </sheetViews>
  <sheetFormatPr defaultRowHeight="12.75"/>
  <cols>
    <col min="1" max="1" width="14.28515625" bestFit="1" customWidth="1"/>
    <col min="3" max="3" width="12.85546875" customWidth="1"/>
    <col min="5" max="5" width="9.7109375" bestFit="1" customWidth="1"/>
    <col min="7" max="7" width="16" bestFit="1" customWidth="1"/>
  </cols>
  <sheetData>
    <row r="1" spans="1:10" ht="13.5">
      <c r="A1" s="56" t="s">
        <v>36</v>
      </c>
      <c r="B1" s="7"/>
      <c r="C1" s="56" t="s">
        <v>7</v>
      </c>
      <c r="D1" s="7"/>
      <c r="E1" s="56" t="s">
        <v>8</v>
      </c>
      <c r="G1" s="56" t="s">
        <v>106</v>
      </c>
      <c r="H1" s="56"/>
      <c r="I1" s="56"/>
      <c r="J1" s="56" t="s">
        <v>109</v>
      </c>
    </row>
    <row r="2" spans="1:10" ht="13.5">
      <c r="A2" s="17" t="s">
        <v>37</v>
      </c>
      <c r="B2" s="7"/>
      <c r="C2" s="8" t="s">
        <v>30</v>
      </c>
      <c r="D2" s="7"/>
      <c r="E2" s="8" t="s">
        <v>10</v>
      </c>
      <c r="G2" s="56">
        <v>1</v>
      </c>
      <c r="H2" s="56"/>
      <c r="I2" s="56"/>
      <c r="J2" s="56" t="s">
        <v>110</v>
      </c>
    </row>
    <row r="3" spans="1:10" ht="13.5">
      <c r="A3" s="8" t="s">
        <v>9</v>
      </c>
      <c r="B3" s="3"/>
      <c r="C3" s="8" t="s">
        <v>18</v>
      </c>
      <c r="D3" s="3"/>
      <c r="E3" s="8" t="s">
        <v>13</v>
      </c>
      <c r="G3" s="56"/>
      <c r="H3" s="56"/>
      <c r="I3" s="56"/>
      <c r="J3" s="56" t="s">
        <v>111</v>
      </c>
    </row>
    <row r="4" spans="1:10" ht="13.5">
      <c r="A4" s="8" t="s">
        <v>33</v>
      </c>
      <c r="B4" s="3"/>
      <c r="C4" s="8" t="s">
        <v>12</v>
      </c>
      <c r="D4" s="3"/>
      <c r="E4" s="11"/>
    </row>
    <row r="5" spans="1:10" ht="13.5">
      <c r="A5" s="8" t="s">
        <v>11</v>
      </c>
      <c r="B5" s="3"/>
      <c r="C5" s="8" t="s">
        <v>91</v>
      </c>
      <c r="D5" s="3"/>
      <c r="E5" s="11"/>
    </row>
    <row r="6" spans="1:10" ht="13.5">
      <c r="A6" s="8" t="s">
        <v>32</v>
      </c>
      <c r="B6" s="3"/>
      <c r="C6" s="8" t="s">
        <v>22</v>
      </c>
      <c r="D6" s="3"/>
      <c r="E6" s="11"/>
    </row>
    <row r="7" spans="1:10" ht="13.5">
      <c r="A7" s="8" t="s">
        <v>14</v>
      </c>
      <c r="B7" s="3"/>
      <c r="C7" s="8" t="s">
        <v>54</v>
      </c>
      <c r="D7" s="3"/>
      <c r="E7" s="11"/>
    </row>
    <row r="8" spans="1:10" ht="13.5">
      <c r="A8" s="8" t="s">
        <v>16</v>
      </c>
      <c r="B8" s="3"/>
      <c r="C8" s="8" t="s">
        <v>57</v>
      </c>
      <c r="D8" s="3"/>
      <c r="E8" s="3"/>
    </row>
    <row r="9" spans="1:10" ht="13.5">
      <c r="A9" s="8" t="s">
        <v>17</v>
      </c>
      <c r="B9" s="3"/>
      <c r="C9" s="8" t="s">
        <v>23</v>
      </c>
      <c r="D9" s="3"/>
      <c r="E9" s="3"/>
    </row>
    <row r="10" spans="1:10" ht="13.5">
      <c r="A10" s="8" t="s">
        <v>31</v>
      </c>
      <c r="B10" s="3"/>
      <c r="C10" s="8" t="s">
        <v>24</v>
      </c>
      <c r="D10" s="3"/>
      <c r="E10" s="3"/>
    </row>
    <row r="11" spans="1:10" ht="13.5">
      <c r="A11" s="8" t="s">
        <v>19</v>
      </c>
      <c r="B11" s="3"/>
      <c r="C11" s="8" t="s">
        <v>93</v>
      </c>
      <c r="D11" s="3"/>
      <c r="E11" s="3"/>
    </row>
    <row r="12" spans="1:10" ht="13.5">
      <c r="A12" s="8" t="s">
        <v>21</v>
      </c>
      <c r="B12" s="3"/>
      <c r="C12" s="8" t="s">
        <v>94</v>
      </c>
      <c r="D12" s="3"/>
      <c r="E12" s="3"/>
    </row>
    <row r="13" spans="1:10" ht="13.5">
      <c r="A13" s="3"/>
      <c r="B13" s="7"/>
      <c r="C13" s="8" t="s">
        <v>20</v>
      </c>
      <c r="D13" s="7"/>
      <c r="E13" s="7"/>
    </row>
    <row r="14" spans="1:10" ht="13.5">
      <c r="A14" s="3"/>
      <c r="B14" s="7"/>
      <c r="C14" s="8" t="s">
        <v>15</v>
      </c>
      <c r="D14" s="7"/>
      <c r="E14" s="7"/>
    </row>
    <row r="15" spans="1:10" ht="13.5">
      <c r="A15" s="3"/>
      <c r="B15" s="7"/>
      <c r="C15" s="8" t="s">
        <v>121</v>
      </c>
      <c r="D15" s="7"/>
      <c r="E15" s="7"/>
    </row>
    <row r="16" spans="1:10" ht="13.5">
      <c r="A16" s="3"/>
      <c r="B16" s="7"/>
      <c r="C16" s="8" t="s">
        <v>125</v>
      </c>
      <c r="D16" s="7"/>
      <c r="E16" s="7"/>
    </row>
    <row r="17" spans="3:3" ht="13.5">
      <c r="C17" s="8" t="s">
        <v>53</v>
      </c>
    </row>
    <row r="18" spans="3:3" ht="13.5">
      <c r="C18" s="8" t="s">
        <v>29</v>
      </c>
    </row>
    <row r="19" spans="3:3" ht="13.5">
      <c r="C19" s="8" t="s">
        <v>34</v>
      </c>
    </row>
  </sheetData>
  <phoneticPr fontId="5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14</vt:i4>
      </vt:variant>
    </vt:vector>
  </HeadingPairs>
  <TitlesOfParts>
    <vt:vector size="23" baseType="lpstr">
      <vt:lpstr>CAPA</vt:lpstr>
      <vt:lpstr>AS IS TO BE</vt:lpstr>
      <vt:lpstr>Orçamento</vt:lpstr>
      <vt:lpstr>nro objetos x complexidade</vt:lpstr>
      <vt:lpstr>DC </vt:lpstr>
      <vt:lpstr>Racional Objetos Total</vt:lpstr>
      <vt:lpstr>Cronograma</vt:lpstr>
      <vt:lpstr>Fatores</vt:lpstr>
      <vt:lpstr>Listas</vt:lpstr>
      <vt:lpstr>Alteração</vt:lpstr>
      <vt:lpstr>contingencia</vt:lpstr>
      <vt:lpstr>contingenciaHoras</vt:lpstr>
      <vt:lpstr>dtInicio</vt:lpstr>
      <vt:lpstr>HorasBuildTU</vt:lpstr>
      <vt:lpstr>ListaComplexidades</vt:lpstr>
      <vt:lpstr>ListaTecnologias</vt:lpstr>
      <vt:lpstr>ListaTipos</vt:lpstr>
      <vt:lpstr>Matriz_Alterados</vt:lpstr>
      <vt:lpstr>Matriz_Novos</vt:lpstr>
      <vt:lpstr>Métricas___OBJETOS_Alterados</vt:lpstr>
      <vt:lpstr>Métricas_OBJETOS_Alterados</vt:lpstr>
      <vt:lpstr>Métricas_OBJETOS_Novos</vt:lpstr>
      <vt:lpstr>NomeProjeto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Estimativa de Esforço v4</dc:title>
  <dc:creator>Accenture</dc:creator>
  <cp:lastModifiedBy>Lima, Eder</cp:lastModifiedBy>
  <cp:lastPrinted>2010-01-18T21:15:33Z</cp:lastPrinted>
  <dcterms:created xsi:type="dcterms:W3CDTF">2007-06-29T13:25:45Z</dcterms:created>
  <dcterms:modified xsi:type="dcterms:W3CDTF">2016-05-12T12:59:21Z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0x010100EF8F665897BAAB42998ADC0CEAF751A6</vt:lpwstr>
  </property>
  <property fmtid="{D5CDD505-2E9C-101B-9397-08002B2CF9AE}" pid="4" name="TemplateUrl">
    <vt:lpwstr/>
  </property>
  <property fmtid="{D5CDD505-2E9C-101B-9397-08002B2CF9AE}" pid="5" name="_SourceUrl">
    <vt:lpwstr/>
  </property>
  <property fmtid="{D5CDD505-2E9C-101B-9397-08002B2CF9AE}" pid="6" name="Status">
    <vt:lpwstr>Aberto</vt:lpwstr>
  </property>
  <property fmtid="{D5CDD505-2E9C-101B-9397-08002B2CF9AE}" pid="7" name="xd_ProgID">
    <vt:lpwstr/>
  </property>
  <property fmtid="{D5CDD505-2E9C-101B-9397-08002B2CF9AE}" pid="8" name="Order">
    <vt:lpwstr/>
  </property>
  <property fmtid="{D5CDD505-2E9C-101B-9397-08002B2CF9AE}" pid="9" name="MetaInfo">
    <vt:lpwstr/>
  </property>
</Properties>
</file>