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90" windowWidth="19035" windowHeight="8640" activeTab="1"/>
  </bookViews>
  <sheets>
    <sheet name="Atual" sheetId="1" r:id="rId1"/>
    <sheet name="Atual (2)" sheetId="6" r:id="rId2"/>
    <sheet name="Cenário1" sheetId="4" r:id="rId3"/>
    <sheet name="Sheet1" sheetId="5" r:id="rId4"/>
  </sheets>
  <calcPr calcId="144525"/>
</workbook>
</file>

<file path=xl/calcChain.xml><?xml version="1.0" encoding="utf-8"?>
<calcChain xmlns="http://schemas.openxmlformats.org/spreadsheetml/2006/main">
  <c r="E7" i="6" l="1"/>
  <c r="E13" i="1"/>
  <c r="E14" i="1"/>
  <c r="E11" i="1"/>
  <c r="E8" i="6" l="1"/>
  <c r="E9" i="6"/>
  <c r="C3" i="6"/>
  <c r="H6" i="6" s="1"/>
  <c r="E11" i="6" l="1"/>
  <c r="E6" i="6"/>
  <c r="H7" i="1"/>
  <c r="C6" i="6" l="1"/>
  <c r="H7" i="6" s="1"/>
  <c r="E8" i="1"/>
  <c r="H9" i="1"/>
  <c r="H8" i="1"/>
  <c r="C7" i="6" l="1"/>
  <c r="C8" i="6" s="1"/>
  <c r="C9" i="6" s="1"/>
  <c r="C11" i="6" s="1"/>
  <c r="C13" i="6" s="1"/>
  <c r="I6" i="6"/>
  <c r="J6" i="6" s="1"/>
  <c r="C7" i="1"/>
  <c r="E9" i="1"/>
  <c r="C6" i="1"/>
  <c r="E7" i="1"/>
  <c r="H6" i="1"/>
  <c r="C8" i="1" l="1"/>
  <c r="C9" i="1" s="1"/>
  <c r="C11" i="1" s="1"/>
  <c r="C13" i="1" s="1"/>
  <c r="M24" i="4"/>
  <c r="M25" i="4" s="1"/>
  <c r="M26" i="4" s="1"/>
  <c r="M28" i="4" s="1"/>
  <c r="M30" i="4" s="1"/>
  <c r="J18" i="4" l="1"/>
  <c r="J19" i="4" s="1"/>
  <c r="G5" i="5" l="1"/>
  <c r="F5" i="5"/>
  <c r="E5" i="5"/>
  <c r="E7" i="4" l="1"/>
  <c r="C3" i="4"/>
  <c r="E9" i="4" s="1"/>
  <c r="H9" i="4" s="1"/>
  <c r="E10" i="4" l="1"/>
  <c r="E11" i="4" s="1"/>
  <c r="C6" i="4"/>
  <c r="I6" i="4" l="1"/>
  <c r="J6" i="4" s="1"/>
  <c r="C7" i="4" l="1"/>
  <c r="C8" i="4" s="1"/>
  <c r="C9" i="4" s="1"/>
  <c r="C11" i="4" s="1"/>
  <c r="C13" i="4" s="1"/>
  <c r="C3" i="1" l="1"/>
  <c r="E6" i="1" l="1"/>
  <c r="I6" i="1" l="1"/>
  <c r="J6" i="1" s="1"/>
</calcChain>
</file>

<file path=xl/sharedStrings.xml><?xml version="1.0" encoding="utf-8"?>
<sst xmlns="http://schemas.openxmlformats.org/spreadsheetml/2006/main" count="72" uniqueCount="25">
  <si>
    <t>Out</t>
  </si>
  <si>
    <t>Taxa</t>
  </si>
  <si>
    <t>Fretado</t>
  </si>
  <si>
    <t>Alimentação</t>
  </si>
  <si>
    <t>Pensão</t>
  </si>
  <si>
    <t>Dias</t>
  </si>
  <si>
    <t>Bruto</t>
  </si>
  <si>
    <t>Líquido</t>
  </si>
  <si>
    <t>Cálculo</t>
  </si>
  <si>
    <t>Gastos</t>
  </si>
  <si>
    <t>Facul</t>
  </si>
  <si>
    <t>Valor</t>
  </si>
  <si>
    <t>Dif</t>
  </si>
  <si>
    <t>Previdência</t>
  </si>
  <si>
    <t>INSS</t>
  </si>
  <si>
    <t>IRRF</t>
  </si>
  <si>
    <t>Pl Saúde</t>
  </si>
  <si>
    <t>Total</t>
  </si>
  <si>
    <t>Saldo</t>
  </si>
  <si>
    <t>Faixa</t>
  </si>
  <si>
    <t>%</t>
  </si>
  <si>
    <t>Deduzir</t>
  </si>
  <si>
    <t>Descontos</t>
  </si>
  <si>
    <t>Poup</t>
  </si>
  <si>
    <t>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</si>
</sst>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gradientFill degree="180">
        <stop position="0">
          <color theme="0"/>
        </stop>
        <stop position="1">
          <color theme="7" tint="0.80001220740379042"/>
        </stop>
      </gradientFill>
    </fill>
    <fill>
      <gradientFill>
        <stop position="0">
          <color theme="0"/>
        </stop>
        <stop position="1">
          <color theme="7" tint="0.80001220740379042"/>
        </stop>
      </gradientFill>
    </fill>
    <fill>
      <gradientFill degree="180">
        <stop position="0">
          <color theme="0"/>
        </stop>
        <stop position="1">
          <color theme="9" tint="0.59999389629810485"/>
        </stop>
      </gradientFill>
    </fill>
    <fill>
      <gradientFill>
        <stop position="0">
          <color theme="0"/>
        </stop>
        <stop position="1">
          <color theme="9" tint="0.59999389629810485"/>
        </stop>
      </gradient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44" fontId="0" fillId="0" borderId="0" xfId="1" applyFont="1" applyAlignment="1">
      <alignment vertical="center"/>
    </xf>
    <xf numFmtId="44" fontId="0" fillId="0" borderId="1" xfId="1" applyFont="1" applyBorder="1" applyAlignment="1">
      <alignment vertical="center"/>
    </xf>
    <xf numFmtId="4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44" fontId="0" fillId="0" borderId="1" xfId="0" applyNumberFormat="1" applyBorder="1" applyAlignment="1">
      <alignment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  <xf numFmtId="44" fontId="0" fillId="0" borderId="1" xfId="1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9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3" fontId="0" fillId="0" borderId="1" xfId="3" applyFont="1" applyBorder="1" applyAlignment="1">
      <alignment horizontal="center" vertical="center"/>
    </xf>
    <xf numFmtId="44" fontId="0" fillId="0" borderId="1" xfId="1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vertical="center"/>
    </xf>
    <xf numFmtId="44" fontId="0" fillId="0" borderId="3" xfId="0" applyNumberFormat="1" applyBorder="1" applyAlignment="1">
      <alignment vertical="center"/>
    </xf>
    <xf numFmtId="0" fontId="0" fillId="8" borderId="2" xfId="0" applyFill="1" applyBorder="1" applyAlignment="1">
      <alignment vertical="center"/>
    </xf>
    <xf numFmtId="44" fontId="0" fillId="4" borderId="3" xfId="0" applyNumberFormat="1" applyFill="1" applyBorder="1" applyAlignment="1">
      <alignment vertical="center"/>
    </xf>
    <xf numFmtId="9" fontId="0" fillId="0" borderId="2" xfId="0" applyNumberFormat="1" applyBorder="1" applyAlignment="1">
      <alignment horizontal="left" vertical="center"/>
    </xf>
    <xf numFmtId="0" fontId="0" fillId="6" borderId="2" xfId="0" applyFill="1" applyBorder="1" applyAlignment="1">
      <alignment vertical="center"/>
    </xf>
    <xf numFmtId="44" fontId="0" fillId="2" borderId="3" xfId="0" applyNumberFormat="1" applyFill="1" applyBorder="1" applyAlignment="1">
      <alignment vertical="center"/>
    </xf>
    <xf numFmtId="44" fontId="0" fillId="4" borderId="2" xfId="1" applyFont="1" applyFill="1" applyBorder="1" applyAlignment="1">
      <alignment vertical="center"/>
    </xf>
    <xf numFmtId="0" fontId="0" fillId="7" borderId="3" xfId="0" applyFill="1" applyBorder="1" applyAlignment="1">
      <alignment vertical="center"/>
    </xf>
    <xf numFmtId="44" fontId="0" fillId="2" borderId="2" xfId="1" applyFont="1" applyFill="1" applyBorder="1" applyAlignment="1">
      <alignment vertical="center"/>
    </xf>
    <xf numFmtId="0" fontId="0" fillId="5" borderId="3" xfId="0" applyFill="1" applyBorder="1" applyAlignment="1">
      <alignment vertical="center"/>
    </xf>
    <xf numFmtId="44" fontId="0" fillId="0" borderId="2" xfId="1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4" fontId="0" fillId="0" borderId="0" xfId="0" applyNumberFormat="1" applyAlignment="1">
      <alignment horizontal="right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8109</xdr:colOff>
      <xdr:row>5</xdr:row>
      <xdr:rowOff>2326</xdr:rowOff>
    </xdr:from>
    <xdr:to>
      <xdr:col>3</xdr:col>
      <xdr:colOff>245516</xdr:colOff>
      <xdr:row>7</xdr:row>
      <xdr:rowOff>185854</xdr:rowOff>
    </xdr:to>
    <xdr:sp macro="" textlink="">
      <xdr:nvSpPr>
        <xdr:cNvPr id="3" name="Trapezoid 2"/>
        <xdr:cNvSpPr/>
      </xdr:nvSpPr>
      <xdr:spPr>
        <a:xfrm rot="16200000">
          <a:off x="2341315" y="1118386"/>
          <a:ext cx="564528" cy="237407"/>
        </a:xfrm>
        <a:prstGeom prst="trapezoid">
          <a:avLst>
            <a:gd name="adj" fmla="val 78335"/>
          </a:avLst>
        </a:prstGeom>
        <a:solidFill>
          <a:schemeClr val="accent6">
            <a:lumMod val="40000"/>
            <a:lumOff val="6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7622</xdr:colOff>
      <xdr:row>8</xdr:row>
      <xdr:rowOff>0</xdr:rowOff>
    </xdr:from>
    <xdr:to>
      <xdr:col>3</xdr:col>
      <xdr:colOff>247649</xdr:colOff>
      <xdr:row>11</xdr:row>
      <xdr:rowOff>186866</xdr:rowOff>
    </xdr:to>
    <xdr:sp macro="" textlink="">
      <xdr:nvSpPr>
        <xdr:cNvPr id="4" name="Parallelogram 3"/>
        <xdr:cNvSpPr/>
      </xdr:nvSpPr>
      <xdr:spPr>
        <a:xfrm rot="5400000" flipV="1">
          <a:off x="2247813" y="1783169"/>
          <a:ext cx="758366" cy="240027"/>
        </a:xfrm>
        <a:prstGeom prst="parallelogram">
          <a:avLst>
            <a:gd name="adj" fmla="val 225655"/>
          </a:avLst>
        </a:prstGeom>
        <a:solidFill>
          <a:schemeClr val="accent4">
            <a:lumMod val="20000"/>
            <a:lumOff val="8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8109</xdr:colOff>
      <xdr:row>5</xdr:row>
      <xdr:rowOff>2326</xdr:rowOff>
    </xdr:from>
    <xdr:to>
      <xdr:col>3</xdr:col>
      <xdr:colOff>245516</xdr:colOff>
      <xdr:row>7</xdr:row>
      <xdr:rowOff>185854</xdr:rowOff>
    </xdr:to>
    <xdr:sp macro="" textlink="">
      <xdr:nvSpPr>
        <xdr:cNvPr id="2" name="Trapezoid 1"/>
        <xdr:cNvSpPr/>
      </xdr:nvSpPr>
      <xdr:spPr>
        <a:xfrm rot="16200000">
          <a:off x="2340099" y="1118386"/>
          <a:ext cx="564528" cy="237407"/>
        </a:xfrm>
        <a:prstGeom prst="trapezoid">
          <a:avLst>
            <a:gd name="adj" fmla="val 78335"/>
          </a:avLst>
        </a:prstGeom>
        <a:solidFill>
          <a:schemeClr val="accent6">
            <a:lumMod val="40000"/>
            <a:lumOff val="6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7622</xdr:colOff>
      <xdr:row>8</xdr:row>
      <xdr:rowOff>0</xdr:rowOff>
    </xdr:from>
    <xdr:to>
      <xdr:col>3</xdr:col>
      <xdr:colOff>247649</xdr:colOff>
      <xdr:row>11</xdr:row>
      <xdr:rowOff>186866</xdr:rowOff>
    </xdr:to>
    <xdr:sp macro="" textlink="">
      <xdr:nvSpPr>
        <xdr:cNvPr id="3" name="Parallelogram 2"/>
        <xdr:cNvSpPr/>
      </xdr:nvSpPr>
      <xdr:spPr>
        <a:xfrm rot="5400000" flipV="1">
          <a:off x="2244003" y="1783169"/>
          <a:ext cx="758366" cy="240027"/>
        </a:xfrm>
        <a:prstGeom prst="parallelogram">
          <a:avLst>
            <a:gd name="adj" fmla="val 225655"/>
          </a:avLst>
        </a:prstGeom>
        <a:solidFill>
          <a:schemeClr val="accent4">
            <a:lumMod val="20000"/>
            <a:lumOff val="8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215065</xdr:colOff>
      <xdr:row>6</xdr:row>
      <xdr:rowOff>0</xdr:rowOff>
    </xdr:from>
    <xdr:to>
      <xdr:col>5</xdr:col>
      <xdr:colOff>0</xdr:colOff>
      <xdr:row>7</xdr:row>
      <xdr:rowOff>1504</xdr:rowOff>
    </xdr:to>
    <xdr:sp macro="" textlink="">
      <xdr:nvSpPr>
        <xdr:cNvPr id="3" name="Rectangle 2"/>
        <xdr:cNvSpPr/>
      </xdr:nvSpPr>
      <xdr:spPr>
        <a:xfrm>
          <a:off x="1920040" y="1143000"/>
          <a:ext cx="813635" cy="192004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11</xdr:row>
      <xdr:rowOff>0</xdr:rowOff>
    </xdr:from>
    <xdr:to>
      <xdr:col>2</xdr:col>
      <xdr:colOff>809624</xdr:colOff>
      <xdr:row>12</xdr:row>
      <xdr:rowOff>1504</xdr:rowOff>
    </xdr:to>
    <xdr:sp macro="" textlink="">
      <xdr:nvSpPr>
        <xdr:cNvPr id="4" name="Rectangle 3"/>
        <xdr:cNvSpPr/>
      </xdr:nvSpPr>
      <xdr:spPr>
        <a:xfrm>
          <a:off x="1219200" y="2095500"/>
          <a:ext cx="809624" cy="192004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809624</xdr:colOff>
      <xdr:row>6</xdr:row>
      <xdr:rowOff>96002</xdr:rowOff>
    </xdr:from>
    <xdr:to>
      <xdr:col>3</xdr:col>
      <xdr:colOff>215065</xdr:colOff>
      <xdr:row>11</xdr:row>
      <xdr:rowOff>96002</xdr:rowOff>
    </xdr:to>
    <xdr:cxnSp macro="">
      <xdr:nvCxnSpPr>
        <xdr:cNvPr id="5" name="Elbow Connector 4"/>
        <xdr:cNvCxnSpPr>
          <a:stCxn id="4" idx="3"/>
          <a:endCxn id="3" idx="1"/>
        </xdr:cNvCxnSpPr>
      </xdr:nvCxnSpPr>
      <xdr:spPr>
        <a:xfrm flipV="1">
          <a:off x="2028824" y="1239002"/>
          <a:ext cx="243641" cy="95250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J25"/>
  <sheetViews>
    <sheetView showGridLines="0" zoomScaleNormal="100" workbookViewId="0">
      <selection activeCell="E12" sqref="E12:F14"/>
    </sheetView>
  </sheetViews>
  <sheetFormatPr defaultRowHeight="15" x14ac:dyDescent="0.25"/>
  <cols>
    <col min="1" max="1" width="9.140625" style="1"/>
    <col min="2" max="2" width="14.140625" style="1" customWidth="1"/>
    <col min="3" max="3" width="14.140625" style="7" customWidth="1"/>
    <col min="4" max="4" width="3.7109375" style="4" customWidth="1"/>
    <col min="5" max="5" width="14.140625" style="4" customWidth="1"/>
    <col min="6" max="6" width="14.140625" style="1" customWidth="1"/>
    <col min="7" max="7" width="3.7109375" style="1" customWidth="1"/>
    <col min="8" max="10" width="12.42578125" style="2" customWidth="1"/>
    <col min="11" max="16384" width="9.140625" style="1"/>
  </cols>
  <sheetData>
    <row r="2" spans="2:10" x14ac:dyDescent="0.25">
      <c r="B2" s="37" t="s">
        <v>5</v>
      </c>
      <c r="C2" s="37"/>
      <c r="D2" s="1"/>
      <c r="E2" s="1"/>
    </row>
    <row r="3" spans="2:10" x14ac:dyDescent="0.25">
      <c r="B3" s="10">
        <v>22</v>
      </c>
      <c r="C3" s="13">
        <f>B3/22</f>
        <v>1</v>
      </c>
      <c r="D3" s="1"/>
      <c r="E3" s="1"/>
    </row>
    <row r="5" spans="2:10" x14ac:dyDescent="0.25">
      <c r="B5" s="37" t="s">
        <v>8</v>
      </c>
      <c r="C5" s="37"/>
      <c r="E5" s="37" t="s">
        <v>0</v>
      </c>
      <c r="F5" s="37"/>
      <c r="H5" s="14" t="s">
        <v>6</v>
      </c>
      <c r="I5" s="14" t="s">
        <v>9</v>
      </c>
      <c r="J5" s="18" t="s">
        <v>18</v>
      </c>
    </row>
    <row r="6" spans="2:10" x14ac:dyDescent="0.25">
      <c r="B6" s="23" t="s">
        <v>6</v>
      </c>
      <c r="C6" s="24">
        <f>H6</f>
        <v>3900</v>
      </c>
      <c r="E6" s="30">
        <f>(H6*0.1)+8.5</f>
        <v>398.5</v>
      </c>
      <c r="F6" s="31" t="s">
        <v>1</v>
      </c>
      <c r="G6" s="6"/>
      <c r="H6" s="9">
        <f>3900*C3</f>
        <v>3900</v>
      </c>
      <c r="I6" s="9">
        <f>SUM(E6:E25)</f>
        <v>1640.8400000000001</v>
      </c>
      <c r="J6" s="11">
        <f>H6-I6</f>
        <v>2259.16</v>
      </c>
    </row>
    <row r="7" spans="2:10" x14ac:dyDescent="0.25">
      <c r="B7" s="25" t="s">
        <v>22</v>
      </c>
      <c r="C7" s="26">
        <f>SUM(E6:E8)</f>
        <v>1120.8399999999999</v>
      </c>
      <c r="E7" s="30">
        <f>360*C3</f>
        <v>360</v>
      </c>
      <c r="F7" s="31" t="s">
        <v>2</v>
      </c>
      <c r="H7" s="12">
        <f>C6-E6</f>
        <v>3501.5</v>
      </c>
    </row>
    <row r="8" spans="2:10" x14ac:dyDescent="0.25">
      <c r="B8" s="23" t="s">
        <v>7</v>
      </c>
      <c r="C8" s="24">
        <f>C6-C7</f>
        <v>2779.16</v>
      </c>
      <c r="E8" s="30">
        <f>H9</f>
        <v>362.34</v>
      </c>
      <c r="F8" s="31" t="s">
        <v>3</v>
      </c>
      <c r="H8" s="12">
        <f>B3*(3.76+5.8)</f>
        <v>210.31999999999996</v>
      </c>
    </row>
    <row r="9" spans="2:10" x14ac:dyDescent="0.25">
      <c r="B9" s="27">
        <v>0.2</v>
      </c>
      <c r="C9" s="24">
        <f>C8*0.2</f>
        <v>555.83199999999999</v>
      </c>
      <c r="E9" s="32">
        <f>C12</f>
        <v>700</v>
      </c>
      <c r="F9" s="33" t="s">
        <v>4</v>
      </c>
      <c r="H9" s="12">
        <f>B3*(6.57+9.9)</f>
        <v>362.34</v>
      </c>
      <c r="I9" s="12"/>
      <c r="J9" s="12"/>
    </row>
    <row r="10" spans="2:10" x14ac:dyDescent="0.25">
      <c r="B10" s="27" t="s">
        <v>16</v>
      </c>
      <c r="C10" s="24">
        <v>112</v>
      </c>
      <c r="E10" s="34">
        <v>900</v>
      </c>
      <c r="F10" s="35" t="s">
        <v>10</v>
      </c>
    </row>
    <row r="11" spans="2:10" x14ac:dyDescent="0.25">
      <c r="B11" s="27" t="s">
        <v>17</v>
      </c>
      <c r="C11" s="24">
        <f>SUM(C9:C10)</f>
        <v>667.83199999999999</v>
      </c>
      <c r="E11" s="34">
        <f>((H6/12)*2)+((H6/12)/3)</f>
        <v>758.33333333333337</v>
      </c>
      <c r="F11" s="35" t="s">
        <v>23</v>
      </c>
      <c r="H11" s="22"/>
    </row>
    <row r="12" spans="2:10" x14ac:dyDescent="0.25">
      <c r="B12" s="28" t="s">
        <v>11</v>
      </c>
      <c r="C12" s="29">
        <v>700</v>
      </c>
      <c r="E12" s="34">
        <v>-900</v>
      </c>
      <c r="F12" s="35" t="s">
        <v>10</v>
      </c>
      <c r="H12" s="12"/>
    </row>
    <row r="13" spans="2:10" x14ac:dyDescent="0.25">
      <c r="B13" s="23" t="s">
        <v>12</v>
      </c>
      <c r="C13" s="24">
        <f>C11-C12</f>
        <v>-32.168000000000006</v>
      </c>
      <c r="E13" s="34">
        <f>E11*(-1)</f>
        <v>-758.33333333333337</v>
      </c>
      <c r="F13" s="35" t="s">
        <v>23</v>
      </c>
    </row>
    <row r="14" spans="2:10" x14ac:dyDescent="0.25">
      <c r="E14" s="34">
        <f>(E7/2)*(-1)</f>
        <v>-180</v>
      </c>
      <c r="F14" s="35" t="s">
        <v>2</v>
      </c>
    </row>
    <row r="15" spans="2:10" x14ac:dyDescent="0.25">
      <c r="E15" s="34"/>
      <c r="F15" s="35"/>
    </row>
    <row r="16" spans="2:10" x14ac:dyDescent="0.25">
      <c r="E16" s="34"/>
      <c r="F16" s="35"/>
    </row>
    <row r="17" spans="5:6" x14ac:dyDescent="0.25">
      <c r="E17" s="34"/>
      <c r="F17" s="35"/>
    </row>
    <row r="18" spans="5:6" x14ac:dyDescent="0.25">
      <c r="E18" s="34"/>
      <c r="F18" s="35"/>
    </row>
    <row r="19" spans="5:6" x14ac:dyDescent="0.25">
      <c r="E19" s="34"/>
      <c r="F19" s="35"/>
    </row>
    <row r="20" spans="5:6" x14ac:dyDescent="0.25">
      <c r="E20" s="34"/>
      <c r="F20" s="35"/>
    </row>
    <row r="21" spans="5:6" x14ac:dyDescent="0.25">
      <c r="E21" s="34"/>
      <c r="F21" s="35"/>
    </row>
    <row r="22" spans="5:6" x14ac:dyDescent="0.25">
      <c r="E22" s="34"/>
      <c r="F22" s="35"/>
    </row>
    <row r="23" spans="5:6" x14ac:dyDescent="0.25">
      <c r="E23" s="34"/>
      <c r="F23" s="35"/>
    </row>
    <row r="24" spans="5:6" x14ac:dyDescent="0.25">
      <c r="E24" s="34"/>
      <c r="F24" s="35"/>
    </row>
    <row r="25" spans="5:6" x14ac:dyDescent="0.25">
      <c r="E25" s="34"/>
      <c r="F25" s="35"/>
    </row>
  </sheetData>
  <mergeCells count="3">
    <mergeCell ref="E5:F5"/>
    <mergeCell ref="B5:C5"/>
    <mergeCell ref="B2:C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"/>
  <sheetViews>
    <sheetView showGridLines="0" tabSelected="1" zoomScaleNormal="100" workbookViewId="0">
      <selection activeCell="F11" sqref="F11"/>
    </sheetView>
  </sheetViews>
  <sheetFormatPr defaultRowHeight="15" x14ac:dyDescent="0.25"/>
  <cols>
    <col min="1" max="1" width="9.140625" style="1"/>
    <col min="2" max="2" width="14.140625" style="1" customWidth="1"/>
    <col min="3" max="3" width="14.140625" style="7" customWidth="1"/>
    <col min="4" max="4" width="3.7109375" style="4" customWidth="1"/>
    <col min="5" max="5" width="14.140625" style="4" customWidth="1"/>
    <col min="6" max="6" width="14.140625" style="1" customWidth="1"/>
    <col min="7" max="7" width="3.7109375" style="1" customWidth="1"/>
    <col min="8" max="10" width="12.42578125" style="2" customWidth="1"/>
    <col min="11" max="16384" width="9.140625" style="1"/>
  </cols>
  <sheetData>
    <row r="2" spans="2:10" x14ac:dyDescent="0.25">
      <c r="B2" s="37" t="s">
        <v>5</v>
      </c>
      <c r="C2" s="37"/>
      <c r="D2" s="1"/>
      <c r="E2" s="1"/>
    </row>
    <row r="3" spans="2:10" x14ac:dyDescent="0.25">
      <c r="B3" s="10">
        <v>22</v>
      </c>
      <c r="C3" s="13">
        <f>B3/22</f>
        <v>1</v>
      </c>
      <c r="D3" s="1"/>
      <c r="E3" s="1"/>
    </row>
    <row r="5" spans="2:10" x14ac:dyDescent="0.25">
      <c r="B5" s="37" t="s">
        <v>8</v>
      </c>
      <c r="C5" s="37"/>
      <c r="E5" s="37" t="s">
        <v>0</v>
      </c>
      <c r="F5" s="37"/>
      <c r="H5" s="14" t="s">
        <v>6</v>
      </c>
      <c r="I5" s="14" t="s">
        <v>9</v>
      </c>
      <c r="J5" s="36" t="s">
        <v>18</v>
      </c>
    </row>
    <row r="6" spans="2:10" x14ac:dyDescent="0.25">
      <c r="B6" s="23" t="s">
        <v>6</v>
      </c>
      <c r="C6" s="24">
        <f>H6</f>
        <v>6400</v>
      </c>
      <c r="E6" s="30">
        <f>(H6*0.1533)+190+8.5</f>
        <v>1179.6199999999999</v>
      </c>
      <c r="F6" s="31" t="s">
        <v>1</v>
      </c>
      <c r="G6" s="6"/>
      <c r="H6" s="9">
        <f>6400*C3</f>
        <v>6400</v>
      </c>
      <c r="I6" s="9">
        <f>SUM(E6:E25)</f>
        <v>5088.62</v>
      </c>
      <c r="J6" s="11">
        <f>H6-I6</f>
        <v>1311.38</v>
      </c>
    </row>
    <row r="7" spans="2:10" x14ac:dyDescent="0.25">
      <c r="B7" s="25" t="s">
        <v>22</v>
      </c>
      <c r="C7" s="26">
        <f>SUM(E6:E8)</f>
        <v>1993.62</v>
      </c>
      <c r="E7" s="30">
        <f>(2*3.5)*B3</f>
        <v>154</v>
      </c>
      <c r="F7" s="31" t="s">
        <v>24</v>
      </c>
      <c r="H7" s="12">
        <f>C6-E6</f>
        <v>5220.38</v>
      </c>
    </row>
    <row r="8" spans="2:10" x14ac:dyDescent="0.25">
      <c r="B8" s="23" t="s">
        <v>7</v>
      </c>
      <c r="C8" s="24">
        <f>C6-C7</f>
        <v>4406.38</v>
      </c>
      <c r="E8" s="30">
        <f>B3*(30)</f>
        <v>660</v>
      </c>
      <c r="F8" s="31" t="s">
        <v>3</v>
      </c>
      <c r="H8" s="12"/>
    </row>
    <row r="9" spans="2:10" x14ac:dyDescent="0.25">
      <c r="B9" s="27">
        <v>0.2</v>
      </c>
      <c r="C9" s="24">
        <f>C8*0.2</f>
        <v>881.27600000000007</v>
      </c>
      <c r="E9" s="32">
        <f>C12</f>
        <v>995</v>
      </c>
      <c r="F9" s="33" t="s">
        <v>4</v>
      </c>
      <c r="H9" s="12"/>
      <c r="I9" s="12"/>
      <c r="J9" s="12"/>
    </row>
    <row r="10" spans="2:10" x14ac:dyDescent="0.25">
      <c r="B10" s="27" t="s">
        <v>16</v>
      </c>
      <c r="C10" s="24">
        <v>112</v>
      </c>
      <c r="E10" s="34">
        <v>500</v>
      </c>
      <c r="F10" s="35" t="s">
        <v>10</v>
      </c>
    </row>
    <row r="11" spans="2:10" x14ac:dyDescent="0.25">
      <c r="B11" s="27" t="s">
        <v>17</v>
      </c>
      <c r="C11" s="24">
        <f>SUM(C9:C10)</f>
        <v>993.27600000000007</v>
      </c>
      <c r="E11" s="34">
        <f>((H6/12)*3)</f>
        <v>1600</v>
      </c>
      <c r="F11" s="35" t="s">
        <v>23</v>
      </c>
      <c r="H11" s="22"/>
    </row>
    <row r="12" spans="2:10" x14ac:dyDescent="0.25">
      <c r="B12" s="28" t="s">
        <v>11</v>
      </c>
      <c r="C12" s="29">
        <v>995</v>
      </c>
      <c r="E12" s="34"/>
      <c r="F12" s="35"/>
      <c r="H12" s="12"/>
    </row>
    <row r="13" spans="2:10" x14ac:dyDescent="0.25">
      <c r="B13" s="23" t="s">
        <v>12</v>
      </c>
      <c r="C13" s="24">
        <f>C11-C12</f>
        <v>-1.7239999999999327</v>
      </c>
      <c r="E13" s="34"/>
      <c r="F13" s="35"/>
    </row>
    <row r="14" spans="2:10" x14ac:dyDescent="0.25">
      <c r="C14" s="39"/>
      <c r="E14" s="34"/>
      <c r="F14" s="35"/>
    </row>
    <row r="15" spans="2:10" x14ac:dyDescent="0.25">
      <c r="E15" s="34"/>
      <c r="F15" s="35"/>
    </row>
    <row r="16" spans="2:10" x14ac:dyDescent="0.25">
      <c r="E16" s="34"/>
      <c r="F16" s="35"/>
    </row>
    <row r="17" spans="5:6" x14ac:dyDescent="0.25">
      <c r="E17" s="34"/>
      <c r="F17" s="35"/>
    </row>
    <row r="18" spans="5:6" x14ac:dyDescent="0.25">
      <c r="E18" s="34"/>
      <c r="F18" s="35"/>
    </row>
    <row r="19" spans="5:6" x14ac:dyDescent="0.25">
      <c r="E19" s="34"/>
      <c r="F19" s="35"/>
    </row>
    <row r="20" spans="5:6" x14ac:dyDescent="0.25">
      <c r="E20" s="34"/>
      <c r="F20" s="35"/>
    </row>
    <row r="21" spans="5:6" x14ac:dyDescent="0.25">
      <c r="E21" s="34"/>
      <c r="F21" s="35"/>
    </row>
    <row r="22" spans="5:6" x14ac:dyDescent="0.25">
      <c r="E22" s="34"/>
      <c r="F22" s="35"/>
    </row>
    <row r="23" spans="5:6" x14ac:dyDescent="0.25">
      <c r="E23" s="34"/>
      <c r="F23" s="35"/>
    </row>
    <row r="24" spans="5:6" x14ac:dyDescent="0.25">
      <c r="E24" s="34"/>
      <c r="F24" s="35"/>
    </row>
    <row r="25" spans="5:6" x14ac:dyDescent="0.25">
      <c r="E25" s="34"/>
      <c r="F25" s="35"/>
    </row>
  </sheetData>
  <mergeCells count="3">
    <mergeCell ref="B2:C2"/>
    <mergeCell ref="B5:C5"/>
    <mergeCell ref="E5:F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N30"/>
  <sheetViews>
    <sheetView showGridLines="0" zoomScaleNormal="100" workbookViewId="0">
      <selection activeCell="E6" sqref="E6"/>
    </sheetView>
  </sheetViews>
  <sheetFormatPr defaultRowHeight="15" x14ac:dyDescent="0.25"/>
  <cols>
    <col min="1" max="1" width="3.28515625" style="1" customWidth="1"/>
    <col min="2" max="2" width="10.140625" style="1" bestFit="1" customWidth="1"/>
    <col min="3" max="3" width="12.140625" style="7" bestFit="1" customWidth="1"/>
    <col min="4" max="4" width="3.28515625" style="4" customWidth="1"/>
    <col min="5" max="5" width="12.140625" style="4" bestFit="1" customWidth="1"/>
    <col min="6" max="6" width="12.140625" style="1" bestFit="1" customWidth="1"/>
    <col min="7" max="7" width="3.28515625" style="1" customWidth="1"/>
    <col min="8" max="10" width="12.42578125" style="2" customWidth="1"/>
    <col min="11" max="11" width="3.28515625" style="1" customWidth="1"/>
    <col min="12" max="12" width="23.7109375" style="1" bestFit="1" customWidth="1"/>
    <col min="13" max="13" width="12.140625" style="2" bestFit="1" customWidth="1"/>
    <col min="14" max="14" width="10.5703125" style="2" bestFit="1" customWidth="1"/>
    <col min="15" max="16384" width="9.140625" style="1"/>
  </cols>
  <sheetData>
    <row r="2" spans="2:14" x14ac:dyDescent="0.25">
      <c r="B2" s="37" t="s">
        <v>5</v>
      </c>
      <c r="C2" s="37"/>
      <c r="D2" s="1"/>
      <c r="E2" s="1"/>
    </row>
    <row r="3" spans="2:14" x14ac:dyDescent="0.25">
      <c r="B3" s="10">
        <v>22</v>
      </c>
      <c r="C3" s="13">
        <f>B3/22</f>
        <v>1</v>
      </c>
      <c r="D3" s="1"/>
      <c r="E3" s="1"/>
    </row>
    <row r="4" spans="2:14" x14ac:dyDescent="0.25">
      <c r="L4" s="38" t="s">
        <v>15</v>
      </c>
      <c r="M4" s="38"/>
      <c r="N4" s="38"/>
    </row>
    <row r="5" spans="2:14" x14ac:dyDescent="0.25">
      <c r="B5" s="37" t="s">
        <v>8</v>
      </c>
      <c r="C5" s="37"/>
      <c r="E5" s="37" t="s">
        <v>0</v>
      </c>
      <c r="F5" s="37"/>
      <c r="H5" s="14" t="s">
        <v>6</v>
      </c>
      <c r="I5" s="14" t="s">
        <v>9</v>
      </c>
      <c r="J5" s="18" t="s">
        <v>18</v>
      </c>
      <c r="L5" s="14" t="s">
        <v>19</v>
      </c>
      <c r="M5" s="14" t="s">
        <v>20</v>
      </c>
      <c r="N5" s="19" t="s">
        <v>21</v>
      </c>
    </row>
    <row r="6" spans="2:14" x14ac:dyDescent="0.25">
      <c r="B6" s="3" t="s">
        <v>6</v>
      </c>
      <c r="C6" s="8">
        <f>H6</f>
        <v>2800</v>
      </c>
      <c r="E6" s="15">
        <v>100</v>
      </c>
      <c r="F6" s="16" t="s">
        <v>3</v>
      </c>
      <c r="G6" s="6"/>
      <c r="H6" s="9">
        <v>2800</v>
      </c>
      <c r="I6" s="9">
        <f>SUM(E6:E23)</f>
        <v>2450.9246111111115</v>
      </c>
      <c r="J6" s="11">
        <f>H6-I6</f>
        <v>349.07538888888848</v>
      </c>
      <c r="L6" s="21">
        <v>0</v>
      </c>
      <c r="M6" s="20">
        <v>7.5</v>
      </c>
      <c r="N6" s="9">
        <v>134.08000000000001</v>
      </c>
    </row>
    <row r="7" spans="2:14" x14ac:dyDescent="0.25">
      <c r="B7" s="3" t="s">
        <v>22</v>
      </c>
      <c r="C7" s="8">
        <f>E10+E11</f>
        <v>319.81350000000003</v>
      </c>
      <c r="E7" s="5">
        <f>C12</f>
        <v>670</v>
      </c>
      <c r="F7" s="3" t="s">
        <v>4</v>
      </c>
      <c r="L7" s="21">
        <v>2679.3</v>
      </c>
      <c r="M7" s="20">
        <v>15</v>
      </c>
      <c r="N7" s="9">
        <v>335.03</v>
      </c>
    </row>
    <row r="8" spans="2:14" x14ac:dyDescent="0.25">
      <c r="B8" s="3" t="s">
        <v>7</v>
      </c>
      <c r="C8" s="8">
        <f>C6-C7</f>
        <v>2480.1864999999998</v>
      </c>
      <c r="E8" s="5">
        <v>1000</v>
      </c>
      <c r="F8" s="3" t="s">
        <v>10</v>
      </c>
      <c r="L8" s="21">
        <v>3572.44</v>
      </c>
      <c r="M8" s="20">
        <v>22.5</v>
      </c>
      <c r="N8" s="9">
        <v>602.96</v>
      </c>
    </row>
    <row r="9" spans="2:14" x14ac:dyDescent="0.25">
      <c r="B9" s="17">
        <v>0.2</v>
      </c>
      <c r="C9" s="8">
        <f>C8*0.2</f>
        <v>496.03729999999996</v>
      </c>
      <c r="E9" s="5">
        <f>(H6/12)+((H6/12)/3)+50</f>
        <v>361.11111111111114</v>
      </c>
      <c r="F9" s="3" t="s">
        <v>13</v>
      </c>
      <c r="H9" s="12">
        <f>E9*12</f>
        <v>4333.3333333333339</v>
      </c>
      <c r="I9" s="12"/>
      <c r="J9" s="12"/>
      <c r="L9" s="21">
        <v>4463.8100000000004</v>
      </c>
      <c r="M9" s="20">
        <v>27.5</v>
      </c>
      <c r="N9" s="9">
        <v>826.15</v>
      </c>
    </row>
    <row r="10" spans="2:14" x14ac:dyDescent="0.25">
      <c r="B10" s="17" t="s">
        <v>16</v>
      </c>
      <c r="C10" s="8">
        <v>112</v>
      </c>
      <c r="E10" s="5">
        <f>H6*0.11</f>
        <v>308</v>
      </c>
      <c r="F10" s="3" t="s">
        <v>14</v>
      </c>
    </row>
    <row r="11" spans="2:14" x14ac:dyDescent="0.25">
      <c r="B11" s="17" t="s">
        <v>17</v>
      </c>
      <c r="C11" s="8">
        <f>SUM(C9:C10)</f>
        <v>608.03729999999996</v>
      </c>
      <c r="E11" s="5">
        <f>((H6-E10-179.71)*(VLOOKUP(H6,L6:N9,2,1))/100)-(VLOOKUP(H6,L6:N9,3,1))</f>
        <v>11.813500000000033</v>
      </c>
      <c r="F11" s="3" t="s">
        <v>15</v>
      </c>
    </row>
    <row r="12" spans="2:14" x14ac:dyDescent="0.25">
      <c r="B12" s="3" t="s">
        <v>11</v>
      </c>
      <c r="C12" s="8">
        <v>670</v>
      </c>
      <c r="E12" s="5"/>
      <c r="F12" s="3"/>
      <c r="H12" s="12"/>
    </row>
    <row r="13" spans="2:14" x14ac:dyDescent="0.25">
      <c r="B13" s="3" t="s">
        <v>12</v>
      </c>
      <c r="C13" s="8">
        <f>C11-C12</f>
        <v>-61.962700000000041</v>
      </c>
      <c r="E13" s="5"/>
      <c r="F13" s="3"/>
    </row>
    <row r="14" spans="2:14" x14ac:dyDescent="0.25">
      <c r="E14" s="5"/>
      <c r="F14" s="3"/>
    </row>
    <row r="15" spans="2:14" x14ac:dyDescent="0.25">
      <c r="E15" s="5"/>
      <c r="F15" s="3"/>
    </row>
    <row r="16" spans="2:14" x14ac:dyDescent="0.25">
      <c r="E16" s="5"/>
      <c r="F16" s="3"/>
    </row>
    <row r="17" spans="5:13" x14ac:dyDescent="0.25">
      <c r="E17" s="5"/>
      <c r="F17" s="3"/>
    </row>
    <row r="18" spans="5:13" x14ac:dyDescent="0.25">
      <c r="E18" s="5"/>
      <c r="F18" s="3"/>
      <c r="H18" s="2">
        <v>20</v>
      </c>
      <c r="I18" s="2">
        <v>22</v>
      </c>
      <c r="J18" s="2">
        <f>H18*I18</f>
        <v>440</v>
      </c>
    </row>
    <row r="19" spans="5:13" x14ac:dyDescent="0.25">
      <c r="E19" s="5"/>
      <c r="F19" s="3"/>
      <c r="J19" s="2">
        <f>J18-340</f>
        <v>100</v>
      </c>
    </row>
    <row r="20" spans="5:13" x14ac:dyDescent="0.25">
      <c r="E20" s="5"/>
      <c r="F20" s="3"/>
    </row>
    <row r="21" spans="5:13" x14ac:dyDescent="0.25">
      <c r="E21" s="5"/>
      <c r="F21" s="3"/>
    </row>
    <row r="22" spans="5:13" x14ac:dyDescent="0.25">
      <c r="E22" s="5"/>
      <c r="F22" s="3"/>
      <c r="L22" s="37" t="s">
        <v>8</v>
      </c>
      <c r="M22" s="37"/>
    </row>
    <row r="23" spans="5:13" x14ac:dyDescent="0.25">
      <c r="E23" s="5"/>
      <c r="F23" s="3"/>
      <c r="L23" s="3" t="s">
        <v>6</v>
      </c>
      <c r="M23" s="8">
        <v>2800</v>
      </c>
    </row>
    <row r="24" spans="5:13" x14ac:dyDescent="0.25">
      <c r="L24" s="3" t="s">
        <v>22</v>
      </c>
      <c r="M24" s="8">
        <f>O27+O28</f>
        <v>0</v>
      </c>
    </row>
    <row r="25" spans="5:13" x14ac:dyDescent="0.25">
      <c r="L25" s="3" t="s">
        <v>7</v>
      </c>
      <c r="M25" s="8">
        <f>M23-M24</f>
        <v>2800</v>
      </c>
    </row>
    <row r="26" spans="5:13" x14ac:dyDescent="0.25">
      <c r="L26" s="17">
        <v>0.2</v>
      </c>
      <c r="M26" s="8">
        <f>M25*0.2</f>
        <v>560</v>
      </c>
    </row>
    <row r="27" spans="5:13" x14ac:dyDescent="0.25">
      <c r="L27" s="17" t="s">
        <v>16</v>
      </c>
      <c r="M27" s="8">
        <v>112</v>
      </c>
    </row>
    <row r="28" spans="5:13" x14ac:dyDescent="0.25">
      <c r="L28" s="17" t="s">
        <v>17</v>
      </c>
      <c r="M28" s="8">
        <f>SUM(M26:M27)</f>
        <v>672</v>
      </c>
    </row>
    <row r="29" spans="5:13" x14ac:dyDescent="0.25">
      <c r="L29" s="3" t="s">
        <v>11</v>
      </c>
      <c r="M29" s="8">
        <v>670</v>
      </c>
    </row>
    <row r="30" spans="5:13" x14ac:dyDescent="0.25">
      <c r="L30" s="3" t="s">
        <v>12</v>
      </c>
      <c r="M30" s="8">
        <f>M28-M29</f>
        <v>2</v>
      </c>
    </row>
  </sheetData>
  <mergeCells count="5">
    <mergeCell ref="B2:C2"/>
    <mergeCell ref="B5:C5"/>
    <mergeCell ref="E5:F5"/>
    <mergeCell ref="L4:N4"/>
    <mergeCell ref="L22:M2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E3:G5"/>
  <sheetViews>
    <sheetView workbookViewId="0">
      <selection activeCell="G9" sqref="G9"/>
    </sheetView>
  </sheetViews>
  <sheetFormatPr defaultRowHeight="15" x14ac:dyDescent="0.25"/>
  <cols>
    <col min="6" max="6" width="12" bestFit="1" customWidth="1"/>
  </cols>
  <sheetData>
    <row r="3" spans="5:7" x14ac:dyDescent="0.25">
      <c r="E3">
        <v>2800</v>
      </c>
      <c r="F3">
        <v>2490.9246111111115</v>
      </c>
      <c r="G3">
        <v>309.07538888888848</v>
      </c>
    </row>
    <row r="4" spans="5:7" x14ac:dyDescent="0.25">
      <c r="E4">
        <v>3000</v>
      </c>
      <c r="F4">
        <v>2561.8468333333335</v>
      </c>
      <c r="G4">
        <v>438.15316666666649</v>
      </c>
    </row>
    <row r="5" spans="5:7" x14ac:dyDescent="0.25">
      <c r="E5">
        <f>E4-E3</f>
        <v>200</v>
      </c>
      <c r="F5">
        <f>F4-F3</f>
        <v>70.92222222222199</v>
      </c>
      <c r="G5">
        <f>G4-G3</f>
        <v>129.07777777777801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Atual</vt:lpstr>
      <vt:lpstr>Atual (2)</vt:lpstr>
      <vt:lpstr>Cenário1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Junior, Sidnei Antonio</dc:creator>
  <cp:lastModifiedBy>Juvenal, Karina M</cp:lastModifiedBy>
  <dcterms:created xsi:type="dcterms:W3CDTF">2014-10-17T11:39:43Z</dcterms:created>
  <dcterms:modified xsi:type="dcterms:W3CDTF">2015-03-19T19:14:02Z</dcterms:modified>
</cp:coreProperties>
</file>