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mo\remise\"/>
    </mc:Choice>
  </mc:AlternateContent>
  <xr:revisionPtr revIDLastSave="0" documentId="13_ncr:1_{D57166ED-13BE-4C6A-9566-C3A9C4692552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Résultats attendus" sheetId="6" r:id="rId1"/>
    <sheet name="Données brutes" sheetId="7" r:id="rId2"/>
    <sheet name="Objectifs" sheetId="9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10" i="7" l="1"/>
  <c r="AD11" i="7"/>
  <c r="AD12" i="7"/>
  <c r="AD13" i="7"/>
  <c r="AD14" i="7"/>
  <c r="AD15" i="7"/>
  <c r="AD16" i="7"/>
  <c r="AD17" i="7"/>
  <c r="AD18" i="7"/>
  <c r="AD19" i="7"/>
  <c r="AD20" i="7"/>
  <c r="AD21" i="7"/>
  <c r="AD22" i="7"/>
  <c r="AD23" i="7"/>
  <c r="AD24" i="7"/>
  <c r="AD25" i="7"/>
  <c r="AD9" i="7"/>
  <c r="AC14" i="7"/>
  <c r="AC15" i="7"/>
  <c r="AC16" i="7"/>
  <c r="AC17" i="7"/>
  <c r="AC18" i="7"/>
  <c r="AC19" i="7"/>
  <c r="AC20" i="7"/>
  <c r="AC21" i="7"/>
  <c r="AH21" i="7" s="1"/>
  <c r="AC22" i="7"/>
  <c r="AC23" i="7"/>
  <c r="AC24" i="7"/>
  <c r="AC25" i="7"/>
  <c r="AC9" i="7"/>
  <c r="AC10" i="7"/>
  <c r="AC11" i="7"/>
  <c r="AC12" i="7"/>
  <c r="AC13" i="7"/>
  <c r="AB10" i="7"/>
  <c r="AB11" i="7"/>
  <c r="AB12" i="7"/>
  <c r="AB13" i="7"/>
  <c r="AB14" i="7"/>
  <c r="AB15" i="7"/>
  <c r="AB16" i="7"/>
  <c r="AB17" i="7"/>
  <c r="AB18" i="7"/>
  <c r="AB19" i="7"/>
  <c r="AB20" i="7"/>
  <c r="AB21" i="7"/>
  <c r="AB22" i="7"/>
  <c r="AB23" i="7"/>
  <c r="AB24" i="7"/>
  <c r="AB25" i="7"/>
  <c r="AB9" i="7"/>
  <c r="AA10" i="7"/>
  <c r="AA11" i="7"/>
  <c r="AA12" i="7"/>
  <c r="AA13" i="7"/>
  <c r="AA14" i="7"/>
  <c r="AA15" i="7"/>
  <c r="AA16" i="7"/>
  <c r="AA17" i="7"/>
  <c r="AA18" i="7"/>
  <c r="AA19" i="7"/>
  <c r="AA20" i="7"/>
  <c r="AA21" i="7"/>
  <c r="AA22" i="7"/>
  <c r="AA23" i="7"/>
  <c r="AA24" i="7"/>
  <c r="AA25" i="7"/>
  <c r="Z10" i="7"/>
  <c r="Z11" i="7"/>
  <c r="Z12" i="7"/>
  <c r="Z13" i="7"/>
  <c r="Z14" i="7"/>
  <c r="Z15" i="7"/>
  <c r="Z16" i="7"/>
  <c r="Z17" i="7"/>
  <c r="Z18" i="7"/>
  <c r="Z19" i="7"/>
  <c r="Z20" i="7"/>
  <c r="Z21" i="7"/>
  <c r="Z22" i="7"/>
  <c r="Z23" i="7"/>
  <c r="Z24" i="7"/>
  <c r="Z25" i="7"/>
  <c r="Z9" i="7"/>
  <c r="AA9" i="7" s="1"/>
  <c r="Y10" i="7"/>
  <c r="Y11" i="7"/>
  <c r="Y12" i="7"/>
  <c r="Y13" i="7"/>
  <c r="Y14" i="7"/>
  <c r="Y15" i="7"/>
  <c r="Y16" i="7"/>
  <c r="Y17" i="7"/>
  <c r="Y18" i="7"/>
  <c r="Y19" i="7"/>
  <c r="Y20" i="7"/>
  <c r="Y21" i="7"/>
  <c r="Y22" i="7"/>
  <c r="Y23" i="7"/>
  <c r="Y24" i="7"/>
  <c r="Y25" i="7"/>
  <c r="Y9" i="7"/>
  <c r="X10" i="7"/>
  <c r="X11" i="7"/>
  <c r="X12" i="7"/>
  <c r="X13" i="7"/>
  <c r="X14" i="7"/>
  <c r="X15" i="7"/>
  <c r="X16" i="7"/>
  <c r="X17" i="7"/>
  <c r="X18" i="7"/>
  <c r="X19" i="7"/>
  <c r="X20" i="7"/>
  <c r="X21" i="7"/>
  <c r="X22" i="7"/>
  <c r="X23" i="7"/>
  <c r="X24" i="7"/>
  <c r="X25" i="7"/>
  <c r="X9" i="7"/>
  <c r="W10" i="7"/>
  <c r="W11" i="7"/>
  <c r="W12" i="7"/>
  <c r="W13" i="7"/>
  <c r="W14" i="7"/>
  <c r="W15" i="7"/>
  <c r="W16" i="7"/>
  <c r="W17" i="7"/>
  <c r="W18" i="7"/>
  <c r="W19" i="7"/>
  <c r="W20" i="7"/>
  <c r="W21" i="7"/>
  <c r="W22" i="7"/>
  <c r="W23" i="7"/>
  <c r="W24" i="7"/>
  <c r="W25" i="7"/>
  <c r="W9" i="7"/>
  <c r="V10" i="7"/>
  <c r="AH10" i="7" s="1"/>
  <c r="V11" i="7"/>
  <c r="V12" i="7"/>
  <c r="AH12" i="7" s="1"/>
  <c r="V13" i="7"/>
  <c r="V14" i="7"/>
  <c r="V15" i="7"/>
  <c r="V16" i="7"/>
  <c r="V17" i="7"/>
  <c r="V18" i="7"/>
  <c r="AH18" i="7" s="1"/>
  <c r="V19" i="7"/>
  <c r="V20" i="7"/>
  <c r="AH20" i="7" s="1"/>
  <c r="V21" i="7"/>
  <c r="V22" i="7"/>
  <c r="V23" i="7"/>
  <c r="V24" i="7"/>
  <c r="V25" i="7"/>
  <c r="V9" i="7"/>
  <c r="AH11" i="7"/>
  <c r="AH13" i="7"/>
  <c r="AH15" i="7"/>
  <c r="AH19" i="7"/>
  <c r="AH23" i="7"/>
  <c r="U10" i="7"/>
  <c r="U11" i="7"/>
  <c r="U12" i="7"/>
  <c r="U13" i="7"/>
  <c r="U14" i="7"/>
  <c r="U15" i="7"/>
  <c r="U16" i="7"/>
  <c r="U17" i="7"/>
  <c r="U18" i="7"/>
  <c r="U19" i="7"/>
  <c r="U20" i="7"/>
  <c r="U21" i="7"/>
  <c r="U22" i="7"/>
  <c r="U23" i="7"/>
  <c r="U24" i="7"/>
  <c r="U25" i="7"/>
  <c r="U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24" i="7"/>
  <c r="S25" i="7"/>
  <c r="S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24" i="7"/>
  <c r="R25" i="7"/>
  <c r="R9" i="7"/>
  <c r="O26" i="7"/>
  <c r="N26" i="7"/>
  <c r="J26" i="7"/>
  <c r="I26" i="7"/>
  <c r="E10" i="7"/>
  <c r="F10" i="7" s="1"/>
  <c r="E11" i="7"/>
  <c r="F11" i="7" s="1"/>
  <c r="E12" i="7"/>
  <c r="F12" i="7" s="1"/>
  <c r="E13" i="7"/>
  <c r="F13" i="7" s="1"/>
  <c r="E14" i="7"/>
  <c r="F14" i="7" s="1"/>
  <c r="E15" i="7"/>
  <c r="F15" i="7" s="1"/>
  <c r="E16" i="7"/>
  <c r="F16" i="7" s="1"/>
  <c r="E17" i="7"/>
  <c r="F17" i="7" s="1"/>
  <c r="E18" i="7"/>
  <c r="F18" i="7" s="1"/>
  <c r="E19" i="7"/>
  <c r="F19" i="7" s="1"/>
  <c r="E20" i="7"/>
  <c r="F20" i="7" s="1"/>
  <c r="E21" i="7"/>
  <c r="F21" i="7" s="1"/>
  <c r="E22" i="7"/>
  <c r="F22" i="7" s="1"/>
  <c r="E23" i="7"/>
  <c r="F23" i="7" s="1"/>
  <c r="E24" i="7"/>
  <c r="F24" i="7" s="1"/>
  <c r="E25" i="7"/>
  <c r="F25" i="7" s="1"/>
  <c r="E9" i="7"/>
  <c r="F9" i="7" s="1"/>
  <c r="AB10" i="6"/>
  <c r="AB18" i="6"/>
  <c r="E25" i="6"/>
  <c r="E24" i="6"/>
  <c r="E23" i="6"/>
  <c r="F23" i="6" s="1"/>
  <c r="E22" i="6"/>
  <c r="F22" i="6" s="1"/>
  <c r="E21" i="6"/>
  <c r="F21" i="6" s="1"/>
  <c r="E20" i="6"/>
  <c r="E19" i="6"/>
  <c r="F19" i="6" s="1"/>
  <c r="E18" i="6"/>
  <c r="E17" i="6"/>
  <c r="E16" i="6"/>
  <c r="E15" i="6"/>
  <c r="F15" i="6" s="1"/>
  <c r="E14" i="6"/>
  <c r="F14" i="6" s="1"/>
  <c r="E13" i="6"/>
  <c r="E12" i="6"/>
  <c r="E11" i="6"/>
  <c r="F11" i="6" s="1"/>
  <c r="E10" i="6"/>
  <c r="F10" i="6" s="1"/>
  <c r="E9" i="6"/>
  <c r="F9" i="6" s="1"/>
  <c r="I27" i="6"/>
  <c r="J27" i="6"/>
  <c r="O27" i="6"/>
  <c r="N27" i="6"/>
  <c r="AA10" i="6"/>
  <c r="AA11" i="6"/>
  <c r="AB11" i="6" s="1"/>
  <c r="AA12" i="6"/>
  <c r="AB12" i="6" s="1"/>
  <c r="AA13" i="6"/>
  <c r="AB13" i="6" s="1"/>
  <c r="AA14" i="6"/>
  <c r="AB14" i="6" s="1"/>
  <c r="AA15" i="6"/>
  <c r="AB15" i="6" s="1"/>
  <c r="AA16" i="6"/>
  <c r="AB16" i="6" s="1"/>
  <c r="AA17" i="6"/>
  <c r="AB17" i="6" s="1"/>
  <c r="AA18" i="6"/>
  <c r="AA19" i="6"/>
  <c r="AB19" i="6" s="1"/>
  <c r="AA20" i="6"/>
  <c r="AB20" i="6" s="1"/>
  <c r="AA21" i="6"/>
  <c r="AB21" i="6" s="1"/>
  <c r="AA22" i="6"/>
  <c r="AB22" i="6" s="1"/>
  <c r="AA23" i="6"/>
  <c r="AB23" i="6" s="1"/>
  <c r="AA24" i="6"/>
  <c r="AB24" i="6" s="1"/>
  <c r="AA25" i="6"/>
  <c r="AB25" i="6" s="1"/>
  <c r="AA9" i="6"/>
  <c r="AB9" i="6" s="1"/>
  <c r="Y10" i="6"/>
  <c r="Z10" i="6" s="1"/>
  <c r="Y11" i="6"/>
  <c r="Y12" i="6"/>
  <c r="Z12" i="6" s="1"/>
  <c r="Y13" i="6"/>
  <c r="Z13" i="6" s="1"/>
  <c r="Y14" i="6"/>
  <c r="Z14" i="6" s="1"/>
  <c r="Y15" i="6"/>
  <c r="Z15" i="6" s="1"/>
  <c r="Y16" i="6"/>
  <c r="Z16" i="6" s="1"/>
  <c r="Y17" i="6"/>
  <c r="Z17" i="6" s="1"/>
  <c r="Y18" i="6"/>
  <c r="Z18" i="6" s="1"/>
  <c r="Y19" i="6"/>
  <c r="Y20" i="6"/>
  <c r="Z20" i="6" s="1"/>
  <c r="Y21" i="6"/>
  <c r="Z21" i="6" s="1"/>
  <c r="Y22" i="6"/>
  <c r="Z22" i="6" s="1"/>
  <c r="Y23" i="6"/>
  <c r="Z23" i="6" s="1"/>
  <c r="Y24" i="6"/>
  <c r="Z24" i="6" s="1"/>
  <c r="Y25" i="6"/>
  <c r="Z25" i="6" s="1"/>
  <c r="Y9" i="6"/>
  <c r="Z9" i="6" s="1"/>
  <c r="W10" i="6"/>
  <c r="W11" i="6"/>
  <c r="X11" i="6" s="1"/>
  <c r="W12" i="6"/>
  <c r="AC12" i="6" s="1"/>
  <c r="AD12" i="6" s="1"/>
  <c r="W13" i="6"/>
  <c r="W14" i="6"/>
  <c r="W15" i="6"/>
  <c r="W16" i="6"/>
  <c r="W17" i="6"/>
  <c r="W18" i="6"/>
  <c r="W19" i="6"/>
  <c r="X19" i="6" s="1"/>
  <c r="W20" i="6"/>
  <c r="AC20" i="6" s="1"/>
  <c r="AD20" i="6" s="1"/>
  <c r="W21" i="6"/>
  <c r="X21" i="6" s="1"/>
  <c r="W22" i="6"/>
  <c r="W23" i="6"/>
  <c r="W24" i="6"/>
  <c r="W25" i="6"/>
  <c r="W9" i="6"/>
  <c r="V10" i="6"/>
  <c r="V11" i="6"/>
  <c r="V12" i="6"/>
  <c r="V13" i="6"/>
  <c r="V14" i="6"/>
  <c r="V15" i="6"/>
  <c r="V16" i="6"/>
  <c r="V17" i="6"/>
  <c r="V18" i="6"/>
  <c r="V19" i="6"/>
  <c r="V20" i="6"/>
  <c r="V21" i="6"/>
  <c r="V22" i="6"/>
  <c r="V23" i="6"/>
  <c r="V24" i="6"/>
  <c r="V25" i="6"/>
  <c r="V9" i="6"/>
  <c r="U10" i="6"/>
  <c r="U11" i="6"/>
  <c r="U12" i="6"/>
  <c r="U13" i="6"/>
  <c r="U14" i="6"/>
  <c r="U15" i="6"/>
  <c r="U16" i="6"/>
  <c r="U17" i="6"/>
  <c r="U18" i="6"/>
  <c r="U19" i="6"/>
  <c r="U20" i="6"/>
  <c r="U21" i="6"/>
  <c r="U22" i="6"/>
  <c r="U23" i="6"/>
  <c r="U24" i="6"/>
  <c r="U25" i="6"/>
  <c r="U9" i="6"/>
  <c r="S12" i="6"/>
  <c r="S13" i="6"/>
  <c r="S16" i="6"/>
  <c r="S17" i="6"/>
  <c r="F18" i="6"/>
  <c r="S20" i="6"/>
  <c r="S24" i="6"/>
  <c r="S25" i="6"/>
  <c r="S10" i="6"/>
  <c r="S18" i="6"/>
  <c r="AH16" i="7" l="1"/>
  <c r="AH24" i="7"/>
  <c r="AH22" i="7"/>
  <c r="AH25" i="7"/>
  <c r="AH17" i="7"/>
  <c r="AH9" i="7"/>
  <c r="AE25" i="6"/>
  <c r="AF25" i="6" s="1"/>
  <c r="AE17" i="6"/>
  <c r="AF17" i="6" s="1"/>
  <c r="AC21" i="6"/>
  <c r="AD21" i="6" s="1"/>
  <c r="AC24" i="6"/>
  <c r="AD24" i="6" s="1"/>
  <c r="AE16" i="6"/>
  <c r="AF16" i="6" s="1"/>
  <c r="AE23" i="6"/>
  <c r="AF23" i="6" s="1"/>
  <c r="AE15" i="6"/>
  <c r="AF15" i="6" s="1"/>
  <c r="AE13" i="6"/>
  <c r="AF13" i="6" s="1"/>
  <c r="AE22" i="6"/>
  <c r="AF22" i="6" s="1"/>
  <c r="AE14" i="6"/>
  <c r="AF14" i="6" s="1"/>
  <c r="AE21" i="6"/>
  <c r="AF21" i="6" s="1"/>
  <c r="AB27" i="6"/>
  <c r="X20" i="6"/>
  <c r="AE20" i="6"/>
  <c r="AF20" i="6" s="1"/>
  <c r="V27" i="6"/>
  <c r="AE12" i="6"/>
  <c r="AF12" i="6" s="1"/>
  <c r="X12" i="6"/>
  <c r="AC9" i="6"/>
  <c r="AD9" i="6" s="1"/>
  <c r="AE18" i="6"/>
  <c r="AF18" i="6" s="1"/>
  <c r="AE10" i="6"/>
  <c r="AF10" i="6" s="1"/>
  <c r="AE19" i="6"/>
  <c r="AF19" i="6" s="1"/>
  <c r="AC11" i="6"/>
  <c r="AD11" i="6" s="1"/>
  <c r="X9" i="6"/>
  <c r="AE9" i="6"/>
  <c r="AF9" i="6" s="1"/>
  <c r="X17" i="6"/>
  <c r="AC17" i="6"/>
  <c r="AD17" i="6" s="1"/>
  <c r="X16" i="6"/>
  <c r="AE24" i="6"/>
  <c r="AF24" i="6" s="1"/>
  <c r="X23" i="6"/>
  <c r="X15" i="6"/>
  <c r="AC23" i="6"/>
  <c r="AD23" i="6" s="1"/>
  <c r="AC15" i="6"/>
  <c r="AD15" i="6" s="1"/>
  <c r="AC18" i="6"/>
  <c r="AD18" i="6" s="1"/>
  <c r="X25" i="6"/>
  <c r="AC25" i="6"/>
  <c r="AD25" i="6" s="1"/>
  <c r="X24" i="6"/>
  <c r="AC16" i="6"/>
  <c r="AD16" i="6" s="1"/>
  <c r="X22" i="6"/>
  <c r="X13" i="6"/>
  <c r="AC22" i="6"/>
  <c r="AD22" i="6" s="1"/>
  <c r="AC13" i="6"/>
  <c r="AD13" i="6" s="1"/>
  <c r="Z19" i="6"/>
  <c r="AE11" i="6"/>
  <c r="AF11" i="6" s="1"/>
  <c r="Z11" i="6"/>
  <c r="X10" i="6"/>
  <c r="AC19" i="6"/>
  <c r="AD19" i="6" s="1"/>
  <c r="AC10" i="6"/>
  <c r="AD10" i="6" s="1"/>
  <c r="X18" i="6"/>
  <c r="S14" i="6"/>
  <c r="S11" i="6"/>
  <c r="S15" i="6"/>
  <c r="R10" i="6"/>
  <c r="S21" i="6"/>
  <c r="F13" i="6"/>
  <c r="R13" i="6" s="1"/>
  <c r="X14" i="6"/>
  <c r="AC14" i="6"/>
  <c r="AD14" i="6" s="1"/>
  <c r="S23" i="6"/>
  <c r="F17" i="6"/>
  <c r="R17" i="6" s="1"/>
  <c r="S22" i="6"/>
  <c r="F25" i="6"/>
  <c r="R25" i="6" s="1"/>
  <c r="F24" i="6"/>
  <c r="R24" i="6" s="1"/>
  <c r="F16" i="6"/>
  <c r="R16" i="6" s="1"/>
  <c r="F20" i="6"/>
  <c r="R20" i="6" s="1"/>
  <c r="AH20" i="6" s="1"/>
  <c r="F12" i="6"/>
  <c r="R12" i="6" s="1"/>
  <c r="R11" i="6"/>
  <c r="R18" i="6"/>
  <c r="AH24" i="6" l="1"/>
  <c r="AH18" i="6"/>
  <c r="AH11" i="6"/>
  <c r="AH12" i="6"/>
  <c r="AH13" i="6"/>
  <c r="AH16" i="6"/>
  <c r="AH25" i="6"/>
  <c r="AH10" i="6"/>
  <c r="AH17" i="6"/>
  <c r="Z27" i="6"/>
  <c r="AD27" i="6"/>
  <c r="X27" i="6"/>
  <c r="AF27" i="6"/>
  <c r="R21" i="6"/>
  <c r="AH21" i="6" s="1"/>
  <c r="R15" i="6"/>
  <c r="AH15" i="6" s="1"/>
  <c r="R14" i="6"/>
  <c r="AH14" i="6" s="1"/>
  <c r="R23" i="6"/>
  <c r="AH23" i="6" s="1"/>
  <c r="R22" i="6"/>
  <c r="AH22" i="6" s="1"/>
  <c r="S19" i="6"/>
  <c r="R19" i="6"/>
  <c r="AH19" i="6" l="1"/>
  <c r="R9" i="6" l="1"/>
  <c r="S9" i="6"/>
  <c r="S27" i="6" s="1"/>
  <c r="R27" i="6" l="1"/>
  <c r="AH9" i="6"/>
  <c r="AH27" i="6" s="1"/>
  <c r="AH14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Jean-Christophe Demers</author>
  </authors>
  <commentList>
    <comment ref="F7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Jean-Christophe Demers:</t>
        </r>
        <r>
          <rPr>
            <sz val="8"/>
            <color indexed="81"/>
            <rFont val="Tahoma"/>
            <family val="2"/>
          </rPr>
          <t xml:space="preserve">
Le nombre de semaine de vacances est calculé ainsi :
 - Tous les employés ont droit à deux semaines de vacance minimum
 - Pour chaque tranche de 5 ans d'expérience cumulée, l'employé a droit à une semaine de plus
</t>
        </r>
      </text>
    </comment>
    <comment ref="U7" authorId="0" shapeId="0" xr:uid="{00000000-0006-0000-0000-000002000000}">
      <text>
        <r>
          <rPr>
            <b/>
            <sz val="8"/>
            <color indexed="81"/>
            <rFont val="Tahoma"/>
            <family val="2"/>
          </rPr>
          <t>Jean-Christophe Demers:</t>
        </r>
        <r>
          <rPr>
            <sz val="8"/>
            <color indexed="81"/>
            <rFont val="Tahoma"/>
            <family val="2"/>
          </rPr>
          <t xml:space="preserve">
Prime 1
 - Éligibilité : Tous les employés ont droit à cette prime
 - Montant :  1,0% des ventes réalisées en assurance auto + 
                   1,5% des ventes réalisées en assurance habitation</t>
        </r>
      </text>
    </comment>
    <comment ref="W7" authorId="0" shapeId="0" xr:uid="{00000000-0006-0000-0000-000003000000}">
      <text>
        <r>
          <rPr>
            <b/>
            <sz val="8"/>
            <color indexed="81"/>
            <rFont val="Tahoma"/>
            <family val="2"/>
          </rPr>
          <t>Jean-Christophe Demers:</t>
        </r>
        <r>
          <rPr>
            <sz val="8"/>
            <color indexed="81"/>
            <rFont val="Tahoma"/>
            <family val="2"/>
          </rPr>
          <t xml:space="preserve">
Prime 2
 - Éligibilité : Les employés qui ont atteint (ou dépassé) les attentes de vente en assurance auto 
 - Montant : 10% sur le montant des ventes dépassant les attentes prévues en assurance auto</t>
        </r>
      </text>
    </comment>
    <comment ref="Y7" authorId="0" shapeId="0" xr:uid="{00000000-0006-0000-0000-000004000000}">
      <text>
        <r>
          <rPr>
            <b/>
            <sz val="8"/>
            <color indexed="81"/>
            <rFont val="Tahoma"/>
            <family val="2"/>
          </rPr>
          <t>Jean-Christophe Demers:</t>
        </r>
        <r>
          <rPr>
            <sz val="8"/>
            <color indexed="81"/>
            <rFont val="Tahoma"/>
            <family val="2"/>
          </rPr>
          <t xml:space="preserve">
Prime 3
 - Éligibilité : Les employés qui ont atteint (ou dépassé) les attentes de vente en assurance habitation
 - Montant : 15% sur le montant des ventes dépassant les attentes prévues en assurance habitation</t>
        </r>
      </text>
    </comment>
    <comment ref="AA7" authorId="0" shapeId="0" xr:uid="{00000000-0006-0000-0000-000005000000}">
      <text>
        <r>
          <rPr>
            <b/>
            <sz val="8"/>
            <color indexed="81"/>
            <rFont val="Tahoma"/>
            <family val="2"/>
          </rPr>
          <t>Jean-Christophe Demers:</t>
        </r>
        <r>
          <rPr>
            <sz val="8"/>
            <color indexed="81"/>
            <rFont val="Tahoma"/>
            <family val="2"/>
          </rPr>
          <t xml:space="preserve">
Prime 4
 - Éligibilité : Les employés qui ont atteint (ou dépassé) la cote d'appréciation 6 de la part des client
 - Montant : 0,25% du montant des ventes réalisées et combinées en assurance auto et habitation
</t>
        </r>
      </text>
    </comment>
    <comment ref="AC7" authorId="0" shapeId="0" xr:uid="{00000000-0006-0000-0000-000006000000}">
      <text>
        <r>
          <rPr>
            <b/>
            <sz val="8"/>
            <color indexed="81"/>
            <rFont val="Tahoma"/>
            <family val="2"/>
          </rPr>
          <t>Jean-Christophe Demers:</t>
        </r>
        <r>
          <rPr>
            <sz val="8"/>
            <color indexed="81"/>
            <rFont val="Tahoma"/>
            <family val="2"/>
          </rPr>
          <t xml:space="preserve">
Prime 5
 - Éligibilité : Les employés qui ont accès aux primes 2 </t>
        </r>
        <r>
          <rPr>
            <b/>
            <sz val="8"/>
            <color indexed="81"/>
            <rFont val="Tahoma"/>
            <family val="2"/>
          </rPr>
          <t>et</t>
        </r>
        <r>
          <rPr>
            <sz val="8"/>
            <color indexed="81"/>
            <rFont val="Tahoma"/>
            <family val="2"/>
          </rPr>
          <t xml:space="preserve"> 3
 - Montant : Le montant total dépassant les attentes (assurance auto ethabitation inclu) appliqué au niveau de la cote client mis en pourcentage
</t>
        </r>
      </text>
    </comment>
    <comment ref="AE7" authorId="0" shapeId="0" xr:uid="{00000000-0006-0000-0000-000007000000}">
      <text>
        <r>
          <rPr>
            <b/>
            <sz val="8"/>
            <color indexed="81"/>
            <rFont val="Tahoma"/>
            <family val="2"/>
          </rPr>
          <t>Jean-Christophe Demers:</t>
        </r>
        <r>
          <rPr>
            <sz val="8"/>
            <color indexed="81"/>
            <rFont val="Tahoma"/>
            <family val="2"/>
          </rPr>
          <t xml:space="preserve">
Prime 6
 - Éligibilité : Les employés qui ont atteint (ou dépassé) la cote d'appréciation 6 de la part des client </t>
        </r>
        <r>
          <rPr>
            <b/>
            <sz val="8"/>
            <color indexed="81"/>
            <rFont val="Tahoma"/>
            <family val="2"/>
          </rPr>
          <t>et,</t>
        </r>
        <r>
          <rPr>
            <sz val="8"/>
            <color indexed="81"/>
            <rFont val="Tahoma"/>
            <family val="2"/>
          </rPr>
          <t xml:space="preserve"> qui ont eu droit soit à la prime 2 </t>
        </r>
        <r>
          <rPr>
            <b/>
            <sz val="8"/>
            <color indexed="81"/>
            <rFont val="Tahoma"/>
            <family val="2"/>
          </rPr>
          <t>ou</t>
        </r>
        <r>
          <rPr>
            <sz val="8"/>
            <color indexed="81"/>
            <rFont val="Tahoma"/>
            <family val="2"/>
          </rPr>
          <t xml:space="preserve"> la prime 3
 - Montant : 15000$ réparti selon le pourcentage des ventes réalisé par l'employé
</t>
        </r>
      </text>
    </comment>
  </commentList>
</comments>
</file>

<file path=xl/sharedStrings.xml><?xml version="1.0" encoding="utf-8"?>
<sst xmlns="http://schemas.openxmlformats.org/spreadsheetml/2006/main" count="201" uniqueCount="72">
  <si>
    <t>Ventes réalisées</t>
  </si>
  <si>
    <t>Employé</t>
  </si>
  <si>
    <t>Heures travaillées</t>
  </si>
  <si>
    <t>Auto</t>
  </si>
  <si>
    <t>Habitation</t>
  </si>
  <si>
    <t>Salaire</t>
  </si>
  <si>
    <t>Année d'expérience</t>
  </si>
  <si>
    <t>Salaire horaire</t>
  </si>
  <si>
    <t>Horaire sup.</t>
  </si>
  <si>
    <t>Horaire rég.</t>
  </si>
  <si>
    <t>Informations employé</t>
  </si>
  <si>
    <t>Bénifices directs de la semaine</t>
  </si>
  <si>
    <t>Zone de saisie manuelle</t>
  </si>
  <si>
    <t>Zone de valeurs calculées automatiquement</t>
  </si>
  <si>
    <t>AssureTout Inc.</t>
  </si>
  <si>
    <t>Cadieux, Megan</t>
  </si>
  <si>
    <t>Deraspe, Roxanne</t>
  </si>
  <si>
    <t>Legros, Billie</t>
  </si>
  <si>
    <t>Roberts, Alexander</t>
  </si>
  <si>
    <t>Sabourin, Georges</t>
  </si>
  <si>
    <t>Fecteau, Maria</t>
  </si>
  <si>
    <t>Leblond, Mia-Rose</t>
  </si>
  <si>
    <t>Chan, Molly</t>
  </si>
  <si>
    <t>Ly, Koraly</t>
  </si>
  <si>
    <t>Carpentier, Heloise</t>
  </si>
  <si>
    <t>Guillemette, Lorianne</t>
  </si>
  <si>
    <t>Tardif, Maverick</t>
  </si>
  <si>
    <t>Claveau, Sam</t>
  </si>
  <si>
    <t>Lacombe, Lydia</t>
  </si>
  <si>
    <t>Murphy, Simon</t>
  </si>
  <si>
    <t>Papineau, Jonah</t>
  </si>
  <si>
    <t>Alain, Maxime</t>
  </si>
  <si>
    <t>Sexe</t>
  </si>
  <si>
    <t>F</t>
  </si>
  <si>
    <t>H</t>
  </si>
  <si>
    <t>Date d'embauche</t>
  </si>
  <si>
    <t>Activités annuelle</t>
  </si>
  <si>
    <t>Nbr semaines vacance</t>
  </si>
  <si>
    <t>Prime 1</t>
  </si>
  <si>
    <t>Éligibilité</t>
  </si>
  <si>
    <t>Montant</t>
  </si>
  <si>
    <t>Prime 2</t>
  </si>
  <si>
    <t>Appréciation client</t>
  </si>
  <si>
    <t>Prime 3</t>
  </si>
  <si>
    <t>Prime 4</t>
  </si>
  <si>
    <t>Prime 5</t>
  </si>
  <si>
    <t>Prime 6</t>
  </si>
  <si>
    <t>Payes annuelles de l'année 2012</t>
  </si>
  <si>
    <t>Attente au niveau des ventes</t>
  </si>
  <si>
    <t>Zone calculées auto.</t>
  </si>
  <si>
    <t>Salaire annuelle</t>
  </si>
  <si>
    <t>Objectifs de cet exercice</t>
  </si>
  <si>
    <t>Police</t>
  </si>
  <si>
    <t>Alignement</t>
  </si>
  <si>
    <t>Formatage des nombres</t>
  </si>
  <si>
    <t>Couleurs</t>
  </si>
  <si>
    <t>Bordures</t>
  </si>
  <si>
    <t>Formule</t>
  </si>
  <si>
    <t>Création de formules</t>
  </si>
  <si>
    <t>Mise en forme</t>
  </si>
  <si>
    <t>Opérateurs de comparaison (plus petit, plus petit ou égale, plus grand, plus grand ou égale, différent)</t>
  </si>
  <si>
    <t>Références relatives et absolues</t>
  </si>
  <si>
    <t>Usage de texte dans les formules</t>
  </si>
  <si>
    <t>Fonctions logiques (SI, ET &amp; OU)</t>
  </si>
  <si>
    <t>Fonctions imbriquées</t>
  </si>
  <si>
    <t>Fonctions d'arrondissement (ARRONDI, PLANCHER &amp; PLAFOND)</t>
  </si>
  <si>
    <r>
      <t>Opérateurs de base (addition, multiplicatio</t>
    </r>
    <r>
      <rPr>
        <sz val="8"/>
        <rFont val="Calibri"/>
        <family val="2"/>
        <scheme val="minor"/>
      </rPr>
      <t xml:space="preserve">n, </t>
    </r>
    <r>
      <rPr>
        <b/>
        <sz val="8"/>
        <color theme="4" tint="-0.499984740745262"/>
        <rFont val="Calibri"/>
        <family val="2"/>
        <scheme val="minor"/>
      </rPr>
      <t>pourcentage</t>
    </r>
    <r>
      <rPr>
        <sz val="8"/>
        <rFont val="Calibri"/>
        <family val="2"/>
        <scheme val="minor"/>
      </rPr>
      <t xml:space="preserve">) et </t>
    </r>
    <r>
      <rPr>
        <sz val="8"/>
        <color theme="1"/>
        <rFont val="Calibri"/>
        <family val="2"/>
        <scheme val="minor"/>
      </rPr>
      <t>parenthésage</t>
    </r>
  </si>
  <si>
    <t>Outils</t>
  </si>
  <si>
    <r>
      <t xml:space="preserve">Utilisation de l'outil </t>
    </r>
    <r>
      <rPr>
        <b/>
        <i/>
        <sz val="8"/>
        <color theme="4" tint="-0.499984740745262"/>
        <rFont val="Calibri"/>
        <family val="2"/>
        <scheme val="minor"/>
      </rPr>
      <t>Somme automatique</t>
    </r>
    <r>
      <rPr>
        <b/>
        <sz val="8"/>
        <color theme="4" tint="-0.499984740745262"/>
        <rFont val="Calibri"/>
        <family val="2"/>
        <scheme val="minor"/>
      </rPr>
      <t xml:space="preserve"> - </t>
    </r>
    <r>
      <rPr>
        <b/>
        <sz val="8"/>
        <color theme="4" tint="-0.499984740745262"/>
        <rFont val="Symbol"/>
        <family val="1"/>
        <charset val="2"/>
      </rPr>
      <t>S</t>
    </r>
  </si>
  <si>
    <t>Horaire reg.</t>
  </si>
  <si>
    <t>Égibilité</t>
  </si>
  <si>
    <t>Oui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</si>
</sst>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$&quot;* #,##0.00_-;\-&quot;$&quot;* #,##0.00_-;_-&quot;$&quot;* &quot;-&quot;??_-;_-@_-"/>
    <numFmt numFmtId="164" formatCode="#,##0.00\ &quot;$&quot;"/>
    <numFmt numFmtId="165" formatCode="[$-F800]dddd\,\ mmmm\ dd\,\ yyyy"/>
    <numFmt numFmtId="166" formatCode="0.0"/>
    <numFmt numFmtId="168" formatCode="_-[$$-1009]* #,##0.00_-;\-[$$-1009]* #,##0.00_-;_-[$$-1009]* &quot;-&quot;??_-;_-@_-"/>
  </numFmts>
  <fonts count="24" x14ac:knownFonts="1"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7.5"/>
      <name val="Arial"/>
      <family val="2"/>
    </font>
    <font>
      <sz val="8"/>
      <name val="Calibri"/>
      <family val="2"/>
      <scheme val="minor"/>
    </font>
    <font>
      <b/>
      <i/>
      <sz val="9"/>
      <color theme="0"/>
      <name val="Calibri"/>
      <family val="2"/>
      <scheme val="minor"/>
    </font>
    <font>
      <sz val="8"/>
      <color indexed="81"/>
      <name val="Tahoma"/>
      <family val="2"/>
    </font>
    <font>
      <b/>
      <i/>
      <sz val="8"/>
      <color theme="0" tint="-0.34998626667073579"/>
      <name val="Calibri"/>
      <family val="2"/>
      <scheme val="minor"/>
    </font>
    <font>
      <i/>
      <sz val="8"/>
      <color theme="0" tint="-0.34998626667073579"/>
      <name val="Calibri"/>
      <family val="2"/>
      <scheme val="minor"/>
    </font>
    <font>
      <b/>
      <sz val="12"/>
      <color theme="3" tint="-0.249977111117893"/>
      <name val="Arial Black"/>
      <family val="2"/>
    </font>
    <font>
      <b/>
      <i/>
      <sz val="8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8"/>
      <color indexed="81"/>
      <name val="Tahoma"/>
      <family val="2"/>
    </font>
    <font>
      <b/>
      <sz val="8"/>
      <color theme="4" tint="-0.499984740745262"/>
      <name val="Calibri"/>
      <family val="2"/>
      <scheme val="minor"/>
    </font>
    <font>
      <sz val="8"/>
      <color theme="1" tint="0.499984740745262"/>
      <name val="Calibri"/>
      <family val="2"/>
      <scheme val="minor"/>
    </font>
    <font>
      <b/>
      <sz val="8"/>
      <color theme="1" tint="0.499984740745262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i/>
      <sz val="8"/>
      <color theme="4" tint="-0.499984740745262"/>
      <name val="Calibri"/>
      <family val="2"/>
      <scheme val="minor"/>
    </font>
    <font>
      <b/>
      <sz val="8"/>
      <color theme="4" tint="-0.499984740745262"/>
      <name val="Symbol"/>
      <family val="1"/>
      <charset val="2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8"/>
      <name val="Calibri"/>
      <family val="2"/>
      <scheme val="minor"/>
    </font>
    <font>
      <i/>
      <sz val="8"/>
      <color theme="4" tint="-0.499984740745262"/>
      <name val="Calibri"/>
      <family val="2"/>
      <scheme val="minor"/>
    </font>
    <font>
      <sz val="8"/>
      <color theme="0" tint="-0.34998626667073579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ECF2F8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1EFF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</fills>
  <borders count="50">
    <border>
      <left/>
      <right/>
      <top/>
      <bottom/>
      <diagonal/>
    </border>
    <border>
      <left/>
      <right/>
      <top/>
      <bottom style="medium">
        <color theme="3" tint="-0.499984740745262"/>
      </bottom>
      <diagonal/>
    </border>
    <border>
      <left style="medium">
        <color theme="3" tint="-0.24994659260841701"/>
      </left>
      <right style="medium">
        <color theme="3" tint="-0.24994659260841701"/>
      </right>
      <top/>
      <bottom/>
      <diagonal/>
    </border>
    <border>
      <left style="medium">
        <color theme="3" tint="-0.24994659260841701"/>
      </left>
      <right style="thin">
        <color theme="3" tint="-0.24994659260841701"/>
      </right>
      <top/>
      <bottom/>
      <diagonal/>
    </border>
    <border>
      <left style="thin">
        <color theme="3" tint="-0.24994659260841701"/>
      </left>
      <right style="medium">
        <color theme="3" tint="-0.24994659260841701"/>
      </right>
      <top/>
      <bottom/>
      <diagonal/>
    </border>
    <border>
      <left/>
      <right style="thin">
        <color theme="3" tint="-0.24994659260841701"/>
      </right>
      <top/>
      <bottom/>
      <diagonal/>
    </border>
    <border>
      <left style="medium">
        <color theme="7" tint="-0.24994659260841701"/>
      </left>
      <right style="medium">
        <color theme="7" tint="-0.24994659260841701"/>
      </right>
      <top/>
      <bottom/>
      <diagonal/>
    </border>
    <border>
      <left style="medium">
        <color theme="7" tint="-0.24994659260841701"/>
      </left>
      <right style="thin">
        <color theme="7" tint="-0.24994659260841701"/>
      </right>
      <top/>
      <bottom/>
      <diagonal/>
    </border>
    <border>
      <left style="thin">
        <color theme="7" tint="-0.24994659260841701"/>
      </left>
      <right style="medium">
        <color theme="7" tint="-0.24994659260841701"/>
      </right>
      <top/>
      <bottom/>
      <diagonal/>
    </border>
    <border>
      <left style="thin">
        <color theme="7" tint="-0.24994659260841701"/>
      </left>
      <right/>
      <top/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medium">
        <color theme="3" tint="-0.24994659260841701"/>
      </left>
      <right/>
      <top/>
      <bottom/>
      <diagonal/>
    </border>
    <border>
      <left style="medium">
        <color theme="3" tint="-0.24994659260841701"/>
      </left>
      <right style="medium">
        <color theme="3" tint="-0.24994659260841701"/>
      </right>
      <top/>
      <bottom style="medium">
        <color theme="3" tint="-0.24994659260841701"/>
      </bottom>
      <diagonal/>
    </border>
    <border>
      <left/>
      <right style="medium">
        <color theme="3" tint="-0.24994659260841701"/>
      </right>
      <top/>
      <bottom/>
      <diagonal/>
    </border>
    <border>
      <left style="medium">
        <color theme="3" tint="-0.24994659260841701"/>
      </left>
      <right/>
      <top/>
      <bottom style="medium">
        <color theme="3" tint="-0.24994659260841701"/>
      </bottom>
      <diagonal/>
    </border>
    <border>
      <left/>
      <right style="thin">
        <color theme="3" tint="-0.24994659260841701"/>
      </right>
      <top/>
      <bottom style="medium">
        <color theme="3" tint="-0.24994659260841701"/>
      </bottom>
      <diagonal/>
    </border>
    <border>
      <left style="thin">
        <color theme="3" tint="-0.24994659260841701"/>
      </left>
      <right style="medium">
        <color theme="3" tint="-0.24994659260841701"/>
      </right>
      <top/>
      <bottom style="medium">
        <color theme="3" tint="-0.24994659260841701"/>
      </bottom>
      <diagonal/>
    </border>
    <border>
      <left style="medium">
        <color theme="3" tint="-0.24994659260841701"/>
      </left>
      <right style="medium">
        <color theme="3" tint="-0.24994659260841701"/>
      </right>
      <top style="medium">
        <color theme="3" tint="-0.24994659260841701"/>
      </top>
      <bottom/>
      <diagonal/>
    </border>
    <border>
      <left/>
      <right style="thin">
        <color theme="3" tint="-0.24994659260841701"/>
      </right>
      <top style="medium">
        <color theme="3" tint="-0.24994659260841701"/>
      </top>
      <bottom/>
      <diagonal/>
    </border>
    <border>
      <left style="thin">
        <color theme="3" tint="-0.24994659260841701"/>
      </left>
      <right style="medium">
        <color theme="3" tint="-0.24994659260841701"/>
      </right>
      <top style="medium">
        <color theme="3" tint="-0.24994659260841701"/>
      </top>
      <bottom/>
      <diagonal/>
    </border>
    <border>
      <left style="medium">
        <color theme="3" tint="-0.24994659260841701"/>
      </left>
      <right/>
      <top style="medium">
        <color theme="3" tint="-0.24994659260841701"/>
      </top>
      <bottom/>
      <diagonal/>
    </border>
    <border>
      <left style="medium">
        <color theme="3" tint="-0.24994659260841701"/>
      </left>
      <right style="thin">
        <color theme="3" tint="-0.24994659260841701"/>
      </right>
      <top/>
      <bottom style="medium">
        <color theme="3" tint="-0.24994659260841701"/>
      </bottom>
      <diagonal/>
    </border>
    <border>
      <left style="medium">
        <color theme="3" tint="-0.24994659260841701"/>
      </left>
      <right style="thin">
        <color theme="3" tint="-0.24994659260841701"/>
      </right>
      <top style="medium">
        <color theme="3" tint="-0.24994659260841701"/>
      </top>
      <bottom/>
      <diagonal/>
    </border>
    <border>
      <left style="thin">
        <color theme="3" tint="-0.24994659260841701"/>
      </left>
      <right style="thin">
        <color theme="3" tint="-0.24994659260841701"/>
      </right>
      <top/>
      <bottom/>
      <diagonal/>
    </border>
    <border>
      <left style="thin">
        <color theme="3" tint="-0.24994659260841701"/>
      </left>
      <right style="thin">
        <color theme="3" tint="-0.24994659260841701"/>
      </right>
      <top/>
      <bottom style="medium">
        <color theme="3" tint="-0.24994659260841701"/>
      </bottom>
      <diagonal/>
    </border>
    <border>
      <left style="thin">
        <color theme="3" tint="-0.24994659260841701"/>
      </left>
      <right style="thin">
        <color theme="3" tint="-0.24994659260841701"/>
      </right>
      <top style="medium">
        <color theme="3" tint="-0.24994659260841701"/>
      </top>
      <bottom/>
      <diagonal/>
    </border>
    <border>
      <left style="medium">
        <color theme="7" tint="-0.24994659260841701"/>
      </left>
      <right style="medium">
        <color theme="7" tint="-0.24994659260841701"/>
      </right>
      <top/>
      <bottom style="medium">
        <color theme="7" tint="-0.24994659260841701"/>
      </bottom>
      <diagonal/>
    </border>
    <border>
      <left style="medium">
        <color theme="7" tint="-0.24994659260841701"/>
      </left>
      <right style="thin">
        <color theme="7" tint="-0.24994659260841701"/>
      </right>
      <top/>
      <bottom style="medium">
        <color theme="7" tint="-0.24994659260841701"/>
      </bottom>
      <diagonal/>
    </border>
    <border>
      <left style="thin">
        <color theme="7" tint="-0.24994659260841701"/>
      </left>
      <right style="medium">
        <color theme="7" tint="-0.24994659260841701"/>
      </right>
      <top/>
      <bottom style="medium">
        <color theme="7" tint="-0.24994659260841701"/>
      </bottom>
      <diagonal/>
    </border>
    <border>
      <left/>
      <right/>
      <top/>
      <bottom style="thick">
        <color theme="4" tint="-0.499984740745262"/>
      </bottom>
      <diagonal/>
    </border>
    <border>
      <left style="medium">
        <color theme="6" tint="-0.499984740745262"/>
      </left>
      <right style="medium">
        <color theme="6" tint="-0.499984740745262"/>
      </right>
      <top/>
      <bottom/>
      <diagonal/>
    </border>
    <border>
      <left style="medium">
        <color theme="6" tint="-0.499984740745262"/>
      </left>
      <right style="medium">
        <color theme="6" tint="-0.499984740745262"/>
      </right>
      <top/>
      <bottom style="medium">
        <color theme="6" tint="-0.499984740745262"/>
      </bottom>
      <diagonal/>
    </border>
    <border>
      <left style="medium">
        <color theme="6" tint="-0.499984740745262"/>
      </left>
      <right style="thin">
        <color theme="6" tint="-0.499984740745262"/>
      </right>
      <top/>
      <bottom/>
      <diagonal/>
    </border>
    <border>
      <left style="thin">
        <color theme="6" tint="-0.499984740745262"/>
      </left>
      <right style="medium">
        <color theme="6" tint="-0.499984740745262"/>
      </right>
      <top/>
      <bottom/>
      <diagonal/>
    </border>
    <border>
      <left style="medium">
        <color theme="6" tint="-0.499984740745262"/>
      </left>
      <right style="thin">
        <color theme="6" tint="-0.499984740745262"/>
      </right>
      <top/>
      <bottom style="medium">
        <color theme="6" tint="-0.499984740745262"/>
      </bottom>
      <diagonal/>
    </border>
    <border>
      <left style="thin">
        <color theme="6" tint="-0.499984740745262"/>
      </left>
      <right style="medium">
        <color theme="6" tint="-0.499984740745262"/>
      </right>
      <top/>
      <bottom style="medium">
        <color theme="6" tint="-0.499984740745262"/>
      </bottom>
      <diagonal/>
    </border>
    <border>
      <left/>
      <right/>
      <top style="medium">
        <color theme="4" tint="-0.24994659260841701"/>
      </top>
      <bottom style="medium">
        <color theme="4" tint="-0.24994659260841701"/>
      </bottom>
      <diagonal/>
    </border>
    <border>
      <left/>
      <right/>
      <top style="medium">
        <color theme="4" tint="-0.24994659260841701"/>
      </top>
      <bottom/>
      <diagonal/>
    </border>
    <border>
      <left/>
      <right/>
      <top/>
      <bottom style="medium">
        <color theme="4" tint="-0.2499465926084170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4" fontId="20" fillId="0" borderId="0" applyFont="0" applyFill="0" applyBorder="0" applyAlignment="0" applyProtection="0"/>
  </cellStyleXfs>
  <cellXfs count="168">
    <xf numFmtId="0" fontId="0" fillId="0" borderId="0" xfId="0"/>
    <xf numFmtId="0" fontId="0" fillId="0" borderId="0" xfId="0" applyProtection="1">
      <protection hidden="1"/>
    </xf>
    <xf numFmtId="0" fontId="0" fillId="0" borderId="0" xfId="0" applyFill="1" applyProtection="1">
      <protection hidden="1"/>
    </xf>
    <xf numFmtId="0" fontId="7" fillId="0" borderId="0" xfId="0" applyFont="1" applyProtection="1">
      <protection hidden="1"/>
    </xf>
    <xf numFmtId="0" fontId="0" fillId="0" borderId="0" xfId="0" applyFill="1" applyAlignment="1" applyProtection="1">
      <alignment horizontal="center"/>
      <protection hidden="1"/>
    </xf>
    <xf numFmtId="164" fontId="0" fillId="0" borderId="0" xfId="0" applyNumberFormat="1" applyProtection="1">
      <protection hidden="1"/>
    </xf>
    <xf numFmtId="164" fontId="0" fillId="3" borderId="5" xfId="0" applyNumberFormat="1" applyFill="1" applyBorder="1" applyProtection="1">
      <protection hidden="1"/>
    </xf>
    <xf numFmtId="164" fontId="0" fillId="3" borderId="4" xfId="0" applyNumberFormat="1" applyFill="1" applyBorder="1" applyProtection="1">
      <protection hidden="1"/>
    </xf>
    <xf numFmtId="0" fontId="7" fillId="0" borderId="0" xfId="0" applyFont="1" applyAlignment="1" applyProtection="1">
      <alignment horizontal="center"/>
      <protection hidden="1"/>
    </xf>
    <xf numFmtId="0" fontId="0" fillId="0" borderId="0" xfId="0" applyAlignment="1" applyProtection="1">
      <alignment horizontal="center"/>
      <protection hidden="1"/>
    </xf>
    <xf numFmtId="15" fontId="0" fillId="0" borderId="0" xfId="0" applyNumberFormat="1" applyProtection="1">
      <protection hidden="1"/>
    </xf>
    <xf numFmtId="2" fontId="0" fillId="0" borderId="0" xfId="0" applyNumberFormat="1" applyAlignment="1" applyProtection="1">
      <alignment horizontal="center"/>
      <protection hidden="1"/>
    </xf>
    <xf numFmtId="2" fontId="0" fillId="0" borderId="0" xfId="0" applyNumberFormat="1" applyProtection="1">
      <protection hidden="1"/>
    </xf>
    <xf numFmtId="0" fontId="1" fillId="0" borderId="0" xfId="0" applyFont="1" applyFill="1" applyBorder="1" applyAlignment="1" applyProtection="1">
      <alignment horizontal="center"/>
      <protection hidden="1"/>
    </xf>
    <xf numFmtId="164" fontId="0" fillId="0" borderId="0" xfId="0" applyNumberFormat="1" applyFill="1" applyBorder="1" applyProtection="1">
      <protection hidden="1"/>
    </xf>
    <xf numFmtId="0" fontId="0" fillId="0" borderId="0" xfId="0" applyFill="1" applyBorder="1" applyProtection="1"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Fill="1" applyBorder="1" applyAlignment="1" applyProtection="1">
      <alignment horizontal="center"/>
      <protection hidden="1"/>
    </xf>
    <xf numFmtId="0" fontId="2" fillId="2" borderId="17" xfId="0" applyFont="1" applyFill="1" applyBorder="1" applyAlignment="1" applyProtection="1">
      <alignment horizontal="center"/>
      <protection hidden="1"/>
    </xf>
    <xf numFmtId="0" fontId="2" fillId="2" borderId="18" xfId="0" applyFont="1" applyFill="1" applyBorder="1" applyAlignment="1" applyProtection="1">
      <alignment horizontal="center"/>
      <protection hidden="1"/>
    </xf>
    <xf numFmtId="0" fontId="0" fillId="3" borderId="13" xfId="0" applyFill="1" applyBorder="1" applyProtection="1">
      <protection hidden="1"/>
    </xf>
    <xf numFmtId="0" fontId="0" fillId="8" borderId="13" xfId="0" applyFill="1" applyBorder="1" applyProtection="1">
      <protection hidden="1"/>
    </xf>
    <xf numFmtId="0" fontId="0" fillId="3" borderId="2" xfId="0" applyFill="1" applyBorder="1" applyAlignment="1" applyProtection="1">
      <alignment horizontal="center"/>
      <protection hidden="1"/>
    </xf>
    <xf numFmtId="0" fontId="0" fillId="8" borderId="2" xfId="0" applyFill="1" applyBorder="1" applyAlignment="1" applyProtection="1">
      <alignment horizontal="center"/>
      <protection hidden="1"/>
    </xf>
    <xf numFmtId="0" fontId="2" fillId="2" borderId="23" xfId="0" applyFont="1" applyFill="1" applyBorder="1" applyAlignment="1" applyProtection="1">
      <alignment horizontal="center"/>
      <protection hidden="1"/>
    </xf>
    <xf numFmtId="0" fontId="2" fillId="7" borderId="29" xfId="0" applyFont="1" applyFill="1" applyBorder="1" applyAlignment="1" applyProtection="1">
      <alignment horizontal="center"/>
      <protection hidden="1"/>
    </xf>
    <xf numFmtId="0" fontId="2" fillId="7" borderId="30" xfId="0" applyFont="1" applyFill="1" applyBorder="1" applyAlignment="1" applyProtection="1">
      <alignment horizontal="center"/>
      <protection hidden="1"/>
    </xf>
    <xf numFmtId="164" fontId="14" fillId="13" borderId="7" xfId="0" applyNumberFormat="1" applyFont="1" applyFill="1" applyBorder="1" applyProtection="1">
      <protection hidden="1"/>
    </xf>
    <xf numFmtId="164" fontId="14" fillId="13" borderId="8" xfId="0" applyNumberFormat="1" applyFont="1" applyFill="1" applyBorder="1" applyProtection="1">
      <protection hidden="1"/>
    </xf>
    <xf numFmtId="164" fontId="14" fillId="0" borderId="0" xfId="0" applyNumberFormat="1" applyFont="1" applyFill="1" applyBorder="1" applyProtection="1">
      <protection hidden="1"/>
    </xf>
    <xf numFmtId="164" fontId="14" fillId="13" borderId="7" xfId="0" applyNumberFormat="1" applyFont="1" applyFill="1" applyBorder="1" applyAlignment="1" applyProtection="1">
      <alignment horizontal="center"/>
      <protection hidden="1"/>
    </xf>
    <xf numFmtId="164" fontId="14" fillId="13" borderId="6" xfId="0" applyNumberFormat="1" applyFont="1" applyFill="1" applyBorder="1" applyProtection="1">
      <protection hidden="1"/>
    </xf>
    <xf numFmtId="164" fontId="14" fillId="6" borderId="7" xfId="0" applyNumberFormat="1" applyFont="1" applyFill="1" applyBorder="1" applyProtection="1">
      <protection hidden="1"/>
    </xf>
    <xf numFmtId="164" fontId="14" fillId="6" borderId="8" xfId="0" applyNumberFormat="1" applyFont="1" applyFill="1" applyBorder="1" applyProtection="1">
      <protection hidden="1"/>
    </xf>
    <xf numFmtId="164" fontId="14" fillId="6" borderId="7" xfId="0" applyNumberFormat="1" applyFont="1" applyFill="1" applyBorder="1" applyAlignment="1" applyProtection="1">
      <alignment horizontal="center"/>
      <protection hidden="1"/>
    </xf>
    <xf numFmtId="164" fontId="14" fillId="6" borderId="6" xfId="0" applyNumberFormat="1" applyFont="1" applyFill="1" applyBorder="1" applyProtection="1">
      <protection hidden="1"/>
    </xf>
    <xf numFmtId="0" fontId="14" fillId="0" borderId="0" xfId="0" applyFont="1" applyProtection="1">
      <protection hidden="1"/>
    </xf>
    <xf numFmtId="0" fontId="14" fillId="0" borderId="0" xfId="0" applyFont="1" applyFill="1" applyBorder="1" applyProtection="1">
      <protection hidden="1"/>
    </xf>
    <xf numFmtId="164" fontId="15" fillId="13" borderId="7" xfId="0" applyNumberFormat="1" applyFont="1" applyFill="1" applyBorder="1" applyProtection="1">
      <protection hidden="1"/>
    </xf>
    <xf numFmtId="164" fontId="15" fillId="13" borderId="9" xfId="0" applyNumberFormat="1" applyFont="1" applyFill="1" applyBorder="1" applyProtection="1">
      <protection hidden="1"/>
    </xf>
    <xf numFmtId="164" fontId="15" fillId="0" borderId="0" xfId="0" applyNumberFormat="1" applyFont="1" applyFill="1" applyBorder="1" applyProtection="1">
      <protection hidden="1"/>
    </xf>
    <xf numFmtId="164" fontId="14" fillId="0" borderId="0" xfId="0" applyNumberFormat="1" applyFont="1" applyProtection="1">
      <protection hidden="1"/>
    </xf>
    <xf numFmtId="164" fontId="15" fillId="13" borderId="8" xfId="0" applyNumberFormat="1" applyFont="1" applyFill="1" applyBorder="1" applyProtection="1">
      <protection hidden="1"/>
    </xf>
    <xf numFmtId="164" fontId="15" fillId="13" borderId="6" xfId="0" applyNumberFormat="1" applyFont="1" applyFill="1" applyBorder="1" applyProtection="1">
      <protection hidden="1"/>
    </xf>
    <xf numFmtId="0" fontId="3" fillId="8" borderId="22" xfId="0" applyFont="1" applyFill="1" applyBorder="1" applyAlignment="1" applyProtection="1">
      <alignment horizontal="left" vertical="center" wrapText="1"/>
      <protection hidden="1"/>
    </xf>
    <xf numFmtId="0" fontId="3" fillId="8" borderId="19" xfId="0" applyFont="1" applyFill="1" applyBorder="1" applyAlignment="1" applyProtection="1">
      <alignment horizontal="center" vertical="center" wrapText="1"/>
      <protection hidden="1"/>
    </xf>
    <xf numFmtId="165" fontId="3" fillId="8" borderId="24" xfId="0" applyNumberFormat="1" applyFont="1" applyFill="1" applyBorder="1" applyAlignment="1" applyProtection="1">
      <alignment horizontal="left" vertical="center" wrapText="1"/>
      <protection hidden="1"/>
    </xf>
    <xf numFmtId="166" fontId="14" fillId="8" borderId="27" xfId="0" applyNumberFormat="1" applyFont="1" applyFill="1" applyBorder="1" applyAlignment="1" applyProtection="1">
      <alignment horizontal="center"/>
      <protection hidden="1"/>
    </xf>
    <xf numFmtId="1" fontId="14" fillId="8" borderId="21" xfId="0" applyNumberFormat="1" applyFont="1" applyFill="1" applyBorder="1" applyAlignment="1" applyProtection="1">
      <alignment horizontal="center"/>
      <protection hidden="1"/>
    </xf>
    <xf numFmtId="164" fontId="0" fillId="8" borderId="20" xfId="0" applyNumberFormat="1" applyFill="1" applyBorder="1" applyProtection="1">
      <protection hidden="1"/>
    </xf>
    <xf numFmtId="164" fontId="0" fillId="8" borderId="21" xfId="0" applyNumberFormat="1" applyFill="1" applyBorder="1" applyProtection="1">
      <protection hidden="1"/>
    </xf>
    <xf numFmtId="164" fontId="0" fillId="8" borderId="24" xfId="0" applyNumberFormat="1" applyFill="1" applyBorder="1" applyProtection="1">
      <protection hidden="1"/>
    </xf>
    <xf numFmtId="0" fontId="3" fillId="3" borderId="13" xfId="0" applyFont="1" applyFill="1" applyBorder="1" applyAlignment="1" applyProtection="1">
      <alignment horizontal="left" vertical="center" wrapText="1"/>
      <protection hidden="1"/>
    </xf>
    <xf numFmtId="0" fontId="3" fillId="3" borderId="2" xfId="0" applyFont="1" applyFill="1" applyBorder="1" applyAlignment="1" applyProtection="1">
      <alignment horizontal="center" vertical="center" wrapText="1"/>
      <protection hidden="1"/>
    </xf>
    <xf numFmtId="165" fontId="3" fillId="3" borderId="3" xfId="0" applyNumberFormat="1" applyFont="1" applyFill="1" applyBorder="1" applyAlignment="1" applyProtection="1">
      <alignment horizontal="left" vertical="center" wrapText="1"/>
      <protection hidden="1"/>
    </xf>
    <xf numFmtId="166" fontId="14" fillId="3" borderId="25" xfId="0" applyNumberFormat="1" applyFont="1" applyFill="1" applyBorder="1" applyAlignment="1" applyProtection="1">
      <alignment horizontal="center"/>
      <protection hidden="1"/>
    </xf>
    <xf numFmtId="1" fontId="14" fillId="3" borderId="4" xfId="0" applyNumberFormat="1" applyFont="1" applyFill="1" applyBorder="1" applyAlignment="1" applyProtection="1">
      <alignment horizontal="center"/>
      <protection hidden="1"/>
    </xf>
    <xf numFmtId="164" fontId="0" fillId="3" borderId="3" xfId="0" applyNumberFormat="1" applyFill="1" applyBorder="1" applyProtection="1">
      <protection hidden="1"/>
    </xf>
    <xf numFmtId="0" fontId="3" fillId="8" borderId="13" xfId="0" applyFont="1" applyFill="1" applyBorder="1" applyAlignment="1" applyProtection="1">
      <alignment horizontal="left" vertical="center" wrapText="1"/>
      <protection hidden="1"/>
    </xf>
    <xf numFmtId="0" fontId="3" fillId="8" borderId="2" xfId="0" applyFont="1" applyFill="1" applyBorder="1" applyAlignment="1" applyProtection="1">
      <alignment horizontal="center" vertical="center" wrapText="1"/>
      <protection hidden="1"/>
    </xf>
    <xf numFmtId="165" fontId="3" fillId="8" borderId="3" xfId="0" applyNumberFormat="1" applyFont="1" applyFill="1" applyBorder="1" applyAlignment="1" applyProtection="1">
      <alignment horizontal="left" vertical="center" wrapText="1"/>
      <protection hidden="1"/>
    </xf>
    <xf numFmtId="166" fontId="14" fillId="8" borderId="25" xfId="0" applyNumberFormat="1" applyFont="1" applyFill="1" applyBorder="1" applyAlignment="1" applyProtection="1">
      <alignment horizontal="center"/>
      <protection hidden="1"/>
    </xf>
    <xf numFmtId="1" fontId="14" fillId="8" borderId="4" xfId="0" applyNumberFormat="1" applyFont="1" applyFill="1" applyBorder="1" applyAlignment="1" applyProtection="1">
      <alignment horizontal="center"/>
      <protection hidden="1"/>
    </xf>
    <xf numFmtId="164" fontId="0" fillId="8" borderId="5" xfId="0" applyNumberFormat="1" applyFill="1" applyBorder="1" applyProtection="1">
      <protection hidden="1"/>
    </xf>
    <xf numFmtId="164" fontId="0" fillId="8" borderId="4" xfId="0" applyNumberFormat="1" applyFill="1" applyBorder="1" applyProtection="1">
      <protection hidden="1"/>
    </xf>
    <xf numFmtId="164" fontId="0" fillId="8" borderId="3" xfId="0" applyNumberFormat="1" applyFill="1" applyBorder="1" applyProtection="1">
      <protection hidden="1"/>
    </xf>
    <xf numFmtId="164" fontId="15" fillId="8" borderId="3" xfId="0" applyNumberFormat="1" applyFont="1" applyFill="1" applyBorder="1" applyProtection="1">
      <protection hidden="1"/>
    </xf>
    <xf numFmtId="164" fontId="15" fillId="8" borderId="4" xfId="0" applyNumberFormat="1" applyFont="1" applyFill="1" applyBorder="1" applyProtection="1">
      <protection hidden="1"/>
    </xf>
    <xf numFmtId="0" fontId="13" fillId="8" borderId="0" xfId="0" applyFont="1" applyFill="1" applyBorder="1" applyAlignment="1" applyProtection="1">
      <alignment vertical="center"/>
      <protection hidden="1"/>
    </xf>
    <xf numFmtId="0" fontId="0" fillId="0" borderId="0" xfId="0" applyFont="1" applyAlignment="1" applyProtection="1">
      <alignment vertical="center"/>
      <protection hidden="1"/>
    </xf>
    <xf numFmtId="0" fontId="0" fillId="3" borderId="0" xfId="0" applyFont="1" applyFill="1" applyBorder="1" applyAlignment="1" applyProtection="1">
      <alignment vertical="center"/>
      <protection hidden="1"/>
    </xf>
    <xf numFmtId="0" fontId="0" fillId="8" borderId="0" xfId="0" applyFont="1" applyFill="1" applyBorder="1" applyAlignment="1" applyProtection="1">
      <alignment vertical="center"/>
      <protection hidden="1"/>
    </xf>
    <xf numFmtId="0" fontId="0" fillId="0" borderId="0" xfId="0" applyFont="1" applyAlignment="1" applyProtection="1">
      <alignment horizontal="left" vertical="center"/>
      <protection hidden="1"/>
    </xf>
    <xf numFmtId="1" fontId="0" fillId="15" borderId="32" xfId="0" applyNumberFormat="1" applyFill="1" applyBorder="1" applyAlignment="1" applyProtection="1">
      <alignment horizontal="center"/>
      <protection hidden="1"/>
    </xf>
    <xf numFmtId="1" fontId="0" fillId="12" borderId="32" xfId="0" applyNumberFormat="1" applyFill="1" applyBorder="1" applyAlignment="1" applyProtection="1">
      <alignment horizontal="center"/>
      <protection hidden="1"/>
    </xf>
    <xf numFmtId="0" fontId="2" fillId="14" borderId="36" xfId="0" applyFont="1" applyFill="1" applyBorder="1" applyAlignment="1" applyProtection="1">
      <alignment horizontal="center"/>
      <protection hidden="1"/>
    </xf>
    <xf numFmtId="0" fontId="2" fillId="14" borderId="37" xfId="0" applyFont="1" applyFill="1" applyBorder="1" applyAlignment="1" applyProtection="1">
      <alignment horizontal="center"/>
      <protection hidden="1"/>
    </xf>
    <xf numFmtId="164" fontId="0" fillId="15" borderId="34" xfId="0" applyNumberFormat="1" applyFill="1" applyBorder="1" applyProtection="1">
      <protection hidden="1"/>
    </xf>
    <xf numFmtId="164" fontId="0" fillId="15" borderId="35" xfId="0" applyNumberFormat="1" applyFill="1" applyBorder="1" applyProtection="1">
      <protection hidden="1"/>
    </xf>
    <xf numFmtId="164" fontId="0" fillId="12" borderId="34" xfId="0" applyNumberFormat="1" applyFill="1" applyBorder="1" applyProtection="1">
      <protection hidden="1"/>
    </xf>
    <xf numFmtId="164" fontId="0" fillId="12" borderId="35" xfId="0" applyNumberFormat="1" applyFill="1" applyBorder="1" applyProtection="1">
      <protection hidden="1"/>
    </xf>
    <xf numFmtId="1" fontId="0" fillId="15" borderId="34" xfId="0" applyNumberFormat="1" applyFill="1" applyBorder="1" applyAlignment="1" applyProtection="1">
      <alignment horizontal="center"/>
      <protection hidden="1"/>
    </xf>
    <xf numFmtId="1" fontId="0" fillId="15" borderId="35" xfId="0" applyNumberFormat="1" applyFill="1" applyBorder="1" applyAlignment="1" applyProtection="1">
      <alignment horizontal="center"/>
      <protection hidden="1"/>
    </xf>
    <xf numFmtId="1" fontId="0" fillId="12" borderId="34" xfId="0" applyNumberFormat="1" applyFill="1" applyBorder="1" applyAlignment="1" applyProtection="1">
      <alignment horizontal="center"/>
      <protection hidden="1"/>
    </xf>
    <xf numFmtId="1" fontId="0" fillId="12" borderId="35" xfId="0" applyNumberFormat="1" applyFill="1" applyBorder="1" applyAlignment="1" applyProtection="1">
      <alignment horizontal="center"/>
      <protection hidden="1"/>
    </xf>
    <xf numFmtId="164" fontId="15" fillId="15" borderId="34" xfId="0" applyNumberFormat="1" applyFont="1" applyFill="1" applyBorder="1" applyProtection="1">
      <protection hidden="1"/>
    </xf>
    <xf numFmtId="164" fontId="15" fillId="15" borderId="35" xfId="0" applyNumberFormat="1" applyFont="1" applyFill="1" applyBorder="1" applyProtection="1">
      <protection hidden="1"/>
    </xf>
    <xf numFmtId="0" fontId="13" fillId="3" borderId="0" xfId="0" applyFont="1" applyFill="1" applyBorder="1" applyAlignment="1" applyProtection="1">
      <alignment vertical="center"/>
      <protection hidden="1"/>
    </xf>
    <xf numFmtId="0" fontId="0" fillId="8" borderId="39" xfId="0" applyFont="1" applyFill="1" applyBorder="1" applyAlignment="1" applyProtection="1">
      <alignment vertical="center"/>
      <protection hidden="1"/>
    </xf>
    <xf numFmtId="0" fontId="4" fillId="3" borderId="40" xfId="0" applyFont="1" applyFill="1" applyBorder="1" applyAlignment="1" applyProtection="1">
      <alignment vertical="center"/>
      <protection hidden="1"/>
    </xf>
    <xf numFmtId="0" fontId="11" fillId="9" borderId="38" xfId="0" applyFont="1" applyFill="1" applyBorder="1" applyAlignment="1" applyProtection="1">
      <alignment horizontal="left" vertical="center"/>
      <protection hidden="1"/>
    </xf>
    <xf numFmtId="0" fontId="13" fillId="8" borderId="38" xfId="0" applyFont="1" applyFill="1" applyBorder="1" applyAlignment="1" applyProtection="1">
      <alignment vertical="center"/>
      <protection hidden="1"/>
    </xf>
    <xf numFmtId="0" fontId="4" fillId="0" borderId="0" xfId="0" applyNumberFormat="1" applyFont="1" applyFill="1" applyBorder="1" applyAlignment="1" applyProtection="1">
      <alignment horizontal="left" vertical="center"/>
      <protection locked="0"/>
    </xf>
    <xf numFmtId="0" fontId="4" fillId="0" borderId="0" xfId="0" applyNumberFormat="1" applyFont="1" applyFill="1" applyBorder="1" applyAlignment="1" applyProtection="1">
      <alignment horizontal="left" vertical="center" wrapText="1"/>
      <protection locked="0"/>
    </xf>
    <xf numFmtId="0" fontId="4" fillId="0" borderId="42" xfId="0" applyNumberFormat="1" applyFont="1" applyFill="1" applyBorder="1" applyAlignment="1" applyProtection="1">
      <alignment horizontal="left" vertical="center" wrapText="1"/>
      <protection locked="0"/>
    </xf>
    <xf numFmtId="0" fontId="4" fillId="0" borderId="43" xfId="0" applyNumberFormat="1" applyFont="1" applyFill="1" applyBorder="1" applyAlignment="1" applyProtection="1">
      <alignment horizontal="left" vertical="center" wrapText="1"/>
      <protection locked="0"/>
    </xf>
    <xf numFmtId="0" fontId="4" fillId="0" borderId="43" xfId="0" applyNumberFormat="1" applyFont="1" applyFill="1" applyBorder="1" applyAlignment="1" applyProtection="1">
      <alignment horizontal="left" vertical="center"/>
      <protection locked="0"/>
    </xf>
    <xf numFmtId="0" fontId="9" fillId="0" borderId="31" xfId="0" applyFont="1" applyBorder="1" applyAlignment="1" applyProtection="1">
      <alignment horizontal="left"/>
      <protection hidden="1"/>
    </xf>
    <xf numFmtId="0" fontId="11" fillId="4" borderId="0" xfId="0" applyFont="1" applyFill="1" applyBorder="1" applyAlignment="1" applyProtection="1">
      <alignment horizontal="center"/>
      <protection hidden="1"/>
    </xf>
    <xf numFmtId="0" fontId="11" fillId="10" borderId="0" xfId="0" applyFont="1" applyFill="1" applyBorder="1" applyAlignment="1" applyProtection="1">
      <alignment horizontal="center"/>
      <protection hidden="1"/>
    </xf>
    <xf numFmtId="0" fontId="8" fillId="0" borderId="10" xfId="0" applyFont="1" applyBorder="1" applyAlignment="1" applyProtection="1">
      <alignment horizontal="center"/>
      <protection hidden="1"/>
    </xf>
    <xf numFmtId="0" fontId="8" fillId="0" borderId="11" xfId="0" applyFont="1" applyBorder="1" applyAlignment="1" applyProtection="1">
      <alignment horizontal="center"/>
      <protection hidden="1"/>
    </xf>
    <xf numFmtId="0" fontId="8" fillId="0" borderId="12" xfId="0" applyFont="1" applyBorder="1" applyAlignment="1" applyProtection="1">
      <alignment horizontal="center"/>
      <protection hidden="1"/>
    </xf>
    <xf numFmtId="0" fontId="5" fillId="5" borderId="1" xfId="0" applyFont="1" applyFill="1" applyBorder="1" applyAlignment="1" applyProtection="1">
      <alignment horizontal="right"/>
      <protection hidden="1"/>
    </xf>
    <xf numFmtId="0" fontId="1" fillId="2" borderId="25" xfId="0" applyFont="1" applyFill="1" applyBorder="1" applyAlignment="1" applyProtection="1">
      <alignment horizontal="center" wrapText="1"/>
      <protection hidden="1"/>
    </xf>
    <xf numFmtId="0" fontId="1" fillId="2" borderId="26" xfId="0" applyFont="1" applyFill="1" applyBorder="1" applyAlignment="1" applyProtection="1">
      <alignment horizontal="center" wrapText="1"/>
      <protection hidden="1"/>
    </xf>
    <xf numFmtId="0" fontId="1" fillId="2" borderId="5" xfId="0" applyFont="1" applyFill="1" applyBorder="1" applyAlignment="1" applyProtection="1">
      <alignment horizontal="center"/>
      <protection hidden="1"/>
    </xf>
    <xf numFmtId="0" fontId="1" fillId="2" borderId="4" xfId="0" applyFont="1" applyFill="1" applyBorder="1" applyAlignment="1" applyProtection="1">
      <alignment horizontal="center"/>
      <protection hidden="1"/>
    </xf>
    <xf numFmtId="0" fontId="1" fillId="14" borderId="34" xfId="0" applyFont="1" applyFill="1" applyBorder="1" applyAlignment="1" applyProtection="1">
      <alignment horizontal="center"/>
      <protection hidden="1"/>
    </xf>
    <xf numFmtId="0" fontId="1" fillId="14" borderId="35" xfId="0" applyFont="1" applyFill="1" applyBorder="1" applyAlignment="1" applyProtection="1">
      <alignment horizontal="center"/>
      <protection hidden="1"/>
    </xf>
    <xf numFmtId="0" fontId="1" fillId="7" borderId="7" xfId="0" applyFont="1" applyFill="1" applyBorder="1" applyAlignment="1" applyProtection="1">
      <alignment horizontal="center"/>
      <protection hidden="1"/>
    </xf>
    <xf numFmtId="0" fontId="1" fillId="7" borderId="8" xfId="0" applyFont="1" applyFill="1" applyBorder="1" applyAlignment="1" applyProtection="1">
      <alignment horizontal="center"/>
      <protection hidden="1"/>
    </xf>
    <xf numFmtId="0" fontId="1" fillId="2" borderId="2" xfId="0" applyFont="1" applyFill="1" applyBorder="1" applyAlignment="1" applyProtection="1">
      <alignment horizontal="center" vertical="center"/>
      <protection hidden="1"/>
    </xf>
    <xf numFmtId="0" fontId="1" fillId="2" borderId="14" xfId="0" applyFont="1" applyFill="1" applyBorder="1" applyAlignment="1" applyProtection="1">
      <alignment horizontal="center" vertical="center"/>
      <protection hidden="1"/>
    </xf>
    <xf numFmtId="0" fontId="1" fillId="2" borderId="3" xfId="0" applyFont="1" applyFill="1" applyBorder="1" applyAlignment="1" applyProtection="1">
      <alignment horizontal="center" vertical="center"/>
      <protection hidden="1"/>
    </xf>
    <xf numFmtId="0" fontId="1" fillId="2" borderId="23" xfId="0" applyFont="1" applyFill="1" applyBorder="1" applyAlignment="1" applyProtection="1">
      <alignment horizontal="center" vertical="center"/>
      <protection hidden="1"/>
    </xf>
    <xf numFmtId="0" fontId="1" fillId="2" borderId="4" xfId="0" applyFont="1" applyFill="1" applyBorder="1" applyAlignment="1" applyProtection="1">
      <alignment horizontal="center" wrapText="1"/>
      <protection hidden="1"/>
    </xf>
    <xf numFmtId="0" fontId="1" fillId="2" borderId="18" xfId="0" applyFont="1" applyFill="1" applyBorder="1" applyAlignment="1" applyProtection="1">
      <alignment horizontal="center" wrapText="1"/>
      <protection hidden="1"/>
    </xf>
    <xf numFmtId="0" fontId="1" fillId="2" borderId="13" xfId="0" applyFont="1" applyFill="1" applyBorder="1" applyAlignment="1" applyProtection="1">
      <alignment horizontal="center"/>
      <protection hidden="1"/>
    </xf>
    <xf numFmtId="0" fontId="1" fillId="2" borderId="15" xfId="0" applyFont="1" applyFill="1" applyBorder="1" applyAlignment="1" applyProtection="1">
      <alignment horizontal="center"/>
      <protection hidden="1"/>
    </xf>
    <xf numFmtId="0" fontId="1" fillId="2" borderId="13" xfId="0" applyFont="1" applyFill="1" applyBorder="1" applyAlignment="1" applyProtection="1">
      <alignment horizontal="center" vertical="center"/>
      <protection hidden="1"/>
    </xf>
    <xf numFmtId="0" fontId="1" fillId="2" borderId="16" xfId="0" applyFont="1" applyFill="1" applyBorder="1" applyAlignment="1" applyProtection="1">
      <alignment horizontal="center" vertical="center"/>
      <protection hidden="1"/>
    </xf>
    <xf numFmtId="0" fontId="1" fillId="14" borderId="32" xfId="0" applyFont="1" applyFill="1" applyBorder="1" applyAlignment="1" applyProtection="1">
      <alignment horizontal="center" wrapText="1"/>
      <protection hidden="1"/>
    </xf>
    <xf numFmtId="0" fontId="1" fillId="14" borderId="33" xfId="0" applyFont="1" applyFill="1" applyBorder="1" applyAlignment="1" applyProtection="1">
      <alignment horizontal="center" wrapText="1"/>
      <protection hidden="1"/>
    </xf>
    <xf numFmtId="0" fontId="10" fillId="7" borderId="6" xfId="0" applyFont="1" applyFill="1" applyBorder="1" applyAlignment="1" applyProtection="1">
      <alignment horizontal="center" vertical="center" wrapText="1"/>
      <protection hidden="1"/>
    </xf>
    <xf numFmtId="0" fontId="10" fillId="7" borderId="28" xfId="0" applyFont="1" applyFill="1" applyBorder="1" applyAlignment="1" applyProtection="1">
      <alignment horizontal="center" vertical="center" wrapText="1"/>
      <protection hidden="1"/>
    </xf>
    <xf numFmtId="0" fontId="16" fillId="16" borderId="0" xfId="0" applyNumberFormat="1" applyFont="1" applyFill="1" applyBorder="1" applyAlignment="1" applyProtection="1">
      <alignment horizontal="center" vertical="center"/>
      <protection locked="0"/>
    </xf>
    <xf numFmtId="0" fontId="16" fillId="17" borderId="0" xfId="0" applyNumberFormat="1" applyFont="1" applyFill="1" applyBorder="1" applyAlignment="1" applyProtection="1">
      <alignment horizontal="center" vertical="center"/>
      <protection locked="0"/>
    </xf>
    <xf numFmtId="0" fontId="16" fillId="18" borderId="0" xfId="0" applyNumberFormat="1" applyFont="1" applyFill="1" applyBorder="1" applyAlignment="1" applyProtection="1">
      <alignment horizontal="center" vertical="center"/>
      <protection locked="0"/>
    </xf>
    <xf numFmtId="0" fontId="16" fillId="11" borderId="0" xfId="0" applyFont="1" applyFill="1" applyAlignment="1" applyProtection="1">
      <alignment horizontal="left" vertical="center"/>
      <protection hidden="1"/>
    </xf>
    <xf numFmtId="0" fontId="11" fillId="9" borderId="39" xfId="0" applyFont="1" applyFill="1" applyBorder="1" applyAlignment="1" applyProtection="1">
      <alignment horizontal="left" vertical="center"/>
      <protection hidden="1"/>
    </xf>
    <xf numFmtId="0" fontId="11" fillId="9" borderId="0" xfId="0" applyFont="1" applyFill="1" applyBorder="1" applyAlignment="1" applyProtection="1">
      <alignment horizontal="left" vertical="center"/>
      <protection hidden="1"/>
    </xf>
    <xf numFmtId="0" fontId="11" fillId="9" borderId="40" xfId="0" applyFont="1" applyFill="1" applyBorder="1" applyAlignment="1" applyProtection="1">
      <alignment horizontal="left" vertical="center"/>
      <protection hidden="1"/>
    </xf>
    <xf numFmtId="44" fontId="4" fillId="0" borderId="0" xfId="1" applyFont="1" applyFill="1" applyBorder="1" applyAlignment="1" applyProtection="1">
      <alignment horizontal="left" vertical="center"/>
      <protection locked="0"/>
    </xf>
    <xf numFmtId="168" fontId="4" fillId="0" borderId="0" xfId="0" applyNumberFormat="1" applyFont="1" applyFill="1" applyBorder="1" applyAlignment="1" applyProtection="1">
      <alignment horizontal="left" vertical="center"/>
      <protection locked="0"/>
    </xf>
    <xf numFmtId="44" fontId="4" fillId="0" borderId="0" xfId="0" applyNumberFormat="1" applyFont="1" applyFill="1" applyBorder="1" applyAlignment="1" applyProtection="1">
      <alignment horizontal="left" vertical="center"/>
      <protection locked="0"/>
    </xf>
    <xf numFmtId="0" fontId="19" fillId="3" borderId="43" xfId="0" applyNumberFormat="1" applyFont="1" applyFill="1" applyBorder="1" applyAlignment="1" applyProtection="1">
      <alignment horizontal="center" vertical="center"/>
      <protection locked="0"/>
    </xf>
    <xf numFmtId="0" fontId="19" fillId="3" borderId="41" xfId="0" applyNumberFormat="1" applyFont="1" applyFill="1" applyBorder="1" applyAlignment="1" applyProtection="1">
      <alignment horizontal="center" vertical="center"/>
      <protection locked="0"/>
    </xf>
    <xf numFmtId="0" fontId="4" fillId="15" borderId="0" xfId="0" applyNumberFormat="1" applyFont="1" applyFill="1" applyBorder="1" applyAlignment="1" applyProtection="1">
      <alignment horizontal="left" vertical="center" wrapText="1"/>
      <protection locked="0"/>
    </xf>
    <xf numFmtId="0" fontId="19" fillId="3" borderId="44" xfId="0" applyNumberFormat="1" applyFont="1" applyFill="1" applyBorder="1" applyAlignment="1" applyProtection="1">
      <alignment horizontal="center" vertical="center"/>
      <protection locked="0"/>
    </xf>
    <xf numFmtId="0" fontId="19" fillId="3" borderId="45" xfId="0" applyNumberFormat="1" applyFont="1" applyFill="1" applyBorder="1" applyAlignment="1" applyProtection="1">
      <alignment horizontal="center" vertical="center"/>
      <protection locked="0"/>
    </xf>
    <xf numFmtId="0" fontId="4" fillId="0" borderId="46" xfId="0" applyNumberFormat="1" applyFont="1" applyFill="1" applyBorder="1" applyAlignment="1" applyProtection="1">
      <alignment horizontal="left" vertical="center" wrapText="1"/>
      <protection locked="0"/>
    </xf>
    <xf numFmtId="0" fontId="4" fillId="0" borderId="44" xfId="0" applyNumberFormat="1" applyFont="1" applyFill="1" applyBorder="1" applyAlignment="1" applyProtection="1">
      <alignment horizontal="left" vertical="center" wrapText="1"/>
      <protection locked="0"/>
    </xf>
    <xf numFmtId="0" fontId="4" fillId="0" borderId="44" xfId="0" applyNumberFormat="1" applyFont="1" applyFill="1" applyBorder="1" applyAlignment="1" applyProtection="1">
      <alignment horizontal="left" vertical="center"/>
      <protection locked="0"/>
    </xf>
    <xf numFmtId="14" fontId="4" fillId="0" borderId="0" xfId="0" applyNumberFormat="1" applyFont="1" applyFill="1" applyBorder="1" applyAlignment="1" applyProtection="1">
      <alignment horizontal="left" vertical="center" wrapText="1"/>
      <protection locked="0"/>
    </xf>
    <xf numFmtId="44" fontId="4" fillId="0" borderId="47" xfId="1" applyFont="1" applyFill="1" applyBorder="1" applyAlignment="1" applyProtection="1">
      <alignment horizontal="left" vertical="center"/>
      <protection locked="0"/>
    </xf>
    <xf numFmtId="44" fontId="4" fillId="0" borderId="48" xfId="1" applyFont="1" applyFill="1" applyBorder="1" applyAlignment="1" applyProtection="1">
      <alignment horizontal="left" vertical="center"/>
      <protection locked="0"/>
    </xf>
    <xf numFmtId="0" fontId="13" fillId="3" borderId="0" xfId="0" applyNumberFormat="1" applyFont="1" applyFill="1" applyBorder="1" applyAlignment="1" applyProtection="1">
      <alignment horizontal="center" vertical="center"/>
      <protection locked="0"/>
    </xf>
    <xf numFmtId="0" fontId="13" fillId="3" borderId="0" xfId="0" applyNumberFormat="1" applyFont="1" applyFill="1" applyBorder="1" applyAlignment="1" applyProtection="1">
      <alignment horizontal="center" vertical="center" wrapText="1"/>
      <protection locked="0"/>
    </xf>
    <xf numFmtId="0" fontId="22" fillId="3" borderId="47" xfId="0" applyNumberFormat="1" applyFont="1" applyFill="1" applyBorder="1" applyAlignment="1" applyProtection="1">
      <alignment horizontal="left" vertical="center"/>
      <protection locked="0"/>
    </xf>
    <xf numFmtId="0" fontId="22" fillId="3" borderId="48" xfId="0" applyNumberFormat="1" applyFont="1" applyFill="1" applyBorder="1" applyAlignment="1" applyProtection="1">
      <alignment horizontal="left" vertical="center"/>
      <protection locked="0"/>
    </xf>
    <xf numFmtId="0" fontId="22" fillId="3" borderId="0" xfId="0" applyNumberFormat="1" applyFont="1" applyFill="1" applyBorder="1" applyAlignment="1" applyProtection="1">
      <alignment horizontal="left" vertical="center"/>
      <protection locked="0"/>
    </xf>
    <xf numFmtId="166" fontId="23" fillId="0" borderId="0" xfId="0" applyNumberFormat="1" applyFont="1" applyFill="1" applyBorder="1" applyAlignment="1" applyProtection="1">
      <alignment horizontal="center" vertical="center"/>
      <protection locked="0"/>
    </xf>
    <xf numFmtId="0" fontId="23" fillId="0" borderId="0" xfId="0" applyNumberFormat="1" applyFont="1" applyFill="1" applyBorder="1" applyAlignment="1" applyProtection="1">
      <alignment horizontal="left" vertical="center"/>
      <protection locked="0"/>
    </xf>
    <xf numFmtId="0" fontId="4" fillId="0" borderId="0" xfId="0" applyNumberFormat="1" applyFont="1" applyFill="1" applyBorder="1" applyAlignment="1" applyProtection="1">
      <alignment horizontal="center" vertical="center"/>
      <protection locked="0"/>
    </xf>
    <xf numFmtId="0" fontId="4" fillId="15" borderId="0" xfId="0" applyNumberFormat="1" applyFont="1" applyFill="1" applyBorder="1" applyAlignment="1" applyProtection="1">
      <alignment horizontal="center" vertical="center"/>
      <protection locked="0"/>
    </xf>
    <xf numFmtId="0" fontId="21" fillId="15" borderId="47" xfId="0" applyNumberFormat="1" applyFont="1" applyFill="1" applyBorder="1" applyAlignment="1" applyProtection="1">
      <alignment horizontal="left" vertical="center"/>
      <protection locked="0"/>
    </xf>
    <xf numFmtId="0" fontId="4" fillId="0" borderId="47" xfId="0" applyNumberFormat="1" applyFont="1" applyFill="1" applyBorder="1" applyAlignment="1" applyProtection="1">
      <alignment horizontal="left" vertical="center"/>
      <protection locked="0"/>
    </xf>
    <xf numFmtId="0" fontId="21" fillId="15" borderId="48" xfId="0" applyNumberFormat="1" applyFont="1" applyFill="1" applyBorder="1" applyAlignment="1" applyProtection="1">
      <alignment horizontal="left" vertical="center"/>
      <protection locked="0"/>
    </xf>
    <xf numFmtId="0" fontId="4" fillId="0" borderId="48" xfId="0" applyNumberFormat="1" applyFont="1" applyFill="1" applyBorder="1" applyAlignment="1" applyProtection="1">
      <alignment horizontal="left" vertical="center"/>
      <protection locked="0"/>
    </xf>
    <xf numFmtId="0" fontId="4" fillId="15" borderId="47" xfId="0" applyNumberFormat="1" applyFont="1" applyFill="1" applyBorder="1" applyAlignment="1" applyProtection="1">
      <alignment horizontal="center" vertical="center"/>
      <protection locked="0"/>
    </xf>
    <xf numFmtId="0" fontId="4" fillId="15" borderId="49" xfId="0" applyNumberFormat="1" applyFont="1" applyFill="1" applyBorder="1" applyAlignment="1" applyProtection="1">
      <alignment horizontal="center" vertical="center"/>
      <protection locked="0"/>
    </xf>
    <xf numFmtId="44" fontId="21" fillId="0" borderId="47" xfId="0" applyNumberFormat="1" applyFont="1" applyFill="1" applyBorder="1" applyAlignment="1" applyProtection="1">
      <alignment horizontal="left" vertical="center"/>
      <protection locked="0"/>
    </xf>
    <xf numFmtId="44" fontId="4" fillId="0" borderId="47" xfId="0" applyNumberFormat="1" applyFont="1" applyFill="1" applyBorder="1" applyAlignment="1" applyProtection="1">
      <alignment horizontal="left" vertical="center"/>
      <protection locked="0"/>
    </xf>
    <xf numFmtId="0" fontId="21" fillId="0" borderId="48" xfId="0" applyNumberFormat="1" applyFont="1" applyFill="1" applyBorder="1" applyAlignment="1" applyProtection="1">
      <alignment horizontal="left" vertical="center"/>
      <protection locked="0"/>
    </xf>
    <xf numFmtId="44" fontId="4" fillId="0" borderId="48" xfId="0" applyNumberFormat="1" applyFont="1" applyFill="1" applyBorder="1" applyAlignment="1" applyProtection="1">
      <alignment horizontal="left" vertical="center"/>
      <protection locked="0"/>
    </xf>
    <xf numFmtId="0" fontId="4" fillId="0" borderId="47" xfId="0" applyNumberFormat="1" applyFont="1" applyFill="1" applyBorder="1" applyAlignment="1" applyProtection="1">
      <alignment horizontal="center" vertical="center"/>
      <protection locked="0"/>
    </xf>
    <xf numFmtId="0" fontId="4" fillId="0" borderId="49" xfId="0" applyNumberFormat="1" applyFont="1" applyFill="1" applyBorder="1" applyAlignment="1" applyProtection="1">
      <alignment horizontal="center" vertical="center"/>
      <protection locked="0"/>
    </xf>
  </cellXfs>
  <cellStyles count="2">
    <cellStyle name="Monétaire" xfId="1" builtinId="4"/>
    <cellStyle name="Normal" xfId="0" builtinId="0"/>
  </cellStyles>
  <dxfs count="7"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</dxfs>
  <tableStyles count="0" defaultTableStyle="TableStyleMedium9" defaultPivotStyle="PivotStyleLight16"/>
  <colors>
    <mruColors>
      <color rgb="FFECF2F8"/>
      <color rgb="FFF1EFF5"/>
      <color rgb="FFF8EDE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H55"/>
  <sheetViews>
    <sheetView showGridLines="0" topLeftCell="O1" workbookViewId="0">
      <selection activeCell="AK29" sqref="AK29"/>
    </sheetView>
  </sheetViews>
  <sheetFormatPr baseColWidth="10" defaultColWidth="11.42578125" defaultRowHeight="10.199999999999999" x14ac:dyDescent="0.2"/>
  <cols>
    <col min="1" max="1" width="1.42578125" style="1" customWidth="1"/>
    <col min="2" max="2" width="25.42578125" style="1" customWidth="1"/>
    <col min="3" max="3" width="6.5703125" style="9" customWidth="1"/>
    <col min="4" max="4" width="16.85546875" style="9" customWidth="1"/>
    <col min="5" max="6" width="11.42578125" style="1"/>
    <col min="7" max="8" width="11.42578125" style="1" customWidth="1"/>
    <col min="9" max="10" width="14.28515625" style="1" customWidth="1"/>
    <col min="11" max="11" width="1.42578125" style="2" customWidth="1"/>
    <col min="12" max="13" width="11.42578125" style="1" customWidth="1"/>
    <col min="14" max="15" width="14.28515625" style="1" customWidth="1"/>
    <col min="16" max="16" width="11.42578125" style="1" customWidth="1"/>
    <col min="17" max="17" width="1.42578125" style="15" customWidth="1"/>
    <col min="18" max="19" width="14.28515625" style="1" customWidth="1"/>
    <col min="20" max="20" width="0.85546875" style="15" customWidth="1"/>
    <col min="21" max="32" width="10.7109375" style="1" customWidth="1"/>
    <col min="33" max="33" width="0.85546875" style="15" customWidth="1"/>
    <col min="34" max="34" width="14.28515625" style="1" customWidth="1"/>
    <col min="35" max="16384" width="11.42578125" style="1"/>
  </cols>
  <sheetData>
    <row r="1" spans="2:34" ht="3" customHeight="1" x14ac:dyDescent="0.2"/>
    <row r="2" spans="2:34" ht="19.2" thickBot="1" x14ac:dyDescent="0.5">
      <c r="B2" s="97" t="s">
        <v>14</v>
      </c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  <c r="N2" s="97"/>
      <c r="O2" s="97"/>
      <c r="P2" s="97"/>
      <c r="Q2" s="97"/>
      <c r="R2" s="97"/>
      <c r="S2" s="97"/>
      <c r="T2" s="97"/>
      <c r="U2" s="97"/>
      <c r="V2" s="97"/>
      <c r="W2" s="97"/>
      <c r="X2" s="97"/>
      <c r="Y2" s="97"/>
      <c r="Z2" s="97"/>
      <c r="AA2" s="97"/>
      <c r="AB2" s="97"/>
      <c r="AC2" s="97"/>
      <c r="AD2" s="97"/>
      <c r="AE2" s="97"/>
      <c r="AF2" s="97"/>
      <c r="AG2" s="97"/>
      <c r="AH2" s="97"/>
    </row>
    <row r="3" spans="2:34" ht="10.8" thickTop="1" x14ac:dyDescent="0.2">
      <c r="B3" s="3" t="s">
        <v>47</v>
      </c>
      <c r="C3" s="8"/>
      <c r="D3" s="8"/>
    </row>
    <row r="4" spans="2:34" ht="30" customHeight="1" x14ac:dyDescent="0.2"/>
    <row r="5" spans="2:34" ht="12.6" thickBot="1" x14ac:dyDescent="0.3">
      <c r="B5" s="98" t="s">
        <v>10</v>
      </c>
      <c r="C5" s="98"/>
      <c r="D5" s="98"/>
      <c r="E5" s="98"/>
      <c r="F5" s="98"/>
      <c r="G5" s="98"/>
      <c r="H5" s="98"/>
      <c r="I5" s="98"/>
      <c r="J5" s="98"/>
      <c r="L5" s="99" t="s">
        <v>36</v>
      </c>
      <c r="M5" s="99"/>
      <c r="N5" s="99"/>
      <c r="O5" s="99"/>
      <c r="P5" s="99"/>
      <c r="R5" s="103" t="s">
        <v>11</v>
      </c>
      <c r="S5" s="103"/>
      <c r="T5" s="103"/>
      <c r="U5" s="103"/>
      <c r="V5" s="103"/>
      <c r="W5" s="103"/>
      <c r="X5" s="103"/>
      <c r="Y5" s="103"/>
      <c r="Z5" s="103"/>
      <c r="AA5" s="103"/>
      <c r="AB5" s="103"/>
      <c r="AC5" s="103"/>
      <c r="AD5" s="103"/>
      <c r="AE5" s="103"/>
      <c r="AF5" s="103"/>
      <c r="AG5" s="103"/>
      <c r="AH5" s="103"/>
    </row>
    <row r="6" spans="2:34" ht="3" customHeight="1" x14ac:dyDescent="0.2"/>
    <row r="7" spans="2:34" ht="10.199999999999999" customHeight="1" x14ac:dyDescent="0.2">
      <c r="B7" s="120" t="s">
        <v>1</v>
      </c>
      <c r="C7" s="112" t="s">
        <v>32</v>
      </c>
      <c r="D7" s="114" t="s">
        <v>35</v>
      </c>
      <c r="E7" s="104" t="s">
        <v>6</v>
      </c>
      <c r="F7" s="116" t="s">
        <v>37</v>
      </c>
      <c r="G7" s="106" t="s">
        <v>7</v>
      </c>
      <c r="H7" s="107"/>
      <c r="I7" s="118" t="s">
        <v>48</v>
      </c>
      <c r="J7" s="119"/>
      <c r="K7" s="4"/>
      <c r="L7" s="108" t="s">
        <v>2</v>
      </c>
      <c r="M7" s="109"/>
      <c r="N7" s="108" t="s">
        <v>0</v>
      </c>
      <c r="O7" s="109"/>
      <c r="P7" s="122" t="s">
        <v>42</v>
      </c>
      <c r="Q7" s="17"/>
      <c r="R7" s="110" t="s">
        <v>5</v>
      </c>
      <c r="S7" s="111"/>
      <c r="T7" s="13"/>
      <c r="U7" s="110" t="s">
        <v>38</v>
      </c>
      <c r="V7" s="111"/>
      <c r="W7" s="110" t="s">
        <v>41</v>
      </c>
      <c r="X7" s="111"/>
      <c r="Y7" s="110" t="s">
        <v>43</v>
      </c>
      <c r="Z7" s="111"/>
      <c r="AA7" s="110" t="s">
        <v>44</v>
      </c>
      <c r="AB7" s="111"/>
      <c r="AC7" s="110" t="s">
        <v>45</v>
      </c>
      <c r="AD7" s="111"/>
      <c r="AE7" s="110" t="s">
        <v>46</v>
      </c>
      <c r="AF7" s="111"/>
      <c r="AG7" s="13"/>
      <c r="AH7" s="124" t="s">
        <v>50</v>
      </c>
    </row>
    <row r="8" spans="2:34" ht="10.199999999999999" customHeight="1" thickBot="1" x14ac:dyDescent="0.25">
      <c r="B8" s="121"/>
      <c r="C8" s="113"/>
      <c r="D8" s="115"/>
      <c r="E8" s="105"/>
      <c r="F8" s="117"/>
      <c r="G8" s="18" t="s">
        <v>9</v>
      </c>
      <c r="H8" s="19" t="s">
        <v>8</v>
      </c>
      <c r="I8" s="24" t="s">
        <v>3</v>
      </c>
      <c r="J8" s="19" t="s">
        <v>4</v>
      </c>
      <c r="K8" s="4"/>
      <c r="L8" s="75" t="s">
        <v>9</v>
      </c>
      <c r="M8" s="76" t="s">
        <v>8</v>
      </c>
      <c r="N8" s="75" t="s">
        <v>3</v>
      </c>
      <c r="O8" s="76" t="s">
        <v>4</v>
      </c>
      <c r="P8" s="123"/>
      <c r="Q8" s="17"/>
      <c r="R8" s="25" t="s">
        <v>9</v>
      </c>
      <c r="S8" s="26" t="s">
        <v>8</v>
      </c>
      <c r="T8" s="16"/>
      <c r="U8" s="25" t="s">
        <v>39</v>
      </c>
      <c r="V8" s="26" t="s">
        <v>40</v>
      </c>
      <c r="W8" s="25" t="s">
        <v>39</v>
      </c>
      <c r="X8" s="26" t="s">
        <v>40</v>
      </c>
      <c r="Y8" s="25" t="s">
        <v>39</v>
      </c>
      <c r="Z8" s="26" t="s">
        <v>40</v>
      </c>
      <c r="AA8" s="25" t="s">
        <v>39</v>
      </c>
      <c r="AB8" s="26" t="s">
        <v>40</v>
      </c>
      <c r="AC8" s="25" t="s">
        <v>39</v>
      </c>
      <c r="AD8" s="26" t="s">
        <v>40</v>
      </c>
      <c r="AE8" s="25" t="s">
        <v>39</v>
      </c>
      <c r="AF8" s="26" t="s">
        <v>40</v>
      </c>
      <c r="AG8" s="16"/>
      <c r="AH8" s="125"/>
    </row>
    <row r="9" spans="2:34" ht="10.199999999999999" customHeight="1" x14ac:dyDescent="0.2">
      <c r="B9" s="44" t="s">
        <v>15</v>
      </c>
      <c r="C9" s="45" t="s">
        <v>33</v>
      </c>
      <c r="D9" s="46">
        <v>38226</v>
      </c>
      <c r="E9" s="47">
        <f>(41275-D9)/365</f>
        <v>8.3534246575342461</v>
      </c>
      <c r="F9" s="48">
        <f>2+FLOOR(E9/5,1)</f>
        <v>3</v>
      </c>
      <c r="G9" s="49">
        <v>21.68</v>
      </c>
      <c r="H9" s="50">
        <v>32.520000000000003</v>
      </c>
      <c r="I9" s="51">
        <v>86639.77</v>
      </c>
      <c r="J9" s="50">
        <v>138605.66</v>
      </c>
      <c r="K9" s="2">
        <v>0</v>
      </c>
      <c r="L9" s="81">
        <v>1837.5</v>
      </c>
      <c r="M9" s="82">
        <v>12.7</v>
      </c>
      <c r="N9" s="77">
        <v>87225.33</v>
      </c>
      <c r="O9" s="78">
        <v>113521.61</v>
      </c>
      <c r="P9" s="73">
        <v>6</v>
      </c>
      <c r="R9" s="27">
        <f>G9*L9</f>
        <v>39837</v>
      </c>
      <c r="S9" s="28">
        <f>M9*H9</f>
        <v>413.00400000000002</v>
      </c>
      <c r="T9" s="29"/>
      <c r="U9" s="30" t="str">
        <f>"Oui"</f>
        <v>Oui</v>
      </c>
      <c r="V9" s="28">
        <f t="shared" ref="V9:V25" si="0">N9*1%+O9*1.5%</f>
        <v>2575.0774499999998</v>
      </c>
      <c r="W9" s="30" t="str">
        <f t="shared" ref="W9:W25" si="1">IF(N9&gt;=I9,"Oui","Non")</f>
        <v>Oui</v>
      </c>
      <c r="X9" s="28">
        <f t="shared" ref="X9:X25" si="2">IF(W9="Oui",10%*(N9-I9),0)</f>
        <v>58.55599999999977</v>
      </c>
      <c r="Y9" s="30" t="str">
        <f t="shared" ref="Y9:Y25" si="3">IF(O9&gt;=J9,"Oui","Non")</f>
        <v>Non</v>
      </c>
      <c r="Z9" s="28">
        <f t="shared" ref="Z9:Z25" si="4">IF(Y9="Oui",15%*(O9-J9),0)</f>
        <v>0</v>
      </c>
      <c r="AA9" s="30" t="str">
        <f t="shared" ref="AA9:AA25" si="5">IF(P9&gt;5,"Oui","Non")</f>
        <v>Oui</v>
      </c>
      <c r="AB9" s="28">
        <f t="shared" ref="AB9:AB25" si="6">IF(AA9="Oui",0.25%*(N9+O9),0)</f>
        <v>501.86735000000004</v>
      </c>
      <c r="AC9" s="30" t="str">
        <f t="shared" ref="AC9:AC25" si="7">IF(AND(W9="Oui",Y9="Oui"),"Oui","Non")</f>
        <v>Non</v>
      </c>
      <c r="AD9" s="28">
        <f t="shared" ref="AD9:AD25" si="8">IF(AC9="Oui",((O9+N9)-(J9+I9))*P9%,0)</f>
        <v>0</v>
      </c>
      <c r="AE9" s="30" t="str">
        <f t="shared" ref="AE9:AE25" si="9">IF(AND(AA9="Oui",OR(W9="Oui",Y9="Oui")),"Oui","Non")</f>
        <v>Oui</v>
      </c>
      <c r="AF9" s="28">
        <f t="shared" ref="AF9:AF25" si="10">IF(AE9="Oui",15000*(N9+O9)/($N$27+$O$27),0)</f>
        <v>737.56375982265286</v>
      </c>
      <c r="AG9" s="29"/>
      <c r="AH9" s="31">
        <f t="shared" ref="AH9:AH25" si="11">R9+S9+V9+X9+Z9+AB9+AD9+AF9</f>
        <v>44123.068559822648</v>
      </c>
    </row>
    <row r="10" spans="2:34" ht="10.199999999999999" customHeight="1" x14ac:dyDescent="0.2">
      <c r="B10" s="52" t="s">
        <v>16</v>
      </c>
      <c r="C10" s="53" t="s">
        <v>33</v>
      </c>
      <c r="D10" s="54">
        <v>37601</v>
      </c>
      <c r="E10" s="55">
        <f t="shared" ref="E10:E25" si="12">(41275-D10)/365</f>
        <v>10.065753424657535</v>
      </c>
      <c r="F10" s="56">
        <f t="shared" ref="F10:F25" si="13">2+FLOOR(E10/5,1)</f>
        <v>4</v>
      </c>
      <c r="G10" s="6">
        <v>23.05</v>
      </c>
      <c r="H10" s="7">
        <v>34.58</v>
      </c>
      <c r="I10" s="57">
        <v>86104.49</v>
      </c>
      <c r="J10" s="7">
        <v>141119.44</v>
      </c>
      <c r="K10" s="2">
        <v>0</v>
      </c>
      <c r="L10" s="83">
        <v>1800</v>
      </c>
      <c r="M10" s="84">
        <v>25.2</v>
      </c>
      <c r="N10" s="79">
        <v>100494.47</v>
      </c>
      <c r="O10" s="80">
        <v>133202.71</v>
      </c>
      <c r="P10" s="74">
        <v>2</v>
      </c>
      <c r="R10" s="32">
        <f t="shared" ref="R10:R25" si="14">G10*L10</f>
        <v>41490</v>
      </c>
      <c r="S10" s="33">
        <f t="shared" ref="S10:S25" si="15">M10*H10</f>
        <v>871.41599999999994</v>
      </c>
      <c r="T10" s="29"/>
      <c r="U10" s="34" t="str">
        <f t="shared" ref="U10:U25" si="16">"Oui"</f>
        <v>Oui</v>
      </c>
      <c r="V10" s="33">
        <f t="shared" si="0"/>
        <v>3002.9853499999999</v>
      </c>
      <c r="W10" s="34" t="str">
        <f t="shared" si="1"/>
        <v>Oui</v>
      </c>
      <c r="X10" s="33">
        <f t="shared" si="2"/>
        <v>1438.9979999999996</v>
      </c>
      <c r="Y10" s="34" t="str">
        <f t="shared" si="3"/>
        <v>Non</v>
      </c>
      <c r="Z10" s="33">
        <f t="shared" si="4"/>
        <v>0</v>
      </c>
      <c r="AA10" s="34" t="str">
        <f t="shared" si="5"/>
        <v>Non</v>
      </c>
      <c r="AB10" s="33">
        <f t="shared" si="6"/>
        <v>0</v>
      </c>
      <c r="AC10" s="34" t="str">
        <f t="shared" si="7"/>
        <v>Non</v>
      </c>
      <c r="AD10" s="33">
        <f t="shared" si="8"/>
        <v>0</v>
      </c>
      <c r="AE10" s="34" t="str">
        <f t="shared" si="9"/>
        <v>Non</v>
      </c>
      <c r="AF10" s="33">
        <f t="shared" si="10"/>
        <v>0</v>
      </c>
      <c r="AG10" s="29"/>
      <c r="AH10" s="35">
        <f t="shared" si="11"/>
        <v>46803.39935</v>
      </c>
    </row>
    <row r="11" spans="2:34" ht="10.199999999999999" customHeight="1" x14ac:dyDescent="0.2">
      <c r="B11" s="58" t="s">
        <v>17</v>
      </c>
      <c r="C11" s="59" t="s">
        <v>34</v>
      </c>
      <c r="D11" s="60">
        <v>35826</v>
      </c>
      <c r="E11" s="61">
        <f t="shared" si="12"/>
        <v>14.92876712328767</v>
      </c>
      <c r="F11" s="62">
        <f t="shared" si="13"/>
        <v>4</v>
      </c>
      <c r="G11" s="63">
        <v>26.94</v>
      </c>
      <c r="H11" s="64">
        <v>40.409999999999997</v>
      </c>
      <c r="I11" s="65">
        <v>89605.86</v>
      </c>
      <c r="J11" s="64">
        <v>156292.04</v>
      </c>
      <c r="K11" s="2">
        <v>0</v>
      </c>
      <c r="L11" s="81">
        <v>1800</v>
      </c>
      <c r="M11" s="82">
        <v>0</v>
      </c>
      <c r="N11" s="77">
        <v>76821.77</v>
      </c>
      <c r="O11" s="78">
        <v>158727.13</v>
      </c>
      <c r="P11" s="73">
        <v>6</v>
      </c>
      <c r="R11" s="27">
        <f t="shared" si="14"/>
        <v>48492</v>
      </c>
      <c r="S11" s="28">
        <f t="shared" si="15"/>
        <v>0</v>
      </c>
      <c r="T11" s="29"/>
      <c r="U11" s="30" t="str">
        <f t="shared" si="16"/>
        <v>Oui</v>
      </c>
      <c r="V11" s="28">
        <f t="shared" si="0"/>
        <v>3149.1246500000002</v>
      </c>
      <c r="W11" s="30" t="str">
        <f t="shared" si="1"/>
        <v>Non</v>
      </c>
      <c r="X11" s="28">
        <f t="shared" si="2"/>
        <v>0</v>
      </c>
      <c r="Y11" s="30" t="str">
        <f t="shared" si="3"/>
        <v>Oui</v>
      </c>
      <c r="Z11" s="28">
        <f t="shared" si="4"/>
        <v>365.26349999999945</v>
      </c>
      <c r="AA11" s="30" t="str">
        <f t="shared" si="5"/>
        <v>Oui</v>
      </c>
      <c r="AB11" s="28">
        <f t="shared" si="6"/>
        <v>588.87225000000012</v>
      </c>
      <c r="AC11" s="30" t="str">
        <f t="shared" si="7"/>
        <v>Non</v>
      </c>
      <c r="AD11" s="28">
        <f t="shared" si="8"/>
        <v>0</v>
      </c>
      <c r="AE11" s="30" t="str">
        <f t="shared" si="9"/>
        <v>Oui</v>
      </c>
      <c r="AF11" s="28">
        <f t="shared" si="10"/>
        <v>865.42954182061305</v>
      </c>
      <c r="AG11" s="29"/>
      <c r="AH11" s="31">
        <f t="shared" si="11"/>
        <v>53460.689941820616</v>
      </c>
    </row>
    <row r="12" spans="2:34" ht="10.199999999999999" customHeight="1" x14ac:dyDescent="0.2">
      <c r="B12" s="52" t="s">
        <v>18</v>
      </c>
      <c r="C12" s="53" t="s">
        <v>34</v>
      </c>
      <c r="D12" s="54">
        <v>35403</v>
      </c>
      <c r="E12" s="55">
        <f t="shared" si="12"/>
        <v>16.087671232876712</v>
      </c>
      <c r="F12" s="56">
        <f t="shared" si="13"/>
        <v>5</v>
      </c>
      <c r="G12" s="6">
        <v>27.87</v>
      </c>
      <c r="H12" s="7">
        <v>41.81</v>
      </c>
      <c r="I12" s="57">
        <v>88556.09</v>
      </c>
      <c r="J12" s="7">
        <v>156576.41</v>
      </c>
      <c r="K12" s="2">
        <v>0</v>
      </c>
      <c r="L12" s="83">
        <v>1762.5</v>
      </c>
      <c r="M12" s="84">
        <v>0</v>
      </c>
      <c r="N12" s="79">
        <v>77813.539999999994</v>
      </c>
      <c r="O12" s="80">
        <v>170576.59</v>
      </c>
      <c r="P12" s="74">
        <v>9</v>
      </c>
      <c r="R12" s="32">
        <f t="shared" si="14"/>
        <v>49120.875</v>
      </c>
      <c r="S12" s="33">
        <f t="shared" si="15"/>
        <v>0</v>
      </c>
      <c r="T12" s="29"/>
      <c r="U12" s="34" t="str">
        <f t="shared" si="16"/>
        <v>Oui</v>
      </c>
      <c r="V12" s="33">
        <f t="shared" si="0"/>
        <v>3336.7842500000002</v>
      </c>
      <c r="W12" s="34" t="str">
        <f t="shared" si="1"/>
        <v>Non</v>
      </c>
      <c r="X12" s="33">
        <f t="shared" si="2"/>
        <v>0</v>
      </c>
      <c r="Y12" s="34" t="str">
        <f t="shared" si="3"/>
        <v>Oui</v>
      </c>
      <c r="Z12" s="33">
        <f t="shared" si="4"/>
        <v>2100.0269999999987</v>
      </c>
      <c r="AA12" s="34" t="str">
        <f t="shared" si="5"/>
        <v>Oui</v>
      </c>
      <c r="AB12" s="33">
        <f t="shared" si="6"/>
        <v>620.975325</v>
      </c>
      <c r="AC12" s="34" t="str">
        <f t="shared" si="7"/>
        <v>Non</v>
      </c>
      <c r="AD12" s="33">
        <f t="shared" si="8"/>
        <v>0</v>
      </c>
      <c r="AE12" s="34" t="str">
        <f t="shared" si="9"/>
        <v>Oui</v>
      </c>
      <c r="AF12" s="33">
        <f t="shared" si="10"/>
        <v>912.60946834675292</v>
      </c>
      <c r="AG12" s="29"/>
      <c r="AH12" s="35">
        <f t="shared" si="11"/>
        <v>56091.271043346751</v>
      </c>
    </row>
    <row r="13" spans="2:34" ht="10.199999999999999" customHeight="1" x14ac:dyDescent="0.2">
      <c r="B13" s="58" t="s">
        <v>19</v>
      </c>
      <c r="C13" s="59" t="s">
        <v>34</v>
      </c>
      <c r="D13" s="60">
        <v>33093</v>
      </c>
      <c r="E13" s="61">
        <f t="shared" si="12"/>
        <v>22.416438356164385</v>
      </c>
      <c r="F13" s="62">
        <f t="shared" si="13"/>
        <v>6</v>
      </c>
      <c r="G13" s="63">
        <v>32.93</v>
      </c>
      <c r="H13" s="64">
        <v>49.4</v>
      </c>
      <c r="I13" s="65">
        <v>91038.77</v>
      </c>
      <c r="J13" s="64">
        <v>172168.01</v>
      </c>
      <c r="K13" s="2">
        <v>0</v>
      </c>
      <c r="L13" s="81">
        <v>1725</v>
      </c>
      <c r="M13" s="82">
        <v>39.57</v>
      </c>
      <c r="N13" s="77">
        <v>96236.12</v>
      </c>
      <c r="O13" s="78">
        <v>177509.88</v>
      </c>
      <c r="P13" s="73">
        <v>7</v>
      </c>
      <c r="R13" s="27">
        <f t="shared" si="14"/>
        <v>56804.25</v>
      </c>
      <c r="S13" s="28">
        <f t="shared" si="15"/>
        <v>1954.758</v>
      </c>
      <c r="T13" s="29"/>
      <c r="U13" s="30" t="str">
        <f t="shared" si="16"/>
        <v>Oui</v>
      </c>
      <c r="V13" s="28">
        <f t="shared" si="0"/>
        <v>3625.0093999999999</v>
      </c>
      <c r="W13" s="30" t="str">
        <f t="shared" si="1"/>
        <v>Oui</v>
      </c>
      <c r="X13" s="28">
        <f t="shared" si="2"/>
        <v>519.7349999999991</v>
      </c>
      <c r="Y13" s="30" t="str">
        <f t="shared" si="3"/>
        <v>Oui</v>
      </c>
      <c r="Z13" s="28">
        <f t="shared" si="4"/>
        <v>801.28049999999928</v>
      </c>
      <c r="AA13" s="30" t="str">
        <f t="shared" si="5"/>
        <v>Oui</v>
      </c>
      <c r="AB13" s="28">
        <f t="shared" si="6"/>
        <v>684.36500000000001</v>
      </c>
      <c r="AC13" s="30" t="str">
        <f t="shared" si="7"/>
        <v>Oui</v>
      </c>
      <c r="AD13" s="28">
        <f t="shared" si="8"/>
        <v>737.74539999999809</v>
      </c>
      <c r="AE13" s="30" t="str">
        <f t="shared" si="9"/>
        <v>Oui</v>
      </c>
      <c r="AF13" s="28">
        <f t="shared" si="10"/>
        <v>1005.7693980113067</v>
      </c>
      <c r="AG13" s="29"/>
      <c r="AH13" s="31">
        <f t="shared" si="11"/>
        <v>66132.912698011307</v>
      </c>
    </row>
    <row r="14" spans="2:34" ht="10.199999999999999" customHeight="1" x14ac:dyDescent="0.2">
      <c r="B14" s="52" t="s">
        <v>20</v>
      </c>
      <c r="C14" s="53" t="s">
        <v>33</v>
      </c>
      <c r="D14" s="54">
        <v>37900</v>
      </c>
      <c r="E14" s="55">
        <f t="shared" si="12"/>
        <v>9.2465753424657535</v>
      </c>
      <c r="F14" s="56">
        <f t="shared" si="13"/>
        <v>3</v>
      </c>
      <c r="G14" s="6">
        <v>22.4</v>
      </c>
      <c r="H14" s="7">
        <v>33.6</v>
      </c>
      <c r="I14" s="57">
        <v>87296.23</v>
      </c>
      <c r="J14" s="7">
        <v>141450.34</v>
      </c>
      <c r="K14" s="2">
        <v>0</v>
      </c>
      <c r="L14" s="83">
        <v>1837.5</v>
      </c>
      <c r="M14" s="84">
        <v>98.2</v>
      </c>
      <c r="N14" s="79">
        <v>86363.33</v>
      </c>
      <c r="O14" s="80">
        <v>120584.13</v>
      </c>
      <c r="P14" s="74">
        <v>6</v>
      </c>
      <c r="R14" s="32">
        <f t="shared" si="14"/>
        <v>41160</v>
      </c>
      <c r="S14" s="33">
        <f t="shared" si="15"/>
        <v>3299.5200000000004</v>
      </c>
      <c r="T14" s="29"/>
      <c r="U14" s="34" t="str">
        <f t="shared" si="16"/>
        <v>Oui</v>
      </c>
      <c r="V14" s="33">
        <f t="shared" si="0"/>
        <v>2672.39525</v>
      </c>
      <c r="W14" s="34" t="str">
        <f t="shared" si="1"/>
        <v>Non</v>
      </c>
      <c r="X14" s="33">
        <f t="shared" si="2"/>
        <v>0</v>
      </c>
      <c r="Y14" s="34" t="str">
        <f t="shared" si="3"/>
        <v>Non</v>
      </c>
      <c r="Z14" s="33">
        <f t="shared" si="4"/>
        <v>0</v>
      </c>
      <c r="AA14" s="34" t="str">
        <f t="shared" si="5"/>
        <v>Oui</v>
      </c>
      <c r="AB14" s="33">
        <f t="shared" si="6"/>
        <v>517.36865000000012</v>
      </c>
      <c r="AC14" s="34" t="str">
        <f t="shared" si="7"/>
        <v>Non</v>
      </c>
      <c r="AD14" s="33">
        <f t="shared" si="8"/>
        <v>0</v>
      </c>
      <c r="AE14" s="34" t="str">
        <f t="shared" si="9"/>
        <v>Non</v>
      </c>
      <c r="AF14" s="33">
        <f t="shared" si="10"/>
        <v>0</v>
      </c>
      <c r="AG14" s="29"/>
      <c r="AH14" s="35">
        <f t="shared" si="11"/>
        <v>47649.283900000002</v>
      </c>
    </row>
    <row r="15" spans="2:34" ht="10.199999999999999" customHeight="1" x14ac:dyDescent="0.2">
      <c r="B15" s="58" t="s">
        <v>21</v>
      </c>
      <c r="C15" s="59" t="s">
        <v>33</v>
      </c>
      <c r="D15" s="60">
        <v>35590</v>
      </c>
      <c r="E15" s="61">
        <f t="shared" si="12"/>
        <v>15.575342465753424</v>
      </c>
      <c r="F15" s="62">
        <f t="shared" si="13"/>
        <v>5</v>
      </c>
      <c r="G15" s="63">
        <v>27.46</v>
      </c>
      <c r="H15" s="64">
        <v>41.19</v>
      </c>
      <c r="I15" s="65">
        <v>88194.9</v>
      </c>
      <c r="J15" s="64">
        <v>155011.24</v>
      </c>
      <c r="K15" s="2">
        <v>0</v>
      </c>
      <c r="L15" s="81">
        <v>1762.5</v>
      </c>
      <c r="M15" s="82">
        <v>244.14</v>
      </c>
      <c r="N15" s="77">
        <v>98812.43</v>
      </c>
      <c r="O15" s="78">
        <v>119521.7</v>
      </c>
      <c r="P15" s="73">
        <v>6</v>
      </c>
      <c r="R15" s="27">
        <f t="shared" si="14"/>
        <v>48398.25</v>
      </c>
      <c r="S15" s="28">
        <f t="shared" si="15"/>
        <v>10056.1266</v>
      </c>
      <c r="T15" s="29"/>
      <c r="U15" s="30" t="str">
        <f t="shared" si="16"/>
        <v>Oui</v>
      </c>
      <c r="V15" s="28">
        <f t="shared" si="0"/>
        <v>2780.9497999999999</v>
      </c>
      <c r="W15" s="30" t="str">
        <f t="shared" si="1"/>
        <v>Oui</v>
      </c>
      <c r="X15" s="28">
        <f t="shared" si="2"/>
        <v>1061.7529999999999</v>
      </c>
      <c r="Y15" s="30" t="str">
        <f t="shared" si="3"/>
        <v>Non</v>
      </c>
      <c r="Z15" s="28">
        <f t="shared" si="4"/>
        <v>0</v>
      </c>
      <c r="AA15" s="30" t="str">
        <f t="shared" si="5"/>
        <v>Oui</v>
      </c>
      <c r="AB15" s="28">
        <f t="shared" si="6"/>
        <v>545.83532500000001</v>
      </c>
      <c r="AC15" s="30" t="str">
        <f t="shared" si="7"/>
        <v>Non</v>
      </c>
      <c r="AD15" s="28">
        <f t="shared" si="8"/>
        <v>0</v>
      </c>
      <c r="AE15" s="30" t="str">
        <f t="shared" si="9"/>
        <v>Oui</v>
      </c>
      <c r="AF15" s="28">
        <f t="shared" si="10"/>
        <v>802.18080445165367</v>
      </c>
      <c r="AG15" s="29"/>
      <c r="AH15" s="31">
        <f t="shared" si="11"/>
        <v>63645.095529451653</v>
      </c>
    </row>
    <row r="16" spans="2:34" ht="10.199999999999999" customHeight="1" x14ac:dyDescent="0.2">
      <c r="B16" s="52" t="s">
        <v>22</v>
      </c>
      <c r="C16" s="53" t="s">
        <v>33</v>
      </c>
      <c r="D16" s="54">
        <v>35192</v>
      </c>
      <c r="E16" s="55">
        <f t="shared" si="12"/>
        <v>16.665753424657535</v>
      </c>
      <c r="F16" s="56">
        <f t="shared" si="13"/>
        <v>5</v>
      </c>
      <c r="G16" s="6">
        <v>28.33</v>
      </c>
      <c r="H16" s="7">
        <v>42.5</v>
      </c>
      <c r="I16" s="57">
        <v>88963.64</v>
      </c>
      <c r="J16" s="7">
        <v>158342.45000000001</v>
      </c>
      <c r="K16" s="2">
        <v>0</v>
      </c>
      <c r="L16" s="83">
        <v>1762.5</v>
      </c>
      <c r="M16" s="84">
        <v>109.39</v>
      </c>
      <c r="N16" s="79">
        <v>89879.18</v>
      </c>
      <c r="O16" s="80">
        <v>164850.17000000001</v>
      </c>
      <c r="P16" s="74">
        <v>4</v>
      </c>
      <c r="R16" s="32">
        <f t="shared" si="14"/>
        <v>49931.625</v>
      </c>
      <c r="S16" s="33">
        <f t="shared" si="15"/>
        <v>4649.0749999999998</v>
      </c>
      <c r="T16" s="29"/>
      <c r="U16" s="34" t="str">
        <f t="shared" si="16"/>
        <v>Oui</v>
      </c>
      <c r="V16" s="33">
        <f t="shared" si="0"/>
        <v>3371.5443500000001</v>
      </c>
      <c r="W16" s="34" t="str">
        <f t="shared" si="1"/>
        <v>Oui</v>
      </c>
      <c r="X16" s="33">
        <f t="shared" si="2"/>
        <v>91.553999999999363</v>
      </c>
      <c r="Y16" s="34" t="str">
        <f t="shared" si="3"/>
        <v>Oui</v>
      </c>
      <c r="Z16" s="33">
        <f t="shared" si="4"/>
        <v>976.15800000000013</v>
      </c>
      <c r="AA16" s="34" t="str">
        <f t="shared" si="5"/>
        <v>Non</v>
      </c>
      <c r="AB16" s="33">
        <f t="shared" si="6"/>
        <v>0</v>
      </c>
      <c r="AC16" s="34" t="str">
        <f t="shared" si="7"/>
        <v>Oui</v>
      </c>
      <c r="AD16" s="33">
        <f t="shared" si="8"/>
        <v>296.93039999999922</v>
      </c>
      <c r="AE16" s="34" t="str">
        <f t="shared" si="9"/>
        <v>Non</v>
      </c>
      <c r="AF16" s="33">
        <f t="shared" si="10"/>
        <v>0</v>
      </c>
      <c r="AG16" s="29"/>
      <c r="AH16" s="35">
        <f t="shared" si="11"/>
        <v>59316.886749999991</v>
      </c>
    </row>
    <row r="17" spans="2:34" ht="10.199999999999999" customHeight="1" x14ac:dyDescent="0.2">
      <c r="B17" s="58" t="s">
        <v>23</v>
      </c>
      <c r="C17" s="59" t="s">
        <v>33</v>
      </c>
      <c r="D17" s="60">
        <v>36628</v>
      </c>
      <c r="E17" s="61">
        <f t="shared" si="12"/>
        <v>12.731506849315069</v>
      </c>
      <c r="F17" s="62">
        <f t="shared" si="13"/>
        <v>4</v>
      </c>
      <c r="G17" s="63">
        <v>25.19</v>
      </c>
      <c r="H17" s="64">
        <v>37.78</v>
      </c>
      <c r="I17" s="65">
        <v>88023.83</v>
      </c>
      <c r="J17" s="64">
        <v>149436.59</v>
      </c>
      <c r="K17" s="2">
        <v>0</v>
      </c>
      <c r="L17" s="81">
        <v>1800</v>
      </c>
      <c r="M17" s="82">
        <v>0</v>
      </c>
      <c r="N17" s="77">
        <v>92616.29</v>
      </c>
      <c r="O17" s="78">
        <v>149766.94</v>
      </c>
      <c r="P17" s="73">
        <v>9</v>
      </c>
      <c r="R17" s="27">
        <f t="shared" si="14"/>
        <v>45342</v>
      </c>
      <c r="S17" s="28">
        <f t="shared" si="15"/>
        <v>0</v>
      </c>
      <c r="T17" s="29"/>
      <c r="U17" s="30" t="str">
        <f t="shared" si="16"/>
        <v>Oui</v>
      </c>
      <c r="V17" s="28">
        <f t="shared" si="0"/>
        <v>3172.6669999999999</v>
      </c>
      <c r="W17" s="30" t="str">
        <f t="shared" si="1"/>
        <v>Oui</v>
      </c>
      <c r="X17" s="28">
        <f t="shared" si="2"/>
        <v>459.24599999999919</v>
      </c>
      <c r="Y17" s="30" t="str">
        <f t="shared" si="3"/>
        <v>Oui</v>
      </c>
      <c r="Z17" s="28">
        <f t="shared" si="4"/>
        <v>49.552500000000869</v>
      </c>
      <c r="AA17" s="30" t="str">
        <f t="shared" si="5"/>
        <v>Oui</v>
      </c>
      <c r="AB17" s="28">
        <f t="shared" si="6"/>
        <v>605.95807500000001</v>
      </c>
      <c r="AC17" s="30" t="str">
        <f t="shared" si="7"/>
        <v>Oui</v>
      </c>
      <c r="AD17" s="28">
        <f t="shared" si="8"/>
        <v>443.05289999999979</v>
      </c>
      <c r="AE17" s="30" t="str">
        <f t="shared" si="9"/>
        <v>Oui</v>
      </c>
      <c r="AF17" s="28">
        <f t="shared" si="10"/>
        <v>890.53953418547144</v>
      </c>
      <c r="AG17" s="29"/>
      <c r="AH17" s="31">
        <f t="shared" si="11"/>
        <v>50963.016009185478</v>
      </c>
    </row>
    <row r="18" spans="2:34" ht="10.199999999999999" customHeight="1" x14ac:dyDescent="0.2">
      <c r="B18" s="52" t="s">
        <v>24</v>
      </c>
      <c r="C18" s="53" t="s">
        <v>33</v>
      </c>
      <c r="D18" s="54">
        <v>30115</v>
      </c>
      <c r="E18" s="55">
        <f t="shared" si="12"/>
        <v>30.575342465753426</v>
      </c>
      <c r="F18" s="56">
        <f t="shared" si="13"/>
        <v>8</v>
      </c>
      <c r="G18" s="6">
        <v>39.46</v>
      </c>
      <c r="H18" s="7">
        <v>59.19</v>
      </c>
      <c r="I18" s="57">
        <v>92465.44</v>
      </c>
      <c r="J18" s="7">
        <v>188016.91</v>
      </c>
      <c r="K18" s="2">
        <v>0</v>
      </c>
      <c r="L18" s="83">
        <v>1650</v>
      </c>
      <c r="M18" s="84">
        <v>143.27000000000001</v>
      </c>
      <c r="N18" s="79">
        <v>86538.68</v>
      </c>
      <c r="O18" s="80">
        <v>168507.1</v>
      </c>
      <c r="P18" s="74">
        <v>5</v>
      </c>
      <c r="R18" s="32">
        <f t="shared" si="14"/>
        <v>65109</v>
      </c>
      <c r="S18" s="33">
        <f t="shared" si="15"/>
        <v>8480.1512999999995</v>
      </c>
      <c r="T18" s="29"/>
      <c r="U18" s="34" t="str">
        <f t="shared" si="16"/>
        <v>Oui</v>
      </c>
      <c r="V18" s="33">
        <f t="shared" si="0"/>
        <v>3392.9933000000001</v>
      </c>
      <c r="W18" s="34" t="str">
        <f t="shared" si="1"/>
        <v>Non</v>
      </c>
      <c r="X18" s="33">
        <f t="shared" si="2"/>
        <v>0</v>
      </c>
      <c r="Y18" s="34" t="str">
        <f t="shared" si="3"/>
        <v>Non</v>
      </c>
      <c r="Z18" s="33">
        <f t="shared" si="4"/>
        <v>0</v>
      </c>
      <c r="AA18" s="34" t="str">
        <f t="shared" si="5"/>
        <v>Non</v>
      </c>
      <c r="AB18" s="33">
        <f t="shared" si="6"/>
        <v>0</v>
      </c>
      <c r="AC18" s="34" t="str">
        <f t="shared" si="7"/>
        <v>Non</v>
      </c>
      <c r="AD18" s="33">
        <f t="shared" si="8"/>
        <v>0</v>
      </c>
      <c r="AE18" s="34" t="str">
        <f t="shared" si="9"/>
        <v>Non</v>
      </c>
      <c r="AF18" s="33">
        <f t="shared" si="10"/>
        <v>0</v>
      </c>
      <c r="AG18" s="29"/>
      <c r="AH18" s="35">
        <f t="shared" si="11"/>
        <v>76982.1446</v>
      </c>
    </row>
    <row r="19" spans="2:34" ht="10.199999999999999" customHeight="1" x14ac:dyDescent="0.2">
      <c r="B19" s="58" t="s">
        <v>25</v>
      </c>
      <c r="C19" s="59" t="s">
        <v>33</v>
      </c>
      <c r="D19" s="60">
        <v>41231</v>
      </c>
      <c r="E19" s="61">
        <f t="shared" si="12"/>
        <v>0.12054794520547946</v>
      </c>
      <c r="F19" s="62">
        <f t="shared" si="13"/>
        <v>2</v>
      </c>
      <c r="G19" s="63">
        <v>15.1</v>
      </c>
      <c r="H19" s="64">
        <v>22.64</v>
      </c>
      <c r="I19" s="65">
        <v>82233.27</v>
      </c>
      <c r="J19" s="64">
        <v>114677.5</v>
      </c>
      <c r="K19" s="2">
        <v>0</v>
      </c>
      <c r="L19" s="81">
        <v>1875</v>
      </c>
      <c r="M19" s="82">
        <v>0</v>
      </c>
      <c r="N19" s="77">
        <v>74240.86</v>
      </c>
      <c r="O19" s="78">
        <v>112740.09</v>
      </c>
      <c r="P19" s="73">
        <v>5</v>
      </c>
      <c r="R19" s="27">
        <f t="shared" si="14"/>
        <v>28312.5</v>
      </c>
      <c r="S19" s="28">
        <f t="shared" si="15"/>
        <v>0</v>
      </c>
      <c r="T19" s="29"/>
      <c r="U19" s="30" t="str">
        <f t="shared" si="16"/>
        <v>Oui</v>
      </c>
      <c r="V19" s="28">
        <f t="shared" si="0"/>
        <v>2433.5099499999997</v>
      </c>
      <c r="W19" s="30" t="str">
        <f t="shared" si="1"/>
        <v>Non</v>
      </c>
      <c r="X19" s="28">
        <f t="shared" si="2"/>
        <v>0</v>
      </c>
      <c r="Y19" s="30" t="str">
        <f t="shared" si="3"/>
        <v>Non</v>
      </c>
      <c r="Z19" s="28">
        <f t="shared" si="4"/>
        <v>0</v>
      </c>
      <c r="AA19" s="30" t="str">
        <f t="shared" si="5"/>
        <v>Non</v>
      </c>
      <c r="AB19" s="28">
        <f t="shared" si="6"/>
        <v>0</v>
      </c>
      <c r="AC19" s="30" t="str">
        <f t="shared" si="7"/>
        <v>Non</v>
      </c>
      <c r="AD19" s="28">
        <f t="shared" si="8"/>
        <v>0</v>
      </c>
      <c r="AE19" s="30" t="str">
        <f t="shared" si="9"/>
        <v>Non</v>
      </c>
      <c r="AF19" s="28">
        <f t="shared" si="10"/>
        <v>0</v>
      </c>
      <c r="AG19" s="29"/>
      <c r="AH19" s="31">
        <f t="shared" si="11"/>
        <v>30746.00995</v>
      </c>
    </row>
    <row r="20" spans="2:34" ht="10.199999999999999" customHeight="1" x14ac:dyDescent="0.2">
      <c r="B20" s="52" t="s">
        <v>26</v>
      </c>
      <c r="C20" s="53" t="s">
        <v>34</v>
      </c>
      <c r="D20" s="54">
        <v>31824</v>
      </c>
      <c r="E20" s="55">
        <f t="shared" si="12"/>
        <v>25.893150684931506</v>
      </c>
      <c r="F20" s="56">
        <f t="shared" si="13"/>
        <v>7</v>
      </c>
      <c r="G20" s="6">
        <v>35.71</v>
      </c>
      <c r="H20" s="7">
        <v>53.57</v>
      </c>
      <c r="I20" s="57">
        <v>91406.45</v>
      </c>
      <c r="J20" s="7">
        <v>178594.61</v>
      </c>
      <c r="K20" s="2">
        <v>0</v>
      </c>
      <c r="L20" s="83">
        <v>1687.5</v>
      </c>
      <c r="M20" s="84">
        <v>145.13</v>
      </c>
      <c r="N20" s="79">
        <v>90744.11</v>
      </c>
      <c r="O20" s="80">
        <v>180217.79</v>
      </c>
      <c r="P20" s="74">
        <v>9</v>
      </c>
      <c r="R20" s="32">
        <f t="shared" si="14"/>
        <v>60260.625</v>
      </c>
      <c r="S20" s="33">
        <f t="shared" si="15"/>
        <v>7774.6140999999998</v>
      </c>
      <c r="T20" s="29"/>
      <c r="U20" s="34" t="str">
        <f t="shared" si="16"/>
        <v>Oui</v>
      </c>
      <c r="V20" s="33">
        <f t="shared" si="0"/>
        <v>3610.70795</v>
      </c>
      <c r="W20" s="34" t="str">
        <f t="shared" si="1"/>
        <v>Non</v>
      </c>
      <c r="X20" s="33">
        <f t="shared" si="2"/>
        <v>0</v>
      </c>
      <c r="Y20" s="34" t="str">
        <f t="shared" si="3"/>
        <v>Oui</v>
      </c>
      <c r="Z20" s="33">
        <f t="shared" si="4"/>
        <v>243.4770000000033</v>
      </c>
      <c r="AA20" s="34" t="str">
        <f t="shared" si="5"/>
        <v>Oui</v>
      </c>
      <c r="AB20" s="33">
        <f t="shared" si="6"/>
        <v>677.40475000000004</v>
      </c>
      <c r="AC20" s="34" t="str">
        <f t="shared" si="7"/>
        <v>Non</v>
      </c>
      <c r="AD20" s="33">
        <f t="shared" si="8"/>
        <v>0</v>
      </c>
      <c r="AE20" s="34" t="str">
        <f t="shared" si="9"/>
        <v>Oui</v>
      </c>
      <c r="AF20" s="33">
        <f t="shared" si="10"/>
        <v>995.54034414018815</v>
      </c>
      <c r="AG20" s="29"/>
      <c r="AH20" s="35">
        <f t="shared" si="11"/>
        <v>73562.36914414019</v>
      </c>
    </row>
    <row r="21" spans="2:34" ht="10.199999999999999" customHeight="1" x14ac:dyDescent="0.2">
      <c r="B21" s="58" t="s">
        <v>27</v>
      </c>
      <c r="C21" s="59" t="s">
        <v>34</v>
      </c>
      <c r="D21" s="60">
        <v>38150</v>
      </c>
      <c r="E21" s="61">
        <f t="shared" si="12"/>
        <v>8.5616438356164384</v>
      </c>
      <c r="F21" s="62">
        <f t="shared" si="13"/>
        <v>3</v>
      </c>
      <c r="G21" s="63">
        <v>21.85</v>
      </c>
      <c r="H21" s="64">
        <v>32.770000000000003</v>
      </c>
      <c r="I21" s="65">
        <v>86792.81</v>
      </c>
      <c r="J21" s="64">
        <v>139268.84</v>
      </c>
      <c r="K21" s="2">
        <v>0</v>
      </c>
      <c r="L21" s="81">
        <v>1837.5</v>
      </c>
      <c r="M21" s="82">
        <v>191.85</v>
      </c>
      <c r="N21" s="77">
        <v>92277.83</v>
      </c>
      <c r="O21" s="78">
        <v>139124.15</v>
      </c>
      <c r="P21" s="73">
        <v>3</v>
      </c>
      <c r="R21" s="27">
        <f t="shared" si="14"/>
        <v>40149.375</v>
      </c>
      <c r="S21" s="28">
        <f t="shared" si="15"/>
        <v>6286.9245000000001</v>
      </c>
      <c r="T21" s="29"/>
      <c r="U21" s="30" t="str">
        <f t="shared" si="16"/>
        <v>Oui</v>
      </c>
      <c r="V21" s="28">
        <f t="shared" si="0"/>
        <v>3009.6405499999996</v>
      </c>
      <c r="W21" s="30" t="str">
        <f t="shared" si="1"/>
        <v>Oui</v>
      </c>
      <c r="X21" s="28">
        <f t="shared" si="2"/>
        <v>548.50200000000041</v>
      </c>
      <c r="Y21" s="30" t="str">
        <f t="shared" si="3"/>
        <v>Non</v>
      </c>
      <c r="Z21" s="28">
        <f t="shared" si="4"/>
        <v>0</v>
      </c>
      <c r="AA21" s="30" t="str">
        <f t="shared" si="5"/>
        <v>Non</v>
      </c>
      <c r="AB21" s="28">
        <f t="shared" si="6"/>
        <v>0</v>
      </c>
      <c r="AC21" s="30" t="str">
        <f t="shared" si="7"/>
        <v>Non</v>
      </c>
      <c r="AD21" s="28">
        <f t="shared" si="8"/>
        <v>0</v>
      </c>
      <c r="AE21" s="30" t="str">
        <f t="shared" si="9"/>
        <v>Non</v>
      </c>
      <c r="AF21" s="28">
        <f t="shared" si="10"/>
        <v>0</v>
      </c>
      <c r="AG21" s="29"/>
      <c r="AH21" s="31">
        <f t="shared" si="11"/>
        <v>49994.442049999998</v>
      </c>
    </row>
    <row r="22" spans="2:34" ht="10.199999999999999" customHeight="1" x14ac:dyDescent="0.2">
      <c r="B22" s="52" t="s">
        <v>28</v>
      </c>
      <c r="C22" s="53" t="s">
        <v>33</v>
      </c>
      <c r="D22" s="54">
        <v>32891</v>
      </c>
      <c r="E22" s="55">
        <f t="shared" si="12"/>
        <v>22.969863013698632</v>
      </c>
      <c r="F22" s="56">
        <f t="shared" si="13"/>
        <v>6</v>
      </c>
      <c r="G22" s="6">
        <v>33.380000000000003</v>
      </c>
      <c r="H22" s="7">
        <v>50.06</v>
      </c>
      <c r="I22" s="57">
        <v>91420.63</v>
      </c>
      <c r="J22" s="7">
        <v>173822.75</v>
      </c>
      <c r="K22" s="2">
        <v>0</v>
      </c>
      <c r="L22" s="83">
        <v>1725</v>
      </c>
      <c r="M22" s="84">
        <v>150.72</v>
      </c>
      <c r="N22" s="79">
        <v>80527.14</v>
      </c>
      <c r="O22" s="80">
        <v>181545.58</v>
      </c>
      <c r="P22" s="74">
        <v>5</v>
      </c>
      <c r="R22" s="32">
        <f t="shared" si="14"/>
        <v>57580.500000000007</v>
      </c>
      <c r="S22" s="33">
        <f t="shared" si="15"/>
        <v>7545.0432000000001</v>
      </c>
      <c r="T22" s="29"/>
      <c r="U22" s="34" t="str">
        <f t="shared" si="16"/>
        <v>Oui</v>
      </c>
      <c r="V22" s="33">
        <f t="shared" si="0"/>
        <v>3528.4550999999997</v>
      </c>
      <c r="W22" s="34" t="str">
        <f t="shared" si="1"/>
        <v>Non</v>
      </c>
      <c r="X22" s="33">
        <f t="shared" si="2"/>
        <v>0</v>
      </c>
      <c r="Y22" s="34" t="str">
        <f t="shared" si="3"/>
        <v>Oui</v>
      </c>
      <c r="Z22" s="33">
        <f t="shared" si="4"/>
        <v>1158.424499999998</v>
      </c>
      <c r="AA22" s="34" t="str">
        <f t="shared" si="5"/>
        <v>Non</v>
      </c>
      <c r="AB22" s="33">
        <f t="shared" si="6"/>
        <v>0</v>
      </c>
      <c r="AC22" s="34" t="str">
        <f t="shared" si="7"/>
        <v>Non</v>
      </c>
      <c r="AD22" s="33">
        <f t="shared" si="8"/>
        <v>0</v>
      </c>
      <c r="AE22" s="34" t="str">
        <f t="shared" si="9"/>
        <v>Non</v>
      </c>
      <c r="AF22" s="33">
        <f t="shared" si="10"/>
        <v>0</v>
      </c>
      <c r="AG22" s="29"/>
      <c r="AH22" s="35">
        <f t="shared" si="11"/>
        <v>69812.4228</v>
      </c>
    </row>
    <row r="23" spans="2:34" ht="10.199999999999999" customHeight="1" x14ac:dyDescent="0.2">
      <c r="B23" s="58" t="s">
        <v>29</v>
      </c>
      <c r="C23" s="59" t="s">
        <v>34</v>
      </c>
      <c r="D23" s="60">
        <v>41102</v>
      </c>
      <c r="E23" s="61">
        <f t="shared" si="12"/>
        <v>0.47397260273972602</v>
      </c>
      <c r="F23" s="62">
        <f t="shared" si="13"/>
        <v>2</v>
      </c>
      <c r="G23" s="63">
        <v>15.38</v>
      </c>
      <c r="H23" s="64">
        <v>23.07</v>
      </c>
      <c r="I23" s="65">
        <v>82498.34</v>
      </c>
      <c r="J23" s="64">
        <v>115826.13</v>
      </c>
      <c r="K23" s="2">
        <v>0</v>
      </c>
      <c r="L23" s="81">
        <v>1875</v>
      </c>
      <c r="M23" s="82">
        <v>159.16999999999999</v>
      </c>
      <c r="N23" s="77">
        <v>73878.58</v>
      </c>
      <c r="O23" s="78">
        <v>125469.62</v>
      </c>
      <c r="P23" s="73">
        <v>9</v>
      </c>
      <c r="R23" s="27">
        <f t="shared" si="14"/>
        <v>28837.5</v>
      </c>
      <c r="S23" s="28">
        <f t="shared" si="15"/>
        <v>3672.0518999999999</v>
      </c>
      <c r="T23" s="29"/>
      <c r="U23" s="30" t="str">
        <f t="shared" si="16"/>
        <v>Oui</v>
      </c>
      <c r="V23" s="28">
        <f t="shared" si="0"/>
        <v>2620.8300999999997</v>
      </c>
      <c r="W23" s="30" t="str">
        <f t="shared" si="1"/>
        <v>Non</v>
      </c>
      <c r="X23" s="28">
        <f t="shared" si="2"/>
        <v>0</v>
      </c>
      <c r="Y23" s="30" t="str">
        <f t="shared" si="3"/>
        <v>Oui</v>
      </c>
      <c r="Z23" s="28">
        <f t="shared" si="4"/>
        <v>1446.5234999999986</v>
      </c>
      <c r="AA23" s="30" t="str">
        <f t="shared" si="5"/>
        <v>Oui</v>
      </c>
      <c r="AB23" s="28">
        <f t="shared" si="6"/>
        <v>498.37050000000005</v>
      </c>
      <c r="AC23" s="30" t="str">
        <f t="shared" si="7"/>
        <v>Non</v>
      </c>
      <c r="AD23" s="28">
        <f t="shared" si="8"/>
        <v>0</v>
      </c>
      <c r="AE23" s="30" t="str">
        <f t="shared" si="9"/>
        <v>Oui</v>
      </c>
      <c r="AF23" s="28">
        <f t="shared" si="10"/>
        <v>732.42465317717006</v>
      </c>
      <c r="AG23" s="29"/>
      <c r="AH23" s="31">
        <f t="shared" si="11"/>
        <v>37807.700653177162</v>
      </c>
    </row>
    <row r="24" spans="2:34" ht="10.199999999999999" customHeight="1" x14ac:dyDescent="0.2">
      <c r="B24" s="20" t="s">
        <v>30</v>
      </c>
      <c r="C24" s="22" t="s">
        <v>34</v>
      </c>
      <c r="D24" s="54">
        <v>29465</v>
      </c>
      <c r="E24" s="55">
        <f t="shared" si="12"/>
        <v>32.356164383561641</v>
      </c>
      <c r="F24" s="56">
        <f t="shared" si="13"/>
        <v>8</v>
      </c>
      <c r="G24" s="6">
        <v>40.880000000000003</v>
      </c>
      <c r="H24" s="7">
        <v>61.33</v>
      </c>
      <c r="I24" s="57">
        <v>93640.78</v>
      </c>
      <c r="J24" s="7">
        <v>193110.06</v>
      </c>
      <c r="K24" s="2">
        <v>0</v>
      </c>
      <c r="L24" s="83">
        <v>1650</v>
      </c>
      <c r="M24" s="84">
        <v>0</v>
      </c>
      <c r="N24" s="79">
        <v>83732.44</v>
      </c>
      <c r="O24" s="80">
        <v>208951.82</v>
      </c>
      <c r="P24" s="74">
        <v>2</v>
      </c>
      <c r="R24" s="32">
        <f t="shared" si="14"/>
        <v>67452</v>
      </c>
      <c r="S24" s="33">
        <f t="shared" si="15"/>
        <v>0</v>
      </c>
      <c r="T24" s="29"/>
      <c r="U24" s="34" t="str">
        <f t="shared" si="16"/>
        <v>Oui</v>
      </c>
      <c r="V24" s="33">
        <f t="shared" si="0"/>
        <v>3971.6017000000002</v>
      </c>
      <c r="W24" s="34" t="str">
        <f t="shared" si="1"/>
        <v>Non</v>
      </c>
      <c r="X24" s="33">
        <f t="shared" si="2"/>
        <v>0</v>
      </c>
      <c r="Y24" s="34" t="str">
        <f t="shared" si="3"/>
        <v>Oui</v>
      </c>
      <c r="Z24" s="33">
        <f t="shared" si="4"/>
        <v>2376.2640000000015</v>
      </c>
      <c r="AA24" s="34" t="str">
        <f t="shared" si="5"/>
        <v>Non</v>
      </c>
      <c r="AB24" s="33">
        <f t="shared" si="6"/>
        <v>0</v>
      </c>
      <c r="AC24" s="34" t="str">
        <f t="shared" si="7"/>
        <v>Non</v>
      </c>
      <c r="AD24" s="33">
        <f t="shared" si="8"/>
        <v>0</v>
      </c>
      <c r="AE24" s="34" t="str">
        <f t="shared" si="9"/>
        <v>Non</v>
      </c>
      <c r="AF24" s="33">
        <f t="shared" si="10"/>
        <v>0</v>
      </c>
      <c r="AG24" s="29"/>
      <c r="AH24" s="35">
        <f t="shared" si="11"/>
        <v>73799.865699999995</v>
      </c>
    </row>
    <row r="25" spans="2:34" ht="10.199999999999999" customHeight="1" x14ac:dyDescent="0.2">
      <c r="B25" s="21" t="s">
        <v>31</v>
      </c>
      <c r="C25" s="23" t="s">
        <v>34</v>
      </c>
      <c r="D25" s="60">
        <v>30711</v>
      </c>
      <c r="E25" s="61">
        <f t="shared" si="12"/>
        <v>28.942465753424656</v>
      </c>
      <c r="F25" s="62">
        <f t="shared" si="13"/>
        <v>7</v>
      </c>
      <c r="G25" s="63">
        <v>38.15</v>
      </c>
      <c r="H25" s="64">
        <v>57.23</v>
      </c>
      <c r="I25" s="65">
        <v>93464.74</v>
      </c>
      <c r="J25" s="64">
        <v>187513.86</v>
      </c>
      <c r="K25" s="2">
        <v>0</v>
      </c>
      <c r="L25" s="81">
        <v>1687.5</v>
      </c>
      <c r="M25" s="82">
        <v>226.41</v>
      </c>
      <c r="N25" s="77">
        <v>98278.63</v>
      </c>
      <c r="O25" s="78">
        <v>171337.91</v>
      </c>
      <c r="P25" s="73">
        <v>5</v>
      </c>
      <c r="R25" s="27">
        <f t="shared" si="14"/>
        <v>64378.125</v>
      </c>
      <c r="S25" s="28">
        <f t="shared" si="15"/>
        <v>12957.444299999999</v>
      </c>
      <c r="T25" s="29"/>
      <c r="U25" s="30" t="str">
        <f t="shared" si="16"/>
        <v>Oui</v>
      </c>
      <c r="V25" s="28">
        <f t="shared" si="0"/>
        <v>3552.8549500000004</v>
      </c>
      <c r="W25" s="30" t="str">
        <f t="shared" si="1"/>
        <v>Oui</v>
      </c>
      <c r="X25" s="28">
        <f t="shared" si="2"/>
        <v>481.38899999999995</v>
      </c>
      <c r="Y25" s="30" t="str">
        <f t="shared" si="3"/>
        <v>Non</v>
      </c>
      <c r="Z25" s="28">
        <f t="shared" si="4"/>
        <v>0</v>
      </c>
      <c r="AA25" s="30" t="str">
        <f t="shared" si="5"/>
        <v>Non</v>
      </c>
      <c r="AB25" s="28">
        <f t="shared" si="6"/>
        <v>0</v>
      </c>
      <c r="AC25" s="30" t="str">
        <f t="shared" si="7"/>
        <v>Non</v>
      </c>
      <c r="AD25" s="28">
        <f t="shared" si="8"/>
        <v>0</v>
      </c>
      <c r="AE25" s="30" t="str">
        <f t="shared" si="9"/>
        <v>Non</v>
      </c>
      <c r="AF25" s="28">
        <f t="shared" si="10"/>
        <v>0</v>
      </c>
      <c r="AG25" s="29"/>
      <c r="AH25" s="31">
        <f t="shared" si="11"/>
        <v>81369.813249999992</v>
      </c>
    </row>
    <row r="26" spans="2:34" ht="3" customHeight="1" x14ac:dyDescent="0.2">
      <c r="R26" s="36"/>
      <c r="S26" s="36"/>
      <c r="T26" s="37"/>
      <c r="U26" s="36"/>
      <c r="V26" s="36"/>
      <c r="W26" s="36"/>
      <c r="X26" s="36"/>
      <c r="Y26" s="36"/>
      <c r="Z26" s="36"/>
      <c r="AA26" s="36"/>
      <c r="AB26" s="36"/>
      <c r="AC26" s="36"/>
      <c r="AD26" s="36"/>
      <c r="AE26" s="36"/>
      <c r="AF26" s="36"/>
      <c r="AG26" s="37"/>
      <c r="AH26" s="36"/>
    </row>
    <row r="27" spans="2:34" ht="10.199999999999999" customHeight="1" x14ac:dyDescent="0.2">
      <c r="I27" s="66">
        <f t="shared" ref="I27:J27" si="17">SUM(I9:I26)</f>
        <v>1508346.0400000003</v>
      </c>
      <c r="J27" s="67">
        <f t="shared" si="17"/>
        <v>2659832.84</v>
      </c>
      <c r="K27" s="5"/>
      <c r="L27" s="5"/>
      <c r="M27" s="5"/>
      <c r="N27" s="85">
        <f>SUM(N9:N26)</f>
        <v>1486480.73</v>
      </c>
      <c r="O27" s="86">
        <f>SUM(O9:O26)</f>
        <v>2596154.92</v>
      </c>
      <c r="P27" s="5"/>
      <c r="Q27" s="5"/>
      <c r="R27" s="38">
        <f t="shared" ref="R27:AF27" si="18">SUM(R9:R26)</f>
        <v>832655.625</v>
      </c>
      <c r="S27" s="39">
        <f t="shared" si="18"/>
        <v>67960.128899999996</v>
      </c>
      <c r="T27" s="40"/>
      <c r="U27" s="41"/>
      <c r="V27" s="42">
        <f t="shared" si="18"/>
        <v>53807.131099999991</v>
      </c>
      <c r="W27" s="41"/>
      <c r="X27" s="42">
        <f t="shared" si="18"/>
        <v>4659.7329999999974</v>
      </c>
      <c r="Y27" s="41"/>
      <c r="Z27" s="42">
        <f t="shared" si="18"/>
        <v>9516.9704999999994</v>
      </c>
      <c r="AA27" s="41"/>
      <c r="AB27" s="42">
        <f t="shared" si="18"/>
        <v>5241.0172250000005</v>
      </c>
      <c r="AC27" s="41"/>
      <c r="AD27" s="42">
        <f t="shared" si="18"/>
        <v>1477.7286999999969</v>
      </c>
      <c r="AE27" s="41"/>
      <c r="AF27" s="42">
        <f t="shared" si="18"/>
        <v>6942.057503955808</v>
      </c>
      <c r="AG27" s="29"/>
      <c r="AH27" s="43">
        <f>SUM(AH9:AH26)</f>
        <v>982260.3919289558</v>
      </c>
    </row>
    <row r="28" spans="2:34" ht="3" customHeight="1" x14ac:dyDescent="0.2"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14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14"/>
      <c r="AH28" s="5"/>
    </row>
    <row r="29" spans="2:34" x14ac:dyDescent="0.2">
      <c r="B29" s="100" t="s">
        <v>12</v>
      </c>
      <c r="C29" s="101"/>
      <c r="D29" s="102"/>
      <c r="E29" s="100" t="s">
        <v>49</v>
      </c>
      <c r="F29" s="102"/>
      <c r="G29" s="100" t="s">
        <v>12</v>
      </c>
      <c r="H29" s="101"/>
      <c r="I29" s="101"/>
      <c r="J29" s="101"/>
      <c r="K29" s="101"/>
      <c r="L29" s="101"/>
      <c r="M29" s="101"/>
      <c r="N29" s="101"/>
      <c r="O29" s="101"/>
      <c r="P29" s="102"/>
      <c r="R29" s="100" t="s">
        <v>13</v>
      </c>
      <c r="S29" s="101"/>
      <c r="T29" s="101"/>
      <c r="U29" s="101"/>
      <c r="V29" s="101"/>
      <c r="W29" s="101"/>
      <c r="X29" s="101"/>
      <c r="Y29" s="101"/>
      <c r="Z29" s="101"/>
      <c r="AA29" s="101"/>
      <c r="AB29" s="101"/>
      <c r="AC29" s="101"/>
      <c r="AD29" s="101"/>
      <c r="AE29" s="101"/>
      <c r="AF29" s="101"/>
      <c r="AG29" s="101"/>
      <c r="AH29" s="102"/>
    </row>
    <row r="31" spans="2:34" x14ac:dyDescent="0.2">
      <c r="E31" s="10"/>
    </row>
    <row r="32" spans="2:34" x14ac:dyDescent="0.2">
      <c r="D32" s="11"/>
      <c r="L32" s="12"/>
      <c r="R32" s="5"/>
    </row>
    <row r="33" spans="3:33" x14ac:dyDescent="0.2">
      <c r="G33" s="5"/>
      <c r="H33" s="5"/>
      <c r="I33" s="5"/>
      <c r="J33" s="5"/>
      <c r="K33" s="5"/>
      <c r="L33" s="5"/>
      <c r="M33" s="5"/>
      <c r="N33" s="5"/>
      <c r="O33" s="5"/>
    </row>
    <row r="34" spans="3:33" x14ac:dyDescent="0.2">
      <c r="C34" s="1"/>
      <c r="D34" s="1"/>
      <c r="G34" s="5"/>
      <c r="H34" s="5"/>
      <c r="I34" s="5"/>
      <c r="J34" s="5"/>
      <c r="K34" s="5"/>
      <c r="L34" s="5"/>
      <c r="M34" s="5"/>
      <c r="N34" s="5"/>
      <c r="O34" s="5"/>
      <c r="Q34" s="1"/>
      <c r="T34" s="1"/>
      <c r="AG34" s="1"/>
    </row>
    <row r="35" spans="3:33" x14ac:dyDescent="0.2">
      <c r="C35" s="1"/>
      <c r="D35" s="1"/>
      <c r="G35" s="5"/>
      <c r="H35" s="5"/>
      <c r="I35" s="5"/>
      <c r="J35" s="5"/>
      <c r="K35" s="5"/>
      <c r="L35" s="5"/>
      <c r="M35" s="5"/>
      <c r="N35" s="5"/>
      <c r="O35" s="5"/>
      <c r="Q35" s="1"/>
      <c r="T35" s="1"/>
      <c r="AG35" s="1"/>
    </row>
    <row r="36" spans="3:33" x14ac:dyDescent="0.2">
      <c r="C36" s="1"/>
      <c r="D36" s="1"/>
      <c r="G36" s="5"/>
      <c r="H36" s="5"/>
      <c r="I36" s="5"/>
      <c r="J36" s="5"/>
      <c r="K36" s="5"/>
      <c r="L36" s="5"/>
      <c r="M36" s="5"/>
      <c r="N36" s="5"/>
      <c r="O36" s="5"/>
      <c r="Q36" s="1"/>
      <c r="T36" s="1"/>
      <c r="AG36" s="1"/>
    </row>
    <row r="37" spans="3:33" x14ac:dyDescent="0.2">
      <c r="C37" s="1"/>
      <c r="D37" s="1"/>
      <c r="G37" s="5"/>
      <c r="H37" s="5"/>
      <c r="I37" s="5"/>
      <c r="J37" s="5"/>
      <c r="K37" s="5"/>
      <c r="L37" s="5"/>
      <c r="M37" s="5"/>
      <c r="N37" s="5"/>
      <c r="O37" s="5"/>
      <c r="Q37" s="1"/>
      <c r="T37" s="1"/>
      <c r="AG37" s="1"/>
    </row>
    <row r="38" spans="3:33" x14ac:dyDescent="0.2">
      <c r="C38" s="1"/>
      <c r="D38" s="1"/>
      <c r="G38" s="5"/>
      <c r="H38" s="5"/>
      <c r="I38" s="5"/>
      <c r="J38" s="5"/>
      <c r="K38" s="5"/>
      <c r="L38" s="5"/>
      <c r="M38" s="5"/>
      <c r="N38" s="5"/>
      <c r="O38" s="5"/>
      <c r="Q38" s="1"/>
      <c r="T38" s="1"/>
      <c r="AG38" s="1"/>
    </row>
    <row r="39" spans="3:33" x14ac:dyDescent="0.2">
      <c r="C39" s="1"/>
      <c r="D39" s="1"/>
      <c r="G39" s="5"/>
      <c r="H39" s="5"/>
      <c r="I39" s="5"/>
      <c r="J39" s="5"/>
      <c r="K39" s="5"/>
      <c r="L39" s="5"/>
      <c r="M39" s="5"/>
      <c r="N39" s="5"/>
      <c r="O39" s="5"/>
      <c r="Q39" s="1"/>
      <c r="T39" s="1"/>
      <c r="AG39" s="1"/>
    </row>
    <row r="40" spans="3:33" x14ac:dyDescent="0.2">
      <c r="C40" s="1"/>
      <c r="D40" s="1"/>
      <c r="G40" s="5"/>
      <c r="H40" s="5"/>
      <c r="I40" s="5"/>
      <c r="J40" s="5"/>
      <c r="K40" s="5"/>
      <c r="L40" s="5"/>
      <c r="M40" s="5"/>
      <c r="N40" s="5"/>
      <c r="O40" s="5"/>
      <c r="Q40" s="1"/>
      <c r="T40" s="1"/>
      <c r="AG40" s="1"/>
    </row>
    <row r="41" spans="3:33" x14ac:dyDescent="0.2">
      <c r="C41" s="1"/>
      <c r="D41" s="1"/>
      <c r="G41" s="5"/>
      <c r="H41" s="5"/>
      <c r="I41" s="5"/>
      <c r="J41" s="5"/>
      <c r="K41" s="5"/>
      <c r="L41" s="5"/>
      <c r="M41" s="5"/>
      <c r="N41" s="5"/>
      <c r="O41" s="5"/>
      <c r="Q41" s="1"/>
      <c r="T41" s="1"/>
      <c r="AG41" s="1"/>
    </row>
    <row r="42" spans="3:33" x14ac:dyDescent="0.2">
      <c r="C42" s="1"/>
      <c r="D42" s="1"/>
      <c r="G42" s="5"/>
      <c r="H42" s="5"/>
      <c r="I42" s="5"/>
      <c r="J42" s="5"/>
      <c r="K42" s="5"/>
      <c r="L42" s="5"/>
      <c r="M42" s="5"/>
      <c r="N42" s="5"/>
      <c r="O42" s="5"/>
      <c r="Q42" s="1"/>
      <c r="T42" s="1"/>
      <c r="AG42" s="1"/>
    </row>
    <row r="43" spans="3:33" x14ac:dyDescent="0.2">
      <c r="C43" s="1"/>
      <c r="D43" s="1"/>
      <c r="G43" s="5"/>
      <c r="H43" s="5"/>
      <c r="I43" s="5"/>
      <c r="J43" s="5"/>
      <c r="K43" s="5"/>
      <c r="L43" s="5"/>
      <c r="M43" s="5"/>
      <c r="N43" s="5"/>
      <c r="O43" s="5"/>
      <c r="Q43" s="1"/>
      <c r="T43" s="1"/>
      <c r="AG43" s="1"/>
    </row>
    <row r="44" spans="3:33" x14ac:dyDescent="0.2">
      <c r="C44" s="1"/>
      <c r="D44" s="1"/>
      <c r="G44" s="5"/>
      <c r="H44" s="5"/>
      <c r="I44" s="5"/>
      <c r="J44" s="5"/>
      <c r="K44" s="5"/>
      <c r="L44" s="5"/>
      <c r="M44" s="5"/>
      <c r="N44" s="5"/>
      <c r="O44" s="5"/>
      <c r="Q44" s="1"/>
      <c r="T44" s="1"/>
      <c r="AG44" s="1"/>
    </row>
    <row r="45" spans="3:33" x14ac:dyDescent="0.2">
      <c r="C45" s="1"/>
      <c r="D45" s="1"/>
      <c r="G45" s="5"/>
      <c r="H45" s="5"/>
      <c r="I45" s="5"/>
      <c r="J45" s="5"/>
      <c r="K45" s="5"/>
      <c r="L45" s="5"/>
      <c r="M45" s="5"/>
      <c r="N45" s="5"/>
      <c r="O45" s="5"/>
      <c r="Q45" s="1"/>
      <c r="T45" s="1"/>
      <c r="AG45" s="1"/>
    </row>
    <row r="46" spans="3:33" x14ac:dyDescent="0.2">
      <c r="C46" s="1"/>
      <c r="D46" s="1"/>
      <c r="G46" s="5"/>
      <c r="H46" s="5"/>
      <c r="I46" s="5"/>
      <c r="J46" s="5"/>
      <c r="K46" s="5"/>
      <c r="L46" s="5"/>
      <c r="M46" s="5"/>
      <c r="N46" s="5"/>
      <c r="O46" s="5"/>
      <c r="Q46" s="1"/>
      <c r="T46" s="1"/>
      <c r="AG46" s="1"/>
    </row>
    <row r="47" spans="3:33" x14ac:dyDescent="0.2">
      <c r="C47" s="1"/>
      <c r="D47" s="1"/>
      <c r="G47" s="5"/>
      <c r="H47" s="5"/>
      <c r="I47" s="5"/>
      <c r="J47" s="5"/>
      <c r="K47" s="5"/>
      <c r="L47" s="5"/>
      <c r="M47" s="5"/>
      <c r="N47" s="5"/>
      <c r="O47" s="5"/>
      <c r="Q47" s="1"/>
      <c r="T47" s="1"/>
      <c r="AG47" s="1"/>
    </row>
    <row r="48" spans="3:33" x14ac:dyDescent="0.2">
      <c r="C48" s="1"/>
      <c r="D48" s="1"/>
      <c r="G48" s="5"/>
      <c r="H48" s="5"/>
      <c r="I48" s="5"/>
      <c r="J48" s="5"/>
      <c r="K48" s="5"/>
      <c r="L48" s="5"/>
      <c r="M48" s="5"/>
      <c r="N48" s="5"/>
      <c r="O48" s="5"/>
      <c r="Q48" s="1"/>
      <c r="T48" s="1"/>
      <c r="AG48" s="1"/>
    </row>
    <row r="49" spans="3:33" x14ac:dyDescent="0.2">
      <c r="C49" s="1"/>
      <c r="D49" s="1"/>
      <c r="G49" s="5"/>
      <c r="H49" s="5"/>
      <c r="I49" s="5"/>
      <c r="J49" s="5"/>
      <c r="K49" s="5"/>
      <c r="L49" s="5"/>
      <c r="M49" s="5"/>
      <c r="N49" s="5"/>
      <c r="O49" s="5"/>
      <c r="Q49" s="1"/>
      <c r="T49" s="1"/>
      <c r="AG49" s="1"/>
    </row>
    <row r="50" spans="3:33" x14ac:dyDescent="0.2">
      <c r="C50" s="1"/>
      <c r="D50" s="1"/>
      <c r="G50" s="5"/>
      <c r="H50" s="5"/>
      <c r="I50" s="5"/>
      <c r="J50" s="5"/>
      <c r="K50" s="5"/>
      <c r="L50" s="5"/>
      <c r="M50" s="5"/>
      <c r="N50" s="5"/>
      <c r="O50" s="5"/>
      <c r="Q50" s="1"/>
      <c r="T50" s="1"/>
      <c r="AG50" s="1"/>
    </row>
    <row r="51" spans="3:33" x14ac:dyDescent="0.2">
      <c r="C51" s="1"/>
      <c r="D51" s="1"/>
      <c r="G51" s="5"/>
      <c r="H51" s="5"/>
      <c r="I51" s="5"/>
      <c r="J51" s="5"/>
      <c r="K51" s="5"/>
      <c r="L51" s="5"/>
      <c r="M51" s="5"/>
      <c r="N51" s="5"/>
      <c r="O51" s="5"/>
      <c r="Q51" s="1"/>
      <c r="T51" s="1"/>
      <c r="AG51" s="1"/>
    </row>
    <row r="52" spans="3:33" x14ac:dyDescent="0.2">
      <c r="C52" s="1"/>
      <c r="D52" s="1"/>
      <c r="G52" s="5"/>
      <c r="H52" s="5"/>
      <c r="I52" s="5"/>
      <c r="J52" s="5"/>
      <c r="K52" s="5"/>
      <c r="L52" s="5"/>
      <c r="M52" s="5"/>
      <c r="N52" s="5"/>
      <c r="O52" s="5"/>
      <c r="Q52" s="1"/>
      <c r="T52" s="1"/>
      <c r="AG52" s="1"/>
    </row>
    <row r="53" spans="3:33" x14ac:dyDescent="0.2">
      <c r="C53" s="1"/>
      <c r="D53" s="1"/>
      <c r="G53" s="5"/>
      <c r="H53" s="5"/>
      <c r="I53" s="5"/>
      <c r="J53" s="5"/>
      <c r="K53" s="5"/>
      <c r="L53" s="5"/>
      <c r="M53" s="5"/>
      <c r="N53" s="5"/>
      <c r="O53" s="5"/>
      <c r="Q53" s="1"/>
      <c r="T53" s="1"/>
      <c r="AG53" s="1"/>
    </row>
    <row r="54" spans="3:33" x14ac:dyDescent="0.2">
      <c r="C54" s="1"/>
      <c r="D54" s="1"/>
      <c r="G54" s="5"/>
      <c r="H54" s="5"/>
      <c r="I54" s="5"/>
      <c r="J54" s="5"/>
      <c r="K54" s="5"/>
      <c r="L54" s="5"/>
      <c r="M54" s="5"/>
      <c r="N54" s="5"/>
      <c r="O54" s="5"/>
      <c r="Q54" s="1"/>
      <c r="T54" s="1"/>
      <c r="AG54" s="1"/>
    </row>
    <row r="55" spans="3:33" x14ac:dyDescent="0.2">
      <c r="C55" s="1"/>
      <c r="D55" s="1"/>
      <c r="G55" s="5"/>
      <c r="H55" s="5"/>
      <c r="I55" s="5"/>
      <c r="J55" s="5"/>
      <c r="K55" s="5"/>
      <c r="L55" s="5"/>
      <c r="M55" s="5"/>
      <c r="N55" s="5"/>
      <c r="O55" s="5"/>
      <c r="Q55" s="1"/>
      <c r="T55" s="1"/>
      <c r="AG55" s="1"/>
    </row>
  </sheetData>
  <sheetProtection password="C7C0" sheet="1" objects="1" scenarios="1" selectLockedCells="1"/>
  <sortState xmlns:xlrd2="http://schemas.microsoft.com/office/spreadsheetml/2017/richdata2" ref="AL9:AL25">
    <sortCondition ref="AL9"/>
  </sortState>
  <mergeCells count="26">
    <mergeCell ref="I7:J7"/>
    <mergeCell ref="W7:X7"/>
    <mergeCell ref="R29:AH29"/>
    <mergeCell ref="B7:B8"/>
    <mergeCell ref="P7:P8"/>
    <mergeCell ref="Y7:Z7"/>
    <mergeCell ref="AA7:AB7"/>
    <mergeCell ref="AC7:AD7"/>
    <mergeCell ref="AE7:AF7"/>
    <mergeCell ref="AH7:AH8"/>
    <mergeCell ref="B2:AH2"/>
    <mergeCell ref="B5:J5"/>
    <mergeCell ref="L5:P5"/>
    <mergeCell ref="G29:P29"/>
    <mergeCell ref="B29:D29"/>
    <mergeCell ref="E29:F29"/>
    <mergeCell ref="R5:AH5"/>
    <mergeCell ref="E7:E8"/>
    <mergeCell ref="G7:H7"/>
    <mergeCell ref="L7:M7"/>
    <mergeCell ref="N7:O7"/>
    <mergeCell ref="R7:S7"/>
    <mergeCell ref="C7:C8"/>
    <mergeCell ref="D7:D8"/>
    <mergeCell ref="F7:F8"/>
    <mergeCell ref="U7:V7"/>
  </mergeCells>
  <pageMargins left="0.7" right="0.7" top="0.75" bottom="0.75" header="0.3" footer="0.3"/>
  <pageSetup paperSize="125" orientation="portrait" r:id="rId1"/>
  <ignoredErrors>
    <ignoredError sqref="F10:F25 F9 E9:E26" unlockedFormula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AH33"/>
  <sheetViews>
    <sheetView tabSelected="1" topLeftCell="L1" zoomScaleNormal="100" workbookViewId="0">
      <selection activeCell="AD27" sqref="AD27"/>
    </sheetView>
  </sheetViews>
  <sheetFormatPr baseColWidth="10" defaultColWidth="10.7109375" defaultRowHeight="10.199999999999999" x14ac:dyDescent="0.2"/>
  <cols>
    <col min="1" max="1" width="10.7109375" style="92"/>
    <col min="2" max="2" width="27" style="92" bestFit="1" customWidth="1"/>
    <col min="3" max="3" width="4.42578125" style="92" bestFit="1" customWidth="1"/>
    <col min="4" max="4" width="14.42578125" style="92" bestFit="1" customWidth="1"/>
    <col min="5" max="5" width="17.140625" style="92" bestFit="1" customWidth="1"/>
    <col min="6" max="6" width="18.28515625" style="92" bestFit="1" customWidth="1"/>
    <col min="7" max="7" width="20" style="92" customWidth="1"/>
    <col min="8" max="8" width="10.7109375" style="92"/>
    <col min="9" max="10" width="13.42578125" style="92" bestFit="1" customWidth="1"/>
    <col min="11" max="11" width="1.7109375" style="92" customWidth="1"/>
    <col min="12" max="12" width="15.28515625" style="92" bestFit="1" customWidth="1"/>
    <col min="13" max="13" width="10.7109375" style="92"/>
    <col min="14" max="14" width="13.7109375" style="92" bestFit="1" customWidth="1"/>
    <col min="15" max="15" width="13.42578125" style="92" bestFit="1" customWidth="1"/>
    <col min="16" max="16" width="16.140625" style="92" bestFit="1" customWidth="1"/>
    <col min="17" max="17" width="10.7109375" style="92"/>
    <col min="18" max="18" width="11" style="92" bestFit="1" customWidth="1"/>
    <col min="19" max="19" width="11" style="92" customWidth="1"/>
    <col min="20" max="27" width="10.7109375" style="92"/>
    <col min="28" max="28" width="7.42578125" style="92" bestFit="1" customWidth="1"/>
    <col min="29" max="29" width="12" style="92" bestFit="1" customWidth="1"/>
    <col min="30" max="33" width="10.7109375" style="92"/>
    <col min="34" max="34" width="13.85546875" style="92" bestFit="1" customWidth="1"/>
    <col min="35" max="16384" width="10.7109375" style="92"/>
  </cols>
  <sheetData>
    <row r="2" spans="2:34" ht="10.199999999999999" customHeight="1" x14ac:dyDescent="0.2">
      <c r="B2" s="92" t="s">
        <v>14</v>
      </c>
    </row>
    <row r="3" spans="2:34" ht="10.199999999999999" customHeight="1" x14ac:dyDescent="0.2">
      <c r="B3" s="92" t="s">
        <v>47</v>
      </c>
    </row>
    <row r="4" spans="2:34" ht="10.199999999999999" customHeight="1" x14ac:dyDescent="0.2"/>
    <row r="5" spans="2:34" ht="10.199999999999999" customHeight="1" x14ac:dyDescent="0.2">
      <c r="B5" s="126" t="s">
        <v>10</v>
      </c>
      <c r="C5" s="126"/>
      <c r="D5" s="126"/>
      <c r="E5" s="126"/>
      <c r="F5" s="126"/>
      <c r="G5" s="126"/>
      <c r="H5" s="126"/>
      <c r="I5" s="126"/>
      <c r="J5" s="126"/>
      <c r="L5" s="127" t="s">
        <v>36</v>
      </c>
      <c r="M5" s="127"/>
      <c r="N5" s="127"/>
      <c r="O5" s="127"/>
      <c r="P5" s="127"/>
      <c r="R5" s="128" t="s">
        <v>11</v>
      </c>
      <c r="S5" s="128"/>
      <c r="T5" s="128"/>
      <c r="U5" s="128"/>
      <c r="V5" s="128"/>
      <c r="W5" s="128"/>
      <c r="X5" s="128"/>
      <c r="Y5" s="128"/>
      <c r="Z5" s="128"/>
      <c r="AA5" s="128"/>
      <c r="AB5" s="128"/>
      <c r="AC5" s="128"/>
      <c r="AD5" s="128"/>
      <c r="AE5" s="128"/>
      <c r="AF5" s="128"/>
      <c r="AG5" s="128"/>
      <c r="AH5" s="128"/>
    </row>
    <row r="6" spans="2:34" ht="10.199999999999999" customHeight="1" x14ac:dyDescent="0.2">
      <c r="B6" s="126"/>
      <c r="C6" s="126"/>
      <c r="D6" s="126"/>
      <c r="E6" s="126"/>
      <c r="F6" s="126"/>
      <c r="G6" s="126"/>
      <c r="H6" s="126"/>
      <c r="I6" s="126"/>
      <c r="J6" s="126"/>
      <c r="L6" s="127"/>
      <c r="M6" s="127"/>
      <c r="N6" s="127"/>
      <c r="O6" s="127"/>
      <c r="P6" s="127"/>
      <c r="R6" s="128"/>
      <c r="S6" s="128"/>
      <c r="T6" s="128"/>
      <c r="U6" s="128"/>
      <c r="V6" s="128"/>
      <c r="W6" s="128"/>
      <c r="X6" s="128"/>
      <c r="Y6" s="128"/>
      <c r="Z6" s="128"/>
      <c r="AA6" s="128"/>
      <c r="AB6" s="128"/>
      <c r="AC6" s="128"/>
      <c r="AD6" s="128"/>
      <c r="AE6" s="128"/>
      <c r="AF6" s="128"/>
      <c r="AG6" s="128"/>
      <c r="AH6" s="128"/>
    </row>
    <row r="7" spans="2:34" ht="10.199999999999999" customHeight="1" x14ac:dyDescent="0.2">
      <c r="B7" s="136" t="s">
        <v>1</v>
      </c>
      <c r="C7" s="139" t="s">
        <v>32</v>
      </c>
      <c r="D7" s="147" t="s">
        <v>35</v>
      </c>
      <c r="E7" s="148" t="s">
        <v>6</v>
      </c>
      <c r="F7" s="148" t="s">
        <v>37</v>
      </c>
      <c r="G7" s="147" t="s">
        <v>7</v>
      </c>
      <c r="H7" s="147"/>
      <c r="I7" s="147" t="s">
        <v>48</v>
      </c>
      <c r="J7" s="147"/>
      <c r="L7" s="155" t="s">
        <v>2</v>
      </c>
      <c r="M7" s="160"/>
      <c r="N7" s="161" t="s">
        <v>0</v>
      </c>
      <c r="O7" s="160"/>
      <c r="P7" s="138" t="s">
        <v>42</v>
      </c>
      <c r="R7" s="154" t="s">
        <v>5</v>
      </c>
      <c r="S7" s="166"/>
      <c r="T7" s="167" t="s">
        <v>38</v>
      </c>
      <c r="U7" s="166"/>
      <c r="V7" s="167" t="s">
        <v>41</v>
      </c>
      <c r="W7" s="166"/>
      <c r="X7" s="167" t="s">
        <v>43</v>
      </c>
      <c r="Y7" s="166"/>
      <c r="Z7" s="167" t="s">
        <v>44</v>
      </c>
      <c r="AA7" s="166"/>
      <c r="AB7" s="167" t="s">
        <v>45</v>
      </c>
      <c r="AC7" s="166"/>
      <c r="AD7" s="167" t="s">
        <v>46</v>
      </c>
      <c r="AE7" s="166"/>
      <c r="AH7" s="93" t="s">
        <v>50</v>
      </c>
    </row>
    <row r="8" spans="2:34" ht="10.199999999999999" customHeight="1" thickBot="1" x14ac:dyDescent="0.25">
      <c r="B8" s="137"/>
      <c r="C8" s="140"/>
      <c r="D8" s="147"/>
      <c r="E8" s="148"/>
      <c r="F8" s="148"/>
      <c r="G8" s="149" t="s">
        <v>9</v>
      </c>
      <c r="H8" s="150" t="s">
        <v>8</v>
      </c>
      <c r="I8" s="150" t="s">
        <v>3</v>
      </c>
      <c r="J8" s="151" t="s">
        <v>4</v>
      </c>
      <c r="L8" s="156" t="s">
        <v>9</v>
      </c>
      <c r="M8" s="158" t="s">
        <v>8</v>
      </c>
      <c r="N8" s="156" t="s">
        <v>3</v>
      </c>
      <c r="O8" s="158" t="s">
        <v>4</v>
      </c>
      <c r="P8" s="138"/>
      <c r="R8" s="162" t="s">
        <v>69</v>
      </c>
      <c r="S8" s="164" t="s">
        <v>8</v>
      </c>
      <c r="T8" s="157" t="s">
        <v>70</v>
      </c>
      <c r="U8" s="159" t="s">
        <v>40</v>
      </c>
      <c r="V8" s="159" t="s">
        <v>70</v>
      </c>
      <c r="W8" s="159" t="s">
        <v>40</v>
      </c>
      <c r="X8" s="159" t="s">
        <v>70</v>
      </c>
      <c r="Y8" s="159" t="s">
        <v>40</v>
      </c>
      <c r="Z8" s="159" t="s">
        <v>70</v>
      </c>
      <c r="AA8" s="159" t="s">
        <v>40</v>
      </c>
      <c r="AB8" s="159" t="s">
        <v>70</v>
      </c>
      <c r="AC8" s="159" t="s">
        <v>40</v>
      </c>
      <c r="AD8" s="159" t="s">
        <v>70</v>
      </c>
      <c r="AE8" s="159" t="s">
        <v>40</v>
      </c>
      <c r="AH8" s="93"/>
    </row>
    <row r="9" spans="2:34" ht="10.199999999999999" customHeight="1" x14ac:dyDescent="0.2">
      <c r="B9" s="94" t="s">
        <v>15</v>
      </c>
      <c r="C9" s="141" t="s">
        <v>33</v>
      </c>
      <c r="D9" s="144">
        <v>38226</v>
      </c>
      <c r="E9" s="152">
        <f ca="1">(TODAY()-D9)/365</f>
        <v>18.284931506849315</v>
      </c>
      <c r="F9" s="153">
        <f ca="1">ROUNDDOWN(E9/5,0) + 2</f>
        <v>5</v>
      </c>
      <c r="G9" s="145">
        <v>21.68</v>
      </c>
      <c r="H9" s="146">
        <v>32.520000000000003</v>
      </c>
      <c r="I9" s="146">
        <v>86639.77</v>
      </c>
      <c r="J9" s="133">
        <v>138605.66</v>
      </c>
      <c r="L9" s="157">
        <v>1837.5</v>
      </c>
      <c r="M9" s="159">
        <v>12.7</v>
      </c>
      <c r="N9" s="145">
        <v>87225.33</v>
      </c>
      <c r="O9" s="146">
        <v>113521.61</v>
      </c>
      <c r="P9" s="92">
        <v>6</v>
      </c>
      <c r="R9" s="163">
        <f>G9*L9</f>
        <v>39837</v>
      </c>
      <c r="S9" s="165">
        <f>H9*M9</f>
        <v>413.00400000000002</v>
      </c>
      <c r="T9" s="157" t="s">
        <v>71</v>
      </c>
      <c r="U9" s="165">
        <f>(0.01*N9)+(0.015*O9)</f>
        <v>2575.0774499999998</v>
      </c>
      <c r="V9" s="159" t="str">
        <f>IF(N9&gt;=I9,"Oui","Non")</f>
        <v>Oui</v>
      </c>
      <c r="W9" s="165">
        <f>IF(V9="Oui",(N9-I9)*0.1,0)</f>
        <v>58.55599999999977</v>
      </c>
      <c r="X9" s="159" t="str">
        <f>IF(O9&gt;=J9,"Oui","Non")</f>
        <v>Non</v>
      </c>
      <c r="Y9" s="146">
        <f>IF(X9="Oui",(O9-J9)*0.015,0)</f>
        <v>0</v>
      </c>
      <c r="Z9" s="159" t="str">
        <f>IF(P9&gt;=6,"Oui","Non")</f>
        <v>Oui</v>
      </c>
      <c r="AA9" s="165">
        <f>IF(Z9="Oui",0.0025*(N9+O9),0)</f>
        <v>501.86735000000004</v>
      </c>
      <c r="AB9" s="157" t="str">
        <f>IF(AND(V9="Oui",X9="Oui"),"Oui","Non")</f>
        <v>Non</v>
      </c>
      <c r="AC9" s="146">
        <f t="shared" ref="AC9:AC25" si="0">IF(AB9="Oui",((O9-J9)+(N9-I9))*(P9/100),0)</f>
        <v>0</v>
      </c>
      <c r="AD9" s="159" t="str">
        <f>IF(AND(P9&gt;=6,OR(V9="Oui",X9="Oui")),"Oui","Non")</f>
        <v>Oui</v>
      </c>
      <c r="AE9" s="159"/>
      <c r="AH9" s="135">
        <f>SUM(R9:AE9)</f>
        <v>43385.504799999995</v>
      </c>
    </row>
    <row r="10" spans="2:34" ht="10.199999999999999" customHeight="1" x14ac:dyDescent="0.2">
      <c r="B10" s="95" t="s">
        <v>16</v>
      </c>
      <c r="C10" s="142" t="s">
        <v>33</v>
      </c>
      <c r="D10" s="144">
        <v>37601</v>
      </c>
      <c r="E10" s="152">
        <f t="shared" ref="E10:E25" ca="1" si="1">(TODAY()-D10)/365</f>
        <v>19.997260273972604</v>
      </c>
      <c r="F10" s="153">
        <f t="shared" ref="F10:F25" ca="1" si="2">ROUNDDOWN(E10/5,0) + 2</f>
        <v>5</v>
      </c>
      <c r="G10" s="145">
        <v>23.05</v>
      </c>
      <c r="H10" s="146">
        <v>34.58</v>
      </c>
      <c r="I10" s="146">
        <v>86104.49</v>
      </c>
      <c r="J10" s="133">
        <v>141119.44</v>
      </c>
      <c r="L10" s="157">
        <v>1800</v>
      </c>
      <c r="M10" s="159">
        <v>25.2</v>
      </c>
      <c r="N10" s="145">
        <v>100494.47</v>
      </c>
      <c r="O10" s="146">
        <v>133202.71</v>
      </c>
      <c r="P10" s="92">
        <v>2</v>
      </c>
      <c r="R10" s="163">
        <f t="shared" ref="R10:R25" si="3">G10*L10</f>
        <v>41490</v>
      </c>
      <c r="S10" s="165">
        <f t="shared" ref="S10:S25" si="4">H10*M10</f>
        <v>871.41599999999994</v>
      </c>
      <c r="T10" s="157" t="s">
        <v>71</v>
      </c>
      <c r="U10" s="165">
        <f t="shared" ref="U10:U25" si="5">(0.01*N10)+(0.015*O10)</f>
        <v>3002.9853499999999</v>
      </c>
      <c r="V10" s="159" t="str">
        <f t="shared" ref="V10:V25" si="6">IF(N10&gt;=I10,"Oui","Non")</f>
        <v>Oui</v>
      </c>
      <c r="W10" s="165">
        <f t="shared" ref="W10:W25" si="7">IF(V10="Oui",(N10-I10)*0.1,0)</f>
        <v>1438.9979999999996</v>
      </c>
      <c r="X10" s="159" t="str">
        <f t="shared" ref="X10:X25" si="8">IF(O10&gt;=J10,"Oui","Non")</f>
        <v>Non</v>
      </c>
      <c r="Y10" s="146">
        <f t="shared" ref="Y10:Y25" si="9">IF(X10="Oui",(O10-J10)*0.015,0)</f>
        <v>0</v>
      </c>
      <c r="Z10" s="159" t="str">
        <f t="shared" ref="Z10:Z25" si="10">IF(P10&gt;=6,"Oui","Non")</f>
        <v>Non</v>
      </c>
      <c r="AA10" s="165">
        <f t="shared" ref="AA10:AA25" si="11">IF(Z10="Oui",0.0025*(N10+O10),0)</f>
        <v>0</v>
      </c>
      <c r="AB10" s="157" t="str">
        <f t="shared" ref="AB10:AB25" si="12">IF(AND(V10="Oui",X10="Oui"),"Oui","Non")</f>
        <v>Non</v>
      </c>
      <c r="AC10" s="146">
        <f t="shared" si="0"/>
        <v>0</v>
      </c>
      <c r="AD10" s="159" t="str">
        <f t="shared" ref="AD10:AD25" si="13">IF(AND(P10&gt;=6,OR(V10="Oui",X10="Oui")),"Oui","Non")</f>
        <v>Non</v>
      </c>
      <c r="AE10" s="159"/>
      <c r="AH10" s="135">
        <f t="shared" ref="AH10:AH25" si="14">SUM(R10:AE10)</f>
        <v>46803.39935</v>
      </c>
    </row>
    <row r="11" spans="2:34" ht="10.199999999999999" customHeight="1" x14ac:dyDescent="0.2">
      <c r="B11" s="95" t="s">
        <v>17</v>
      </c>
      <c r="C11" s="142" t="s">
        <v>34</v>
      </c>
      <c r="D11" s="144">
        <v>35826</v>
      </c>
      <c r="E11" s="152">
        <f t="shared" ca="1" si="1"/>
        <v>24.860273972602741</v>
      </c>
      <c r="F11" s="153">
        <f t="shared" ca="1" si="2"/>
        <v>6</v>
      </c>
      <c r="G11" s="145">
        <v>26.94</v>
      </c>
      <c r="H11" s="146">
        <v>40.409999999999997</v>
      </c>
      <c r="I11" s="146">
        <v>89605.86</v>
      </c>
      <c r="J11" s="133">
        <v>156292.04</v>
      </c>
      <c r="L11" s="157">
        <v>1800</v>
      </c>
      <c r="M11" s="159">
        <v>0</v>
      </c>
      <c r="N11" s="145">
        <v>76821.77</v>
      </c>
      <c r="O11" s="146">
        <v>158727.13</v>
      </c>
      <c r="P11" s="92">
        <v>6</v>
      </c>
      <c r="R11" s="163">
        <f t="shared" si="3"/>
        <v>48492</v>
      </c>
      <c r="S11" s="165">
        <f t="shared" si="4"/>
        <v>0</v>
      </c>
      <c r="T11" s="157" t="s">
        <v>71</v>
      </c>
      <c r="U11" s="165">
        <f t="shared" si="5"/>
        <v>3149.1246500000002</v>
      </c>
      <c r="V11" s="159" t="str">
        <f t="shared" si="6"/>
        <v>Non</v>
      </c>
      <c r="W11" s="165">
        <f t="shared" si="7"/>
        <v>0</v>
      </c>
      <c r="X11" s="159" t="str">
        <f t="shared" si="8"/>
        <v>Oui</v>
      </c>
      <c r="Y11" s="146">
        <f t="shared" si="9"/>
        <v>36.526349999999944</v>
      </c>
      <c r="Z11" s="159" t="str">
        <f t="shared" si="10"/>
        <v>Oui</v>
      </c>
      <c r="AA11" s="165">
        <f t="shared" si="11"/>
        <v>588.87225000000012</v>
      </c>
      <c r="AB11" s="157" t="str">
        <f t="shared" si="12"/>
        <v>Non</v>
      </c>
      <c r="AC11" s="146">
        <f t="shared" si="0"/>
        <v>0</v>
      </c>
      <c r="AD11" s="159" t="str">
        <f t="shared" si="13"/>
        <v>Oui</v>
      </c>
      <c r="AE11" s="159"/>
      <c r="AH11" s="135">
        <f t="shared" si="14"/>
        <v>52266.523249999998</v>
      </c>
    </row>
    <row r="12" spans="2:34" ht="10.199999999999999" customHeight="1" x14ac:dyDescent="0.2">
      <c r="B12" s="95" t="s">
        <v>18</v>
      </c>
      <c r="C12" s="142" t="s">
        <v>34</v>
      </c>
      <c r="D12" s="144">
        <v>35403</v>
      </c>
      <c r="E12" s="152">
        <f t="shared" ca="1" si="1"/>
        <v>26.019178082191782</v>
      </c>
      <c r="F12" s="153">
        <f t="shared" ca="1" si="2"/>
        <v>7</v>
      </c>
      <c r="G12" s="145">
        <v>27.87</v>
      </c>
      <c r="H12" s="146">
        <v>41.81</v>
      </c>
      <c r="I12" s="146">
        <v>88556.09</v>
      </c>
      <c r="J12" s="133">
        <v>156576.41</v>
      </c>
      <c r="L12" s="157">
        <v>1762.5</v>
      </c>
      <c r="M12" s="159">
        <v>0</v>
      </c>
      <c r="N12" s="145">
        <v>77813.539999999994</v>
      </c>
      <c r="O12" s="146">
        <v>170576.59</v>
      </c>
      <c r="P12" s="92">
        <v>9</v>
      </c>
      <c r="R12" s="163">
        <f t="shared" si="3"/>
        <v>49120.875</v>
      </c>
      <c r="S12" s="165">
        <f t="shared" si="4"/>
        <v>0</v>
      </c>
      <c r="T12" s="157" t="s">
        <v>71</v>
      </c>
      <c r="U12" s="165">
        <f t="shared" si="5"/>
        <v>3336.7842500000002</v>
      </c>
      <c r="V12" s="159" t="str">
        <f t="shared" si="6"/>
        <v>Non</v>
      </c>
      <c r="W12" s="165">
        <f t="shared" si="7"/>
        <v>0</v>
      </c>
      <c r="X12" s="159" t="str">
        <f t="shared" si="8"/>
        <v>Oui</v>
      </c>
      <c r="Y12" s="146">
        <f t="shared" si="9"/>
        <v>210.00269999999989</v>
      </c>
      <c r="Z12" s="159" t="str">
        <f t="shared" si="10"/>
        <v>Oui</v>
      </c>
      <c r="AA12" s="165">
        <f t="shared" si="11"/>
        <v>620.975325</v>
      </c>
      <c r="AB12" s="157" t="str">
        <f t="shared" si="12"/>
        <v>Non</v>
      </c>
      <c r="AC12" s="146">
        <f t="shared" si="0"/>
        <v>0</v>
      </c>
      <c r="AD12" s="159" t="str">
        <f t="shared" si="13"/>
        <v>Oui</v>
      </c>
      <c r="AE12" s="159"/>
      <c r="AH12" s="135">
        <f t="shared" si="14"/>
        <v>53288.637274999994</v>
      </c>
    </row>
    <row r="13" spans="2:34" ht="10.199999999999999" customHeight="1" x14ac:dyDescent="0.2">
      <c r="B13" s="95" t="s">
        <v>19</v>
      </c>
      <c r="C13" s="142" t="s">
        <v>34</v>
      </c>
      <c r="D13" s="144">
        <v>33093</v>
      </c>
      <c r="E13" s="152">
        <f t="shared" ca="1" si="1"/>
        <v>32.347945205479455</v>
      </c>
      <c r="F13" s="153">
        <f t="shared" ca="1" si="2"/>
        <v>8</v>
      </c>
      <c r="G13" s="145">
        <v>32.93</v>
      </c>
      <c r="H13" s="146">
        <v>49.4</v>
      </c>
      <c r="I13" s="146">
        <v>91038.77</v>
      </c>
      <c r="J13" s="133">
        <v>172168.01</v>
      </c>
      <c r="L13" s="157">
        <v>1725</v>
      </c>
      <c r="M13" s="159">
        <v>39.57</v>
      </c>
      <c r="N13" s="145">
        <v>96236.12</v>
      </c>
      <c r="O13" s="146">
        <v>177509.88</v>
      </c>
      <c r="P13" s="92">
        <v>7</v>
      </c>
      <c r="R13" s="163">
        <f t="shared" si="3"/>
        <v>56804.25</v>
      </c>
      <c r="S13" s="165">
        <f t="shared" si="4"/>
        <v>1954.758</v>
      </c>
      <c r="T13" s="157" t="s">
        <v>71</v>
      </c>
      <c r="U13" s="165">
        <f t="shared" si="5"/>
        <v>3625.0093999999999</v>
      </c>
      <c r="V13" s="159" t="str">
        <f t="shared" si="6"/>
        <v>Oui</v>
      </c>
      <c r="W13" s="165">
        <f t="shared" si="7"/>
        <v>519.7349999999991</v>
      </c>
      <c r="X13" s="159" t="str">
        <f t="shared" si="8"/>
        <v>Oui</v>
      </c>
      <c r="Y13" s="146">
        <f t="shared" si="9"/>
        <v>80.128049999999931</v>
      </c>
      <c r="Z13" s="159" t="str">
        <f t="shared" si="10"/>
        <v>Oui</v>
      </c>
      <c r="AA13" s="165">
        <f t="shared" si="11"/>
        <v>684.36500000000001</v>
      </c>
      <c r="AB13" s="157" t="str">
        <f t="shared" si="12"/>
        <v>Oui</v>
      </c>
      <c r="AC13" s="146">
        <f>IF(AB13="Oui",((O13-J13)+(N13-I13))*(P13/100),0)</f>
        <v>737.74539999999911</v>
      </c>
      <c r="AD13" s="159" t="str">
        <f t="shared" si="13"/>
        <v>Oui</v>
      </c>
      <c r="AE13" s="159"/>
      <c r="AH13" s="135">
        <f t="shared" si="14"/>
        <v>64405.990850000002</v>
      </c>
    </row>
    <row r="14" spans="2:34" ht="10.199999999999999" customHeight="1" x14ac:dyDescent="0.2">
      <c r="B14" s="95" t="s">
        <v>20</v>
      </c>
      <c r="C14" s="142" t="s">
        <v>33</v>
      </c>
      <c r="D14" s="144">
        <v>37900</v>
      </c>
      <c r="E14" s="152">
        <f t="shared" ca="1" si="1"/>
        <v>19.17808219178082</v>
      </c>
      <c r="F14" s="153">
        <f t="shared" ca="1" si="2"/>
        <v>5</v>
      </c>
      <c r="G14" s="145">
        <v>22.4</v>
      </c>
      <c r="H14" s="146">
        <v>33.6</v>
      </c>
      <c r="I14" s="146">
        <v>87296.23</v>
      </c>
      <c r="J14" s="133">
        <v>141450.34</v>
      </c>
      <c r="L14" s="157">
        <v>1837.5</v>
      </c>
      <c r="M14" s="159">
        <v>98.2</v>
      </c>
      <c r="N14" s="145">
        <v>86363.33</v>
      </c>
      <c r="O14" s="146">
        <v>120584.13</v>
      </c>
      <c r="P14" s="92">
        <v>6</v>
      </c>
      <c r="R14" s="163">
        <f t="shared" si="3"/>
        <v>41160</v>
      </c>
      <c r="S14" s="165">
        <f t="shared" si="4"/>
        <v>3299.5200000000004</v>
      </c>
      <c r="T14" s="157" t="s">
        <v>71</v>
      </c>
      <c r="U14" s="165">
        <f t="shared" si="5"/>
        <v>2672.39525</v>
      </c>
      <c r="V14" s="159" t="str">
        <f t="shared" si="6"/>
        <v>Non</v>
      </c>
      <c r="W14" s="165">
        <f t="shared" si="7"/>
        <v>0</v>
      </c>
      <c r="X14" s="159" t="str">
        <f t="shared" si="8"/>
        <v>Non</v>
      </c>
      <c r="Y14" s="146">
        <f t="shared" si="9"/>
        <v>0</v>
      </c>
      <c r="Z14" s="159" t="str">
        <f t="shared" si="10"/>
        <v>Oui</v>
      </c>
      <c r="AA14" s="165">
        <f t="shared" si="11"/>
        <v>517.36865000000012</v>
      </c>
      <c r="AB14" s="157" t="str">
        <f t="shared" si="12"/>
        <v>Non</v>
      </c>
      <c r="AC14" s="146">
        <f t="shared" si="0"/>
        <v>0</v>
      </c>
      <c r="AD14" s="159" t="str">
        <f t="shared" si="13"/>
        <v>Non</v>
      </c>
      <c r="AE14" s="159"/>
      <c r="AH14" s="135">
        <f t="shared" si="14"/>
        <v>47649.283900000002</v>
      </c>
    </row>
    <row r="15" spans="2:34" ht="10.199999999999999" customHeight="1" x14ac:dyDescent="0.2">
      <c r="B15" s="95" t="s">
        <v>21</v>
      </c>
      <c r="C15" s="142" t="s">
        <v>33</v>
      </c>
      <c r="D15" s="144">
        <v>35590</v>
      </c>
      <c r="E15" s="152">
        <f t="shared" ca="1" si="1"/>
        <v>25.506849315068493</v>
      </c>
      <c r="F15" s="153">
        <f t="shared" ca="1" si="2"/>
        <v>7</v>
      </c>
      <c r="G15" s="145">
        <v>27.46</v>
      </c>
      <c r="H15" s="146">
        <v>41.19</v>
      </c>
      <c r="I15" s="146">
        <v>88194.9</v>
      </c>
      <c r="J15" s="133">
        <v>155011.24</v>
      </c>
      <c r="L15" s="157">
        <v>1762.5</v>
      </c>
      <c r="M15" s="159">
        <v>244.14</v>
      </c>
      <c r="N15" s="145">
        <v>98812.43</v>
      </c>
      <c r="O15" s="146">
        <v>119521.7</v>
      </c>
      <c r="P15" s="92">
        <v>6</v>
      </c>
      <c r="R15" s="163">
        <f t="shared" si="3"/>
        <v>48398.25</v>
      </c>
      <c r="S15" s="165">
        <f t="shared" si="4"/>
        <v>10056.1266</v>
      </c>
      <c r="T15" s="157" t="s">
        <v>71</v>
      </c>
      <c r="U15" s="165">
        <f t="shared" si="5"/>
        <v>2780.9497999999999</v>
      </c>
      <c r="V15" s="159" t="str">
        <f t="shared" si="6"/>
        <v>Oui</v>
      </c>
      <c r="W15" s="165">
        <f t="shared" si="7"/>
        <v>1061.7529999999999</v>
      </c>
      <c r="X15" s="159" t="str">
        <f t="shared" si="8"/>
        <v>Non</v>
      </c>
      <c r="Y15" s="146">
        <f t="shared" si="9"/>
        <v>0</v>
      </c>
      <c r="Z15" s="159" t="str">
        <f t="shared" si="10"/>
        <v>Oui</v>
      </c>
      <c r="AA15" s="165">
        <f t="shared" si="11"/>
        <v>545.83532500000001</v>
      </c>
      <c r="AB15" s="157" t="str">
        <f t="shared" si="12"/>
        <v>Non</v>
      </c>
      <c r="AC15" s="146">
        <f t="shared" si="0"/>
        <v>0</v>
      </c>
      <c r="AD15" s="159" t="str">
        <f t="shared" si="13"/>
        <v>Oui</v>
      </c>
      <c r="AE15" s="159"/>
      <c r="AH15" s="135">
        <f t="shared" si="14"/>
        <v>62842.914725000002</v>
      </c>
    </row>
    <row r="16" spans="2:34" ht="10.199999999999999" customHeight="1" x14ac:dyDescent="0.2">
      <c r="B16" s="95" t="s">
        <v>22</v>
      </c>
      <c r="C16" s="142" t="s">
        <v>33</v>
      </c>
      <c r="D16" s="144">
        <v>35192</v>
      </c>
      <c r="E16" s="152">
        <f t="shared" ca="1" si="1"/>
        <v>26.597260273972601</v>
      </c>
      <c r="F16" s="153">
        <f t="shared" ca="1" si="2"/>
        <v>7</v>
      </c>
      <c r="G16" s="145">
        <v>28.33</v>
      </c>
      <c r="H16" s="146">
        <v>42.5</v>
      </c>
      <c r="I16" s="146">
        <v>88963.64</v>
      </c>
      <c r="J16" s="133">
        <v>158342.45000000001</v>
      </c>
      <c r="L16" s="157">
        <v>1762.5</v>
      </c>
      <c r="M16" s="159">
        <v>109.39</v>
      </c>
      <c r="N16" s="145">
        <v>89879.18</v>
      </c>
      <c r="O16" s="146">
        <v>164850.17000000001</v>
      </c>
      <c r="P16" s="92">
        <v>4</v>
      </c>
      <c r="R16" s="163">
        <f t="shared" si="3"/>
        <v>49931.625</v>
      </c>
      <c r="S16" s="165">
        <f t="shared" si="4"/>
        <v>4649.0749999999998</v>
      </c>
      <c r="T16" s="157" t="s">
        <v>71</v>
      </c>
      <c r="U16" s="165">
        <f t="shared" si="5"/>
        <v>3371.5443500000001</v>
      </c>
      <c r="V16" s="159" t="str">
        <f t="shared" si="6"/>
        <v>Oui</v>
      </c>
      <c r="W16" s="165">
        <f t="shared" si="7"/>
        <v>91.553999999999363</v>
      </c>
      <c r="X16" s="159" t="str">
        <f t="shared" si="8"/>
        <v>Oui</v>
      </c>
      <c r="Y16" s="146">
        <f t="shared" si="9"/>
        <v>97.615800000000007</v>
      </c>
      <c r="Z16" s="159" t="str">
        <f t="shared" si="10"/>
        <v>Non</v>
      </c>
      <c r="AA16" s="165">
        <f t="shared" si="11"/>
        <v>0</v>
      </c>
      <c r="AB16" s="157" t="str">
        <f t="shared" si="12"/>
        <v>Oui</v>
      </c>
      <c r="AC16" s="146">
        <f t="shared" si="0"/>
        <v>296.93039999999979</v>
      </c>
      <c r="AD16" s="159" t="str">
        <f t="shared" si="13"/>
        <v>Non</v>
      </c>
      <c r="AE16" s="159"/>
      <c r="AH16" s="135">
        <f t="shared" si="14"/>
        <v>58438.344549999987</v>
      </c>
    </row>
    <row r="17" spans="2:34" ht="10.199999999999999" customHeight="1" x14ac:dyDescent="0.2">
      <c r="B17" s="95" t="s">
        <v>23</v>
      </c>
      <c r="C17" s="142" t="s">
        <v>33</v>
      </c>
      <c r="D17" s="144">
        <v>36628</v>
      </c>
      <c r="E17" s="152">
        <f t="shared" ca="1" si="1"/>
        <v>22.663013698630138</v>
      </c>
      <c r="F17" s="153">
        <f t="shared" ca="1" si="2"/>
        <v>6</v>
      </c>
      <c r="G17" s="145">
        <v>25.19</v>
      </c>
      <c r="H17" s="146">
        <v>37.78</v>
      </c>
      <c r="I17" s="146">
        <v>88023.83</v>
      </c>
      <c r="J17" s="133">
        <v>149436.59</v>
      </c>
      <c r="L17" s="157">
        <v>1800</v>
      </c>
      <c r="M17" s="159">
        <v>0</v>
      </c>
      <c r="N17" s="145">
        <v>92616.29</v>
      </c>
      <c r="O17" s="146">
        <v>149766.94</v>
      </c>
      <c r="P17" s="92">
        <v>9</v>
      </c>
      <c r="R17" s="163">
        <f t="shared" si="3"/>
        <v>45342</v>
      </c>
      <c r="S17" s="165">
        <f t="shared" si="4"/>
        <v>0</v>
      </c>
      <c r="T17" s="157" t="s">
        <v>71</v>
      </c>
      <c r="U17" s="165">
        <f t="shared" si="5"/>
        <v>3172.6669999999999</v>
      </c>
      <c r="V17" s="159" t="str">
        <f t="shared" si="6"/>
        <v>Oui</v>
      </c>
      <c r="W17" s="165">
        <f t="shared" si="7"/>
        <v>459.24599999999919</v>
      </c>
      <c r="X17" s="159" t="str">
        <f t="shared" si="8"/>
        <v>Oui</v>
      </c>
      <c r="Y17" s="146">
        <f t="shared" si="9"/>
        <v>4.9552500000000874</v>
      </c>
      <c r="Z17" s="159" t="str">
        <f t="shared" si="10"/>
        <v>Oui</v>
      </c>
      <c r="AA17" s="165">
        <f t="shared" si="11"/>
        <v>605.95807500000001</v>
      </c>
      <c r="AB17" s="157" t="str">
        <f t="shared" si="12"/>
        <v>Oui</v>
      </c>
      <c r="AC17" s="146">
        <f t="shared" si="0"/>
        <v>443.05289999999979</v>
      </c>
      <c r="AD17" s="159" t="str">
        <f t="shared" si="13"/>
        <v>Oui</v>
      </c>
      <c r="AE17" s="159"/>
      <c r="AH17" s="135">
        <f t="shared" si="14"/>
        <v>50027.879225000004</v>
      </c>
    </row>
    <row r="18" spans="2:34" ht="10.199999999999999" customHeight="1" x14ac:dyDescent="0.2">
      <c r="B18" s="95" t="s">
        <v>24</v>
      </c>
      <c r="C18" s="142" t="s">
        <v>33</v>
      </c>
      <c r="D18" s="144">
        <v>30115</v>
      </c>
      <c r="E18" s="152">
        <f t="shared" ca="1" si="1"/>
        <v>40.506849315068493</v>
      </c>
      <c r="F18" s="153">
        <f t="shared" ca="1" si="2"/>
        <v>10</v>
      </c>
      <c r="G18" s="145">
        <v>39.46</v>
      </c>
      <c r="H18" s="146">
        <v>59.19</v>
      </c>
      <c r="I18" s="146">
        <v>92465.44</v>
      </c>
      <c r="J18" s="133">
        <v>188016.91</v>
      </c>
      <c r="L18" s="157">
        <v>1650</v>
      </c>
      <c r="M18" s="159">
        <v>143.27000000000001</v>
      </c>
      <c r="N18" s="145">
        <v>86538.68</v>
      </c>
      <c r="O18" s="146">
        <v>168507.1</v>
      </c>
      <c r="P18" s="92">
        <v>5</v>
      </c>
      <c r="R18" s="163">
        <f t="shared" si="3"/>
        <v>65109</v>
      </c>
      <c r="S18" s="165">
        <f t="shared" si="4"/>
        <v>8480.1512999999995</v>
      </c>
      <c r="T18" s="157" t="s">
        <v>71</v>
      </c>
      <c r="U18" s="165">
        <f t="shared" si="5"/>
        <v>3392.9933000000001</v>
      </c>
      <c r="V18" s="159" t="str">
        <f t="shared" si="6"/>
        <v>Non</v>
      </c>
      <c r="W18" s="165">
        <f t="shared" si="7"/>
        <v>0</v>
      </c>
      <c r="X18" s="159" t="str">
        <f t="shared" si="8"/>
        <v>Non</v>
      </c>
      <c r="Y18" s="146">
        <f t="shared" si="9"/>
        <v>0</v>
      </c>
      <c r="Z18" s="159" t="str">
        <f t="shared" si="10"/>
        <v>Non</v>
      </c>
      <c r="AA18" s="165">
        <f t="shared" si="11"/>
        <v>0</v>
      </c>
      <c r="AB18" s="157" t="str">
        <f t="shared" si="12"/>
        <v>Non</v>
      </c>
      <c r="AC18" s="146">
        <f t="shared" si="0"/>
        <v>0</v>
      </c>
      <c r="AD18" s="159" t="str">
        <f t="shared" si="13"/>
        <v>Non</v>
      </c>
      <c r="AE18" s="159"/>
      <c r="AH18" s="135">
        <f t="shared" si="14"/>
        <v>76982.1446</v>
      </c>
    </row>
    <row r="19" spans="2:34" ht="10.199999999999999" customHeight="1" x14ac:dyDescent="0.2">
      <c r="B19" s="95" t="s">
        <v>25</v>
      </c>
      <c r="C19" s="142" t="s">
        <v>33</v>
      </c>
      <c r="D19" s="144">
        <v>41231</v>
      </c>
      <c r="E19" s="152">
        <f t="shared" ca="1" si="1"/>
        <v>10.052054794520547</v>
      </c>
      <c r="F19" s="153">
        <f t="shared" ca="1" si="2"/>
        <v>4</v>
      </c>
      <c r="G19" s="145">
        <v>15.1</v>
      </c>
      <c r="H19" s="146">
        <v>22.64</v>
      </c>
      <c r="I19" s="146">
        <v>82233.27</v>
      </c>
      <c r="J19" s="133">
        <v>114677.5</v>
      </c>
      <c r="L19" s="157">
        <v>1875</v>
      </c>
      <c r="M19" s="159">
        <v>0</v>
      </c>
      <c r="N19" s="145">
        <v>74240.86</v>
      </c>
      <c r="O19" s="146">
        <v>112740.09</v>
      </c>
      <c r="P19" s="92">
        <v>5</v>
      </c>
      <c r="R19" s="163">
        <f t="shared" si="3"/>
        <v>28312.5</v>
      </c>
      <c r="S19" s="165">
        <f t="shared" si="4"/>
        <v>0</v>
      </c>
      <c r="T19" s="157" t="s">
        <v>71</v>
      </c>
      <c r="U19" s="165">
        <f t="shared" si="5"/>
        <v>2433.5099499999997</v>
      </c>
      <c r="V19" s="159" t="str">
        <f t="shared" si="6"/>
        <v>Non</v>
      </c>
      <c r="W19" s="165">
        <f t="shared" si="7"/>
        <v>0</v>
      </c>
      <c r="X19" s="159" t="str">
        <f t="shared" si="8"/>
        <v>Non</v>
      </c>
      <c r="Y19" s="146">
        <f t="shared" si="9"/>
        <v>0</v>
      </c>
      <c r="Z19" s="159" t="str">
        <f t="shared" si="10"/>
        <v>Non</v>
      </c>
      <c r="AA19" s="165">
        <f t="shared" si="11"/>
        <v>0</v>
      </c>
      <c r="AB19" s="157" t="str">
        <f t="shared" si="12"/>
        <v>Non</v>
      </c>
      <c r="AC19" s="146">
        <f t="shared" si="0"/>
        <v>0</v>
      </c>
      <c r="AD19" s="159" t="str">
        <f t="shared" si="13"/>
        <v>Non</v>
      </c>
      <c r="AE19" s="159"/>
      <c r="AH19" s="135">
        <f t="shared" si="14"/>
        <v>30746.00995</v>
      </c>
    </row>
    <row r="20" spans="2:34" ht="10.199999999999999" customHeight="1" x14ac:dyDescent="0.2">
      <c r="B20" s="95" t="s">
        <v>26</v>
      </c>
      <c r="C20" s="142" t="s">
        <v>34</v>
      </c>
      <c r="D20" s="144">
        <v>31824</v>
      </c>
      <c r="E20" s="152">
        <f t="shared" ca="1" si="1"/>
        <v>35.824657534246576</v>
      </c>
      <c r="F20" s="153">
        <f t="shared" ca="1" si="2"/>
        <v>9</v>
      </c>
      <c r="G20" s="145">
        <v>35.71</v>
      </c>
      <c r="H20" s="146">
        <v>53.57</v>
      </c>
      <c r="I20" s="146">
        <v>91406.45</v>
      </c>
      <c r="J20" s="133">
        <v>178594.61</v>
      </c>
      <c r="L20" s="157">
        <v>1687.5</v>
      </c>
      <c r="M20" s="159">
        <v>145.13</v>
      </c>
      <c r="N20" s="145">
        <v>90744.11</v>
      </c>
      <c r="O20" s="146">
        <v>180217.79</v>
      </c>
      <c r="P20" s="92">
        <v>9</v>
      </c>
      <c r="R20" s="163">
        <f t="shared" si="3"/>
        <v>60260.625</v>
      </c>
      <c r="S20" s="165">
        <f t="shared" si="4"/>
        <v>7774.6140999999998</v>
      </c>
      <c r="T20" s="157" t="s">
        <v>71</v>
      </c>
      <c r="U20" s="165">
        <f t="shared" si="5"/>
        <v>3610.70795</v>
      </c>
      <c r="V20" s="159" t="str">
        <f t="shared" si="6"/>
        <v>Non</v>
      </c>
      <c r="W20" s="165">
        <f t="shared" si="7"/>
        <v>0</v>
      </c>
      <c r="X20" s="159" t="str">
        <f t="shared" si="8"/>
        <v>Oui</v>
      </c>
      <c r="Y20" s="146">
        <f t="shared" si="9"/>
        <v>24.34770000000033</v>
      </c>
      <c r="Z20" s="159" t="str">
        <f t="shared" si="10"/>
        <v>Oui</v>
      </c>
      <c r="AA20" s="165">
        <f t="shared" si="11"/>
        <v>677.40475000000004</v>
      </c>
      <c r="AB20" s="157" t="str">
        <f t="shared" si="12"/>
        <v>Non</v>
      </c>
      <c r="AC20" s="146">
        <f t="shared" si="0"/>
        <v>0</v>
      </c>
      <c r="AD20" s="159" t="str">
        <f t="shared" si="13"/>
        <v>Oui</v>
      </c>
      <c r="AE20" s="159"/>
      <c r="AH20" s="135">
        <f t="shared" si="14"/>
        <v>72347.699500000002</v>
      </c>
    </row>
    <row r="21" spans="2:34" ht="10.199999999999999" customHeight="1" x14ac:dyDescent="0.2">
      <c r="B21" s="95" t="s">
        <v>27</v>
      </c>
      <c r="C21" s="142" t="s">
        <v>34</v>
      </c>
      <c r="D21" s="144">
        <v>38150</v>
      </c>
      <c r="E21" s="152">
        <f t="shared" ca="1" si="1"/>
        <v>18.493150684931507</v>
      </c>
      <c r="F21" s="153">
        <f t="shared" ca="1" si="2"/>
        <v>5</v>
      </c>
      <c r="G21" s="145">
        <v>21.85</v>
      </c>
      <c r="H21" s="146">
        <v>32.770000000000003</v>
      </c>
      <c r="I21" s="146">
        <v>86792.81</v>
      </c>
      <c r="J21" s="133">
        <v>139268.84</v>
      </c>
      <c r="L21" s="157">
        <v>1837.5</v>
      </c>
      <c r="M21" s="159">
        <v>191.85</v>
      </c>
      <c r="N21" s="145">
        <v>92277.83</v>
      </c>
      <c r="O21" s="146">
        <v>139124.15</v>
      </c>
      <c r="P21" s="92">
        <v>3</v>
      </c>
      <c r="R21" s="163">
        <f t="shared" si="3"/>
        <v>40149.375</v>
      </c>
      <c r="S21" s="165">
        <f t="shared" si="4"/>
        <v>6286.9245000000001</v>
      </c>
      <c r="T21" s="157" t="s">
        <v>71</v>
      </c>
      <c r="U21" s="165">
        <f t="shared" si="5"/>
        <v>3009.6405499999996</v>
      </c>
      <c r="V21" s="159" t="str">
        <f t="shared" si="6"/>
        <v>Oui</v>
      </c>
      <c r="W21" s="165">
        <f t="shared" si="7"/>
        <v>548.50200000000041</v>
      </c>
      <c r="X21" s="159" t="str">
        <f t="shared" si="8"/>
        <v>Non</v>
      </c>
      <c r="Y21" s="146">
        <f t="shared" si="9"/>
        <v>0</v>
      </c>
      <c r="Z21" s="159" t="str">
        <f t="shared" si="10"/>
        <v>Non</v>
      </c>
      <c r="AA21" s="165">
        <f t="shared" si="11"/>
        <v>0</v>
      </c>
      <c r="AB21" s="157" t="str">
        <f t="shared" si="12"/>
        <v>Non</v>
      </c>
      <c r="AC21" s="146">
        <f t="shared" si="0"/>
        <v>0</v>
      </c>
      <c r="AD21" s="159" t="str">
        <f t="shared" si="13"/>
        <v>Non</v>
      </c>
      <c r="AE21" s="159"/>
      <c r="AH21" s="135">
        <f t="shared" si="14"/>
        <v>49994.442049999998</v>
      </c>
    </row>
    <row r="22" spans="2:34" ht="10.199999999999999" customHeight="1" x14ac:dyDescent="0.2">
      <c r="B22" s="95" t="s">
        <v>28</v>
      </c>
      <c r="C22" s="142" t="s">
        <v>33</v>
      </c>
      <c r="D22" s="144">
        <v>32891</v>
      </c>
      <c r="E22" s="152">
        <f t="shared" ca="1" si="1"/>
        <v>32.901369863013699</v>
      </c>
      <c r="F22" s="153">
        <f t="shared" ca="1" si="2"/>
        <v>8</v>
      </c>
      <c r="G22" s="145">
        <v>33.380000000000003</v>
      </c>
      <c r="H22" s="146">
        <v>50.06</v>
      </c>
      <c r="I22" s="146">
        <v>91420.63</v>
      </c>
      <c r="J22" s="133">
        <v>173822.75</v>
      </c>
      <c r="L22" s="157">
        <v>1725</v>
      </c>
      <c r="M22" s="159">
        <v>150.72</v>
      </c>
      <c r="N22" s="145">
        <v>80527.14</v>
      </c>
      <c r="O22" s="146">
        <v>181545.58</v>
      </c>
      <c r="P22" s="92">
        <v>5</v>
      </c>
      <c r="R22" s="163">
        <f t="shared" si="3"/>
        <v>57580.500000000007</v>
      </c>
      <c r="S22" s="165">
        <f t="shared" si="4"/>
        <v>7545.0432000000001</v>
      </c>
      <c r="T22" s="157" t="s">
        <v>71</v>
      </c>
      <c r="U22" s="165">
        <f t="shared" si="5"/>
        <v>3528.4550999999997</v>
      </c>
      <c r="V22" s="159" t="str">
        <f t="shared" si="6"/>
        <v>Non</v>
      </c>
      <c r="W22" s="165">
        <f t="shared" si="7"/>
        <v>0</v>
      </c>
      <c r="X22" s="159" t="str">
        <f t="shared" si="8"/>
        <v>Oui</v>
      </c>
      <c r="Y22" s="146">
        <f t="shared" si="9"/>
        <v>115.8424499999998</v>
      </c>
      <c r="Z22" s="159" t="str">
        <f t="shared" si="10"/>
        <v>Non</v>
      </c>
      <c r="AA22" s="165">
        <f t="shared" si="11"/>
        <v>0</v>
      </c>
      <c r="AB22" s="157" t="str">
        <f t="shared" si="12"/>
        <v>Non</v>
      </c>
      <c r="AC22" s="146">
        <f t="shared" si="0"/>
        <v>0</v>
      </c>
      <c r="AD22" s="159" t="str">
        <f t="shared" si="13"/>
        <v>Non</v>
      </c>
      <c r="AE22" s="159"/>
      <c r="AH22" s="135">
        <f t="shared" si="14"/>
        <v>68769.840750000003</v>
      </c>
    </row>
    <row r="23" spans="2:34" ht="10.199999999999999" customHeight="1" x14ac:dyDescent="0.2">
      <c r="B23" s="95" t="s">
        <v>29</v>
      </c>
      <c r="C23" s="142" t="s">
        <v>34</v>
      </c>
      <c r="D23" s="144">
        <v>41102</v>
      </c>
      <c r="E23" s="152">
        <f t="shared" ca="1" si="1"/>
        <v>10.405479452054795</v>
      </c>
      <c r="F23" s="153">
        <f t="shared" ca="1" si="2"/>
        <v>4</v>
      </c>
      <c r="G23" s="145">
        <v>15.38</v>
      </c>
      <c r="H23" s="146">
        <v>23.07</v>
      </c>
      <c r="I23" s="146">
        <v>82498.34</v>
      </c>
      <c r="J23" s="133">
        <v>115826.13</v>
      </c>
      <c r="L23" s="157">
        <v>1875</v>
      </c>
      <c r="M23" s="159">
        <v>159.16999999999999</v>
      </c>
      <c r="N23" s="145">
        <v>73878.58</v>
      </c>
      <c r="O23" s="146">
        <v>125469.62</v>
      </c>
      <c r="P23" s="92">
        <v>9</v>
      </c>
      <c r="R23" s="163">
        <f t="shared" si="3"/>
        <v>28837.5</v>
      </c>
      <c r="S23" s="165">
        <f t="shared" si="4"/>
        <v>3672.0518999999999</v>
      </c>
      <c r="T23" s="157" t="s">
        <v>71</v>
      </c>
      <c r="U23" s="165">
        <f t="shared" si="5"/>
        <v>2620.8300999999997</v>
      </c>
      <c r="V23" s="159" t="str">
        <f t="shared" si="6"/>
        <v>Non</v>
      </c>
      <c r="W23" s="165">
        <f t="shared" si="7"/>
        <v>0</v>
      </c>
      <c r="X23" s="159" t="str">
        <f t="shared" si="8"/>
        <v>Oui</v>
      </c>
      <c r="Y23" s="146">
        <f t="shared" si="9"/>
        <v>144.65234999999984</v>
      </c>
      <c r="Z23" s="159" t="str">
        <f t="shared" si="10"/>
        <v>Oui</v>
      </c>
      <c r="AA23" s="165">
        <f t="shared" si="11"/>
        <v>498.37050000000005</v>
      </c>
      <c r="AB23" s="157" t="str">
        <f t="shared" si="12"/>
        <v>Non</v>
      </c>
      <c r="AC23" s="146">
        <f t="shared" si="0"/>
        <v>0</v>
      </c>
      <c r="AD23" s="159" t="str">
        <f t="shared" si="13"/>
        <v>Oui</v>
      </c>
      <c r="AE23" s="159"/>
      <c r="AH23" s="135">
        <f t="shared" si="14"/>
        <v>35773.404849999992</v>
      </c>
    </row>
    <row r="24" spans="2:34" ht="10.199999999999999" customHeight="1" x14ac:dyDescent="0.2">
      <c r="B24" s="96" t="s">
        <v>30</v>
      </c>
      <c r="C24" s="143" t="s">
        <v>34</v>
      </c>
      <c r="D24" s="144">
        <v>29465</v>
      </c>
      <c r="E24" s="152">
        <f t="shared" ca="1" si="1"/>
        <v>42.287671232876711</v>
      </c>
      <c r="F24" s="153">
        <f t="shared" ca="1" si="2"/>
        <v>10</v>
      </c>
      <c r="G24" s="145">
        <v>40.880000000000003</v>
      </c>
      <c r="H24" s="146">
        <v>61.33</v>
      </c>
      <c r="I24" s="146">
        <v>93640.78</v>
      </c>
      <c r="J24" s="133">
        <v>193110.06</v>
      </c>
      <c r="L24" s="157">
        <v>1650</v>
      </c>
      <c r="M24" s="159">
        <v>0</v>
      </c>
      <c r="N24" s="145">
        <v>83732.44</v>
      </c>
      <c r="O24" s="146">
        <v>208951.82</v>
      </c>
      <c r="P24" s="92">
        <v>2</v>
      </c>
      <c r="R24" s="163">
        <f t="shared" si="3"/>
        <v>67452</v>
      </c>
      <c r="S24" s="165">
        <f t="shared" si="4"/>
        <v>0</v>
      </c>
      <c r="T24" s="157" t="s">
        <v>71</v>
      </c>
      <c r="U24" s="165">
        <f t="shared" si="5"/>
        <v>3971.6017000000002</v>
      </c>
      <c r="V24" s="159" t="str">
        <f t="shared" si="6"/>
        <v>Non</v>
      </c>
      <c r="W24" s="165">
        <f t="shared" si="7"/>
        <v>0</v>
      </c>
      <c r="X24" s="159" t="str">
        <f t="shared" si="8"/>
        <v>Oui</v>
      </c>
      <c r="Y24" s="146">
        <f t="shared" si="9"/>
        <v>237.62640000000013</v>
      </c>
      <c r="Z24" s="159" t="str">
        <f t="shared" si="10"/>
        <v>Non</v>
      </c>
      <c r="AA24" s="165">
        <f t="shared" si="11"/>
        <v>0</v>
      </c>
      <c r="AB24" s="157" t="str">
        <f t="shared" si="12"/>
        <v>Non</v>
      </c>
      <c r="AC24" s="146">
        <f t="shared" si="0"/>
        <v>0</v>
      </c>
      <c r="AD24" s="159" t="str">
        <f t="shared" si="13"/>
        <v>Non</v>
      </c>
      <c r="AE24" s="159"/>
      <c r="AH24" s="135">
        <f t="shared" si="14"/>
        <v>71661.228099999993</v>
      </c>
    </row>
    <row r="25" spans="2:34" ht="10.199999999999999" customHeight="1" x14ac:dyDescent="0.2">
      <c r="B25" s="96" t="s">
        <v>31</v>
      </c>
      <c r="C25" s="143" t="s">
        <v>34</v>
      </c>
      <c r="D25" s="144">
        <v>30711</v>
      </c>
      <c r="E25" s="152">
        <f t="shared" ca="1" si="1"/>
        <v>38.873972602739727</v>
      </c>
      <c r="F25" s="153">
        <f t="shared" ca="1" si="2"/>
        <v>9</v>
      </c>
      <c r="G25" s="145">
        <v>38.15</v>
      </c>
      <c r="H25" s="146">
        <v>57.23</v>
      </c>
      <c r="I25" s="146">
        <v>93464.74</v>
      </c>
      <c r="J25" s="133">
        <v>187513.86</v>
      </c>
      <c r="L25" s="157">
        <v>1687.5</v>
      </c>
      <c r="M25" s="159">
        <v>226.41</v>
      </c>
      <c r="N25" s="145">
        <v>98278.63</v>
      </c>
      <c r="O25" s="146">
        <v>171337.91</v>
      </c>
      <c r="P25" s="92">
        <v>5</v>
      </c>
      <c r="R25" s="163">
        <f t="shared" si="3"/>
        <v>64378.125</v>
      </c>
      <c r="S25" s="165">
        <f t="shared" si="4"/>
        <v>12957.444299999999</v>
      </c>
      <c r="T25" s="157" t="s">
        <v>71</v>
      </c>
      <c r="U25" s="165">
        <f t="shared" si="5"/>
        <v>3552.8549500000004</v>
      </c>
      <c r="V25" s="159" t="str">
        <f t="shared" si="6"/>
        <v>Oui</v>
      </c>
      <c r="W25" s="165">
        <f t="shared" si="7"/>
        <v>481.38899999999995</v>
      </c>
      <c r="X25" s="159" t="str">
        <f t="shared" si="8"/>
        <v>Non</v>
      </c>
      <c r="Y25" s="146">
        <f t="shared" si="9"/>
        <v>0</v>
      </c>
      <c r="Z25" s="159" t="str">
        <f t="shared" si="10"/>
        <v>Non</v>
      </c>
      <c r="AA25" s="165">
        <f t="shared" si="11"/>
        <v>0</v>
      </c>
      <c r="AB25" s="157" t="str">
        <f t="shared" si="12"/>
        <v>Non</v>
      </c>
      <c r="AC25" s="146">
        <f t="shared" si="0"/>
        <v>0</v>
      </c>
      <c r="AD25" s="159" t="str">
        <f t="shared" si="13"/>
        <v>Non</v>
      </c>
      <c r="AE25" s="159"/>
      <c r="AH25" s="135">
        <f t="shared" si="14"/>
        <v>81369.813249999992</v>
      </c>
    </row>
    <row r="26" spans="2:34" ht="10.199999999999999" customHeight="1" x14ac:dyDescent="0.2">
      <c r="I26" s="135">
        <f>SUM(I9:I25)</f>
        <v>1508346.0400000003</v>
      </c>
      <c r="J26" s="135">
        <f>SUM(J9:J25)</f>
        <v>2659832.84</v>
      </c>
      <c r="N26" s="135">
        <f>SUM(N9:N25)</f>
        <v>1486480.73</v>
      </c>
      <c r="O26" s="135">
        <f>SUM(O9:O25)</f>
        <v>2596154.92</v>
      </c>
    </row>
    <row r="27" spans="2:34" ht="10.199999999999999" customHeight="1" x14ac:dyDescent="0.2"/>
    <row r="28" spans="2:34" ht="10.199999999999999" customHeight="1" x14ac:dyDescent="0.2"/>
    <row r="29" spans="2:34" x14ac:dyDescent="0.2">
      <c r="B29" s="92" t="s">
        <v>12</v>
      </c>
      <c r="E29" s="92" t="s">
        <v>49</v>
      </c>
      <c r="G29" s="92" t="s">
        <v>12</v>
      </c>
      <c r="I29" s="134"/>
      <c r="R29" s="92" t="s">
        <v>13</v>
      </c>
    </row>
    <row r="30" spans="2:34" ht="10.199999999999999" customHeight="1" x14ac:dyDescent="0.2"/>
    <row r="31" spans="2:34" ht="10.199999999999999" customHeight="1" x14ac:dyDescent="0.2"/>
    <row r="32" spans="2:34" ht="10.199999999999999" customHeight="1" x14ac:dyDescent="0.2"/>
    <row r="33" ht="10.199999999999999" customHeight="1" x14ac:dyDescent="0.2"/>
  </sheetData>
  <mergeCells count="19">
    <mergeCell ref="X7:Y7"/>
    <mergeCell ref="Z7:AA7"/>
    <mergeCell ref="AB7:AC7"/>
    <mergeCell ref="AD7:AE7"/>
    <mergeCell ref="I7:J7"/>
    <mergeCell ref="B5:J6"/>
    <mergeCell ref="L5:P6"/>
    <mergeCell ref="R5:AH6"/>
    <mergeCell ref="B7:B8"/>
    <mergeCell ref="C7:C8"/>
    <mergeCell ref="D7:D8"/>
    <mergeCell ref="E7:E8"/>
    <mergeCell ref="F7:F8"/>
    <mergeCell ref="G7:H7"/>
    <mergeCell ref="R7:S7"/>
    <mergeCell ref="N7:O7"/>
    <mergeCell ref="L7:M7"/>
    <mergeCell ref="T7:U7"/>
    <mergeCell ref="V7:W7"/>
  </mergeCells>
  <conditionalFormatting sqref="B9:J25">
    <cfRule type="expression" dxfId="6" priority="5">
      <formula>MOD(ROW(),2)=0</formula>
    </cfRule>
    <cfRule type="expression" dxfId="5" priority="6">
      <formula>MOD(ROW(),2)</formula>
    </cfRule>
  </conditionalFormatting>
  <conditionalFormatting sqref="L9:P25">
    <cfRule type="expression" dxfId="4" priority="3">
      <formula>MOD(ROW(),2)=0</formula>
    </cfRule>
    <cfRule type="expression" dxfId="3" priority="4">
      <formula>MOD(ROW(),2)</formula>
    </cfRule>
  </conditionalFormatting>
  <conditionalFormatting sqref="R9:AH25">
    <cfRule type="expression" dxfId="2" priority="2">
      <formula>MOD(ROW(),2)=0</formula>
    </cfRule>
    <cfRule type="expression" dxfId="1" priority="1">
      <formula>MOD(ROW(),2)</formula>
    </cfRule>
  </conditionalFormatting>
  <pageMargins left="0.7" right="0.7" top="0.75" bottom="0.75" header="0.3" footer="0.3"/>
  <pageSetup paperSize="9" orientation="portrait" r:id="rId1"/>
  <ignoredErrors>
    <ignoredError sqref="E9:E25 F9:F25 I26:J26 N26:O26 R9:R25 S9:S25 U9 AH9:AH25 U10:U25 V9:V25 W9:W25 X9:X25 Y9:Y25 Z9:Z25 AA9:AA25 AB9:AB25 AC9:AC25 AD9:AD25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D19"/>
  <sheetViews>
    <sheetView showGridLines="0" workbookViewId="0">
      <selection activeCell="F5" sqref="F5"/>
    </sheetView>
  </sheetViews>
  <sheetFormatPr baseColWidth="10" defaultColWidth="11.7109375" defaultRowHeight="10.199999999999999" x14ac:dyDescent="0.2"/>
  <cols>
    <col min="1" max="1" width="2.140625" style="69" customWidth="1"/>
    <col min="2" max="2" width="3.5703125" style="69" customWidth="1"/>
    <col min="3" max="3" width="42.85546875" style="69" customWidth="1"/>
    <col min="4" max="4" width="128.5703125" style="69" customWidth="1"/>
    <col min="5" max="5" width="2.140625" style="69" customWidth="1"/>
    <col min="6" max="16384" width="11.7109375" style="69"/>
  </cols>
  <sheetData>
    <row r="1" spans="2:4" ht="6" customHeight="1" x14ac:dyDescent="0.2"/>
    <row r="2" spans="2:4" ht="13.8" x14ac:dyDescent="0.2">
      <c r="B2" s="129" t="s">
        <v>51</v>
      </c>
      <c r="C2" s="129"/>
      <c r="D2" s="129"/>
    </row>
    <row r="3" spans="2:4" ht="3" customHeight="1" thickBot="1" x14ac:dyDescent="0.25"/>
    <row r="4" spans="2:4" x14ac:dyDescent="0.2">
      <c r="C4" s="130" t="s">
        <v>59</v>
      </c>
      <c r="D4" s="88" t="s">
        <v>52</v>
      </c>
    </row>
    <row r="5" spans="2:4" x14ac:dyDescent="0.2">
      <c r="C5" s="131"/>
      <c r="D5" s="70" t="s">
        <v>53</v>
      </c>
    </row>
    <row r="6" spans="2:4" x14ac:dyDescent="0.2">
      <c r="C6" s="131"/>
      <c r="D6" s="71" t="s">
        <v>54</v>
      </c>
    </row>
    <row r="7" spans="2:4" x14ac:dyDescent="0.2">
      <c r="C7" s="131"/>
      <c r="D7" s="70" t="s">
        <v>55</v>
      </c>
    </row>
    <row r="8" spans="2:4" ht="10.8" thickBot="1" x14ac:dyDescent="0.25">
      <c r="C8" s="132"/>
      <c r="D8" s="89" t="s">
        <v>56</v>
      </c>
    </row>
    <row r="9" spans="2:4" ht="3" customHeight="1" thickBot="1" x14ac:dyDescent="0.25">
      <c r="C9" s="72"/>
    </row>
    <row r="10" spans="2:4" ht="12" customHeight="1" thickBot="1" x14ac:dyDescent="0.25">
      <c r="C10" s="90" t="s">
        <v>67</v>
      </c>
      <c r="D10" s="91" t="s">
        <v>68</v>
      </c>
    </row>
    <row r="11" spans="2:4" ht="3" customHeight="1" thickBot="1" x14ac:dyDescent="0.25">
      <c r="C11" s="72"/>
    </row>
    <row r="12" spans="2:4" x14ac:dyDescent="0.2">
      <c r="C12" s="130" t="s">
        <v>57</v>
      </c>
      <c r="D12" s="88" t="s">
        <v>58</v>
      </c>
    </row>
    <row r="13" spans="2:4" x14ac:dyDescent="0.2">
      <c r="C13" s="131"/>
      <c r="D13" s="70" t="s">
        <v>66</v>
      </c>
    </row>
    <row r="14" spans="2:4" x14ac:dyDescent="0.2">
      <c r="C14" s="131"/>
      <c r="D14" s="68" t="s">
        <v>60</v>
      </c>
    </row>
    <row r="15" spans="2:4" x14ac:dyDescent="0.2">
      <c r="C15" s="131"/>
      <c r="D15" s="87" t="s">
        <v>63</v>
      </c>
    </row>
    <row r="16" spans="2:4" x14ac:dyDescent="0.2">
      <c r="C16" s="131"/>
      <c r="D16" s="68" t="s">
        <v>65</v>
      </c>
    </row>
    <row r="17" spans="3:4" x14ac:dyDescent="0.2">
      <c r="C17" s="131"/>
      <c r="D17" s="87" t="s">
        <v>62</v>
      </c>
    </row>
    <row r="18" spans="3:4" x14ac:dyDescent="0.2">
      <c r="C18" s="131"/>
      <c r="D18" s="68" t="s">
        <v>64</v>
      </c>
    </row>
    <row r="19" spans="3:4" ht="10.8" thickBot="1" x14ac:dyDescent="0.25">
      <c r="C19" s="132"/>
      <c r="D19" s="89" t="s">
        <v>61</v>
      </c>
    </row>
  </sheetData>
  <sheetProtection password="C7C0" sheet="1" objects="1" scenarios="1" selectLockedCells="1"/>
  <mergeCells count="3">
    <mergeCell ref="B2:D2"/>
    <mergeCell ref="C4:C8"/>
    <mergeCell ref="C12:C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Résultats attendus</vt:lpstr>
      <vt:lpstr>Données brutes</vt:lpstr>
      <vt:lpstr>Objectifs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JCD</dc:creator>
  <cp:lastModifiedBy>olivier moquin</cp:lastModifiedBy>
  <dcterms:created xsi:type="dcterms:W3CDTF">2011-03-30T03:31:33Z</dcterms:created>
  <dcterms:modified xsi:type="dcterms:W3CDTF">2022-12-06T01:42:24Z</dcterms:modified>
</cp:coreProperties>
</file>