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D0907F61-E81E-4DF6-BBE7-5B1915BC8D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7" l="1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9" i="7"/>
  <c r="AC14" i="7"/>
  <c r="AC15" i="7"/>
  <c r="AC16" i="7"/>
  <c r="AC17" i="7"/>
  <c r="AC18" i="7"/>
  <c r="AC19" i="7"/>
  <c r="AC20" i="7"/>
  <c r="AC21" i="7"/>
  <c r="AH21" i="7" s="1"/>
  <c r="AC22" i="7"/>
  <c r="AC23" i="7"/>
  <c r="AC24" i="7"/>
  <c r="AC25" i="7"/>
  <c r="AC9" i="7"/>
  <c r="AC10" i="7"/>
  <c r="AC11" i="7"/>
  <c r="AC12" i="7"/>
  <c r="AC13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9" i="7"/>
  <c r="AA9" i="7" s="1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9" i="7"/>
  <c r="V10" i="7"/>
  <c r="AH10" i="7" s="1"/>
  <c r="V11" i="7"/>
  <c r="V12" i="7"/>
  <c r="AH12" i="7" s="1"/>
  <c r="V13" i="7"/>
  <c r="V14" i="7"/>
  <c r="V15" i="7"/>
  <c r="V16" i="7"/>
  <c r="V17" i="7"/>
  <c r="V18" i="7"/>
  <c r="AH18" i="7" s="1"/>
  <c r="V19" i="7"/>
  <c r="V20" i="7"/>
  <c r="AH20" i="7" s="1"/>
  <c r="V21" i="7"/>
  <c r="V22" i="7"/>
  <c r="V23" i="7"/>
  <c r="V24" i="7"/>
  <c r="V25" i="7"/>
  <c r="V9" i="7"/>
  <c r="AH11" i="7"/>
  <c r="AH13" i="7"/>
  <c r="AH15" i="7"/>
  <c r="AH19" i="7"/>
  <c r="AH23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9" i="7"/>
  <c r="O26" i="7"/>
  <c r="N26" i="7"/>
  <c r="J26" i="7"/>
  <c r="I26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9" i="7"/>
  <c r="F9" i="7" s="1"/>
  <c r="AB10" i="6"/>
  <c r="AB18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F9" i="6" s="1"/>
  <c r="I27" i="6"/>
  <c r="J27" i="6"/>
  <c r="O27" i="6"/>
  <c r="N27" i="6"/>
  <c r="AA10" i="6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S10" i="6"/>
  <c r="S18" i="6"/>
  <c r="AH16" i="7" l="1"/>
  <c r="AH24" i="7"/>
  <c r="AH22" i="7"/>
  <c r="AH25" i="7"/>
  <c r="AH17" i="7"/>
  <c r="AH9" i="7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  <c r="AH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<sst xmlns="http://schemas.openxmlformats.org/spreadsheetml/2006/main" count="201" uniqueCount="72">
  <si>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</si>
  <si>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</si>
  <si>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</si>
  <si>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</si>
  <si>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</si>
  <si>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</si>
  <si>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</si>
  <si>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</si>
  <si>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</si>
  <si>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</si>
  <si>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</si>
  <si>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</si>
  <si>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</si>
  <si>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</si>
  <si>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</si>
  <si>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</si>
  <si>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</si>
  <si>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</si>
  <si>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</si>
  <si>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</si>
  <si>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</si>
  <si>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</si>
  <si>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</si>
  <si>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</si>
  <si>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</si>
  <si>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</si>
  <si>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</si>
  <si>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</si>
  <si>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</si>
  <si>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</si>
  <si>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</si>
  <si>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</si>
  <si>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</si>
  <si>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</si>
  <si>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</si>
  <si>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</si>
  <si>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</si>
  <si>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</si>
  <si>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</si>
  <si>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</si>
  <si>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</si>
  <si>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</si>
  <si>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</si>
  <si>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</si>
  <si>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</si>
  <si>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</si>
  <si>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</si>
  <si>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</si>
  <si>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</si>
  <si>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</si>
  <si>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</si>
  <si>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</si>
  <si>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</si>
  <si>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</si>
  <si>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</si>
  <si>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</si>
  <si>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</si>
  <si>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</si>
  <si>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</si>
  <si>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</si>
  <si>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</si>
  <si>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</si>
  <si>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</si>
  <si>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</si>
  <si>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</si>
  <si>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</si>
  <si>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</si>
  <si>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</si>
  <si>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</si>
  <si>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Horaire reg.</t>
  </si>
  <si>
    <t>Égibilité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</si>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</sst>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.00\ &quot;$&quot;"/>
    <numFmt numFmtId="165" formatCode="[$-F800]dddd\,\ mmmm\ dd\,\ yyyy"/>
    <numFmt numFmtId="166" formatCode="0.0"/>
    <numFmt numFmtId="167" formatCode="_-[$$-1009]* #,##0.00_-;\-[$$-1009]* #,##0.00_-;_-[$$-1009]* &quot;-&quot;??_-;_-@_-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4" tint="-0.499984740745262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3" xfId="0" applyNumberFormat="1" applyFont="1" applyFill="1" applyBorder="1" applyAlignment="1" applyProtection="1">
      <alignment horizontal="left" vertical="center"/>
      <protection locked="0"/>
    </xf>
    <xf numFmtId="167" fontId="4" fillId="0" borderId="0" xfId="0" applyNumberFormat="1" applyFont="1" applyFill="1" applyBorder="1" applyAlignment="1" applyProtection="1">
      <alignment horizontal="left" vertical="center"/>
      <protection locked="0"/>
    </xf>
    <xf numFmtId="44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4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4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NumberFormat="1" applyFont="1" applyFill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3" fillId="3" borderId="0" xfId="0" applyNumberFormat="1" applyFont="1" applyFill="1" applyBorder="1" applyAlignment="1" applyProtection="1">
      <alignment horizontal="center" vertical="center"/>
      <protection locked="0"/>
    </xf>
    <xf numFmtId="0" fontId="16" fillId="16" borderId="0" xfId="0" applyNumberFormat="1" applyFont="1" applyFill="1" applyBorder="1" applyAlignment="1" applyProtection="1">
      <alignment horizontal="center" vertical="center"/>
      <protection locked="0"/>
    </xf>
    <xf numFmtId="0" fontId="16" fillId="17" borderId="0" xfId="0" applyNumberFormat="1" applyFont="1" applyFill="1" applyBorder="1" applyAlignment="1" applyProtection="1">
      <alignment horizontal="center" vertical="center"/>
      <protection locked="0"/>
    </xf>
    <xf numFmtId="0" fontId="16" fillId="18" borderId="0" xfId="0" applyNumberFormat="1" applyFont="1" applyFill="1" applyBorder="1" applyAlignment="1" applyProtection="1">
      <alignment horizontal="center" vertical="center"/>
      <protection locked="0"/>
    </xf>
    <xf numFmtId="0" fontId="19" fillId="3" borderId="43" xfId="0" applyNumberFormat="1" applyFont="1" applyFill="1" applyBorder="1" applyAlignment="1" applyProtection="1">
      <alignment horizontal="center" vertical="center"/>
      <protection locked="0"/>
    </xf>
    <xf numFmtId="0" fontId="19" fillId="3" borderId="41" xfId="0" applyNumberFormat="1" applyFont="1" applyFill="1" applyBorder="1" applyAlignment="1" applyProtection="1">
      <alignment horizontal="center" vertical="center"/>
      <protection locked="0"/>
    </xf>
    <xf numFmtId="0" fontId="19" fillId="3" borderId="44" xfId="0" applyNumberFormat="1" applyFont="1" applyFill="1" applyBorder="1" applyAlignment="1" applyProtection="1">
      <alignment horizontal="center" vertical="center"/>
      <protection locked="0"/>
    </xf>
    <xf numFmtId="0" fontId="19" fillId="3" borderId="45" xfId="0" applyNumberFormat="1" applyFont="1" applyFill="1" applyBorder="1" applyAlignment="1" applyProtection="1">
      <alignment horizontal="center" vertical="center"/>
      <protection locked="0"/>
    </xf>
    <xf numFmtId="0" fontId="1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13" fillId="3" borderId="46" xfId="0" applyNumberFormat="1" applyFont="1" applyFill="1" applyBorder="1" applyAlignment="1" applyProtection="1">
      <alignment horizontal="center" vertical="center"/>
      <protection locked="0"/>
    </xf>
    <xf numFmtId="0" fontId="13" fillId="3" borderId="46" xfId="0" applyNumberFormat="1" applyFont="1" applyFill="1" applyBorder="1" applyAlignment="1" applyProtection="1">
      <alignment horizontal="center" vertical="center" wrapText="1"/>
      <protection locked="0"/>
    </xf>
    <xf numFmtId="44" fontId="4" fillId="0" borderId="49" xfId="1" applyFont="1" applyFill="1" applyBorder="1" applyAlignment="1" applyProtection="1">
      <alignment horizontal="left" vertical="center"/>
      <protection locked="0"/>
    </xf>
    <xf numFmtId="0" fontId="22" fillId="3" borderId="41" xfId="0" applyNumberFormat="1" applyFont="1" applyFill="1" applyBorder="1" applyAlignment="1" applyProtection="1">
      <alignment horizontal="left" vertical="center"/>
      <protection locked="0"/>
    </xf>
    <xf numFmtId="44" fontId="4" fillId="0" borderId="42" xfId="1" applyFont="1" applyFill="1" applyBorder="1" applyAlignment="1" applyProtection="1">
      <alignment horizontal="left" vertical="center"/>
      <protection locked="0"/>
    </xf>
    <xf numFmtId="44" fontId="4" fillId="0" borderId="43" xfId="1" applyFont="1" applyFill="1" applyBorder="1" applyAlignment="1" applyProtection="1">
      <alignment horizontal="left" vertical="center"/>
      <protection locked="0"/>
    </xf>
    <xf numFmtId="166" fontId="23" fillId="0" borderId="49" xfId="0" applyNumberFormat="1" applyFont="1" applyFill="1" applyBorder="1" applyAlignment="1" applyProtection="1">
      <alignment horizontal="center" vertical="center"/>
      <protection locked="0"/>
    </xf>
    <xf numFmtId="166" fontId="23" fillId="0" borderId="48" xfId="0" applyNumberFormat="1" applyFont="1" applyFill="1" applyBorder="1" applyAlignment="1" applyProtection="1">
      <alignment horizontal="center" vertical="center"/>
      <protection locked="0"/>
    </xf>
    <xf numFmtId="0" fontId="4" fillId="0" borderId="49" xfId="0" applyNumberFormat="1" applyFont="1" applyFill="1" applyBorder="1" applyAlignment="1" applyProtection="1">
      <alignment horizontal="left" vertical="center"/>
      <protection locked="0"/>
    </xf>
    <xf numFmtId="14" fontId="4" fillId="0" borderId="48" xfId="0" applyNumberFormat="1" applyFont="1" applyFill="1" applyBorder="1" applyAlignment="1" applyProtection="1">
      <alignment horizontal="left" vertical="center" wrapText="1"/>
      <protection locked="0"/>
    </xf>
    <xf numFmtId="14" fontId="4" fillId="0" borderId="49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44" xfId="0" applyNumberFormat="1" applyFont="1" applyFill="1" applyBorder="1" applyAlignment="1" applyProtection="1">
      <alignment horizontal="center" vertical="center"/>
      <protection locked="0"/>
    </xf>
    <xf numFmtId="0" fontId="13" fillId="3" borderId="49" xfId="0" applyNumberFormat="1" applyFont="1" applyFill="1" applyBorder="1" applyAlignment="1" applyProtection="1">
      <alignment horizontal="center" vertical="center"/>
      <protection locked="0"/>
    </xf>
    <xf numFmtId="0" fontId="4" fillId="15" borderId="44" xfId="0" applyNumberFormat="1" applyFont="1" applyFill="1" applyBorder="1" applyAlignment="1" applyProtection="1">
      <alignment horizontal="center" vertical="center"/>
      <protection locked="0"/>
    </xf>
    <xf numFmtId="0" fontId="4" fillId="15" borderId="49" xfId="0" applyNumberFormat="1" applyFont="1" applyFill="1" applyBorder="1" applyAlignment="1" applyProtection="1">
      <alignment horizontal="center" vertical="center"/>
      <protection locked="0"/>
    </xf>
    <xf numFmtId="0" fontId="4" fillId="15" borderId="43" xfId="0" applyNumberFormat="1" applyFont="1" applyFill="1" applyBorder="1" applyAlignment="1" applyProtection="1">
      <alignment horizontal="left" vertical="center" wrapText="1"/>
      <protection locked="0"/>
    </xf>
    <xf numFmtId="44" fontId="4" fillId="0" borderId="51" xfId="0" applyNumberFormat="1" applyFont="1" applyFill="1" applyBorder="1" applyAlignment="1" applyProtection="1">
      <alignment horizontal="left" vertical="center"/>
      <protection locked="0"/>
    </xf>
    <xf numFmtId="44" fontId="4" fillId="0" borderId="52" xfId="0" applyNumberFormat="1" applyFont="1" applyFill="1" applyBorder="1" applyAlignment="1" applyProtection="1">
      <alignment horizontal="left" vertical="center"/>
      <protection locked="0"/>
    </xf>
    <xf numFmtId="44" fontId="4" fillId="0" borderId="47" xfId="0" applyNumberFormat="1" applyFont="1" applyFill="1" applyBorder="1" applyAlignment="1" applyProtection="1">
      <alignment horizontal="left" vertical="center"/>
      <protection locked="0"/>
    </xf>
    <xf numFmtId="44" fontId="4" fillId="0" borderId="53" xfId="0" applyNumberFormat="1" applyFont="1" applyFill="1" applyBorder="1" applyAlignment="1" applyProtection="1">
      <alignment horizontal="left" vertical="center"/>
      <protection locked="0"/>
    </xf>
    <xf numFmtId="0" fontId="4" fillId="0" borderId="46" xfId="0" applyNumberFormat="1" applyFont="1" applyFill="1" applyBorder="1" applyAlignment="1" applyProtection="1">
      <alignment horizontal="left" vertical="center"/>
      <protection locked="0"/>
    </xf>
    <xf numFmtId="44" fontId="4" fillId="0" borderId="46" xfId="0" applyNumberFormat="1" applyFont="1" applyFill="1" applyBorder="1" applyAlignment="1" applyProtection="1">
      <alignment horizontal="left" vertical="center"/>
      <protection locked="0"/>
    </xf>
    <xf numFmtId="0" fontId="4" fillId="0" borderId="41" xfId="0" applyNumberFormat="1" applyFont="1" applyFill="1" applyBorder="1" applyAlignment="1" applyProtection="1">
      <alignment horizontal="left" vertical="center"/>
      <protection locked="0"/>
    </xf>
    <xf numFmtId="44" fontId="4" fillId="0" borderId="43" xfId="0" applyNumberFormat="1" applyFont="1" applyFill="1" applyBorder="1" applyAlignment="1" applyProtection="1">
      <alignment horizontal="left" vertical="center"/>
      <protection locked="0"/>
    </xf>
    <xf numFmtId="44" fontId="4" fillId="0" borderId="41" xfId="0" applyNumberFormat="1" applyFont="1" applyFill="1" applyBorder="1" applyAlignment="1" applyProtection="1">
      <alignment horizontal="left" vertical="center"/>
      <protection locked="0"/>
    </xf>
    <xf numFmtId="44" fontId="4" fillId="0" borderId="49" xfId="0" applyNumberFormat="1" applyFont="1" applyFill="1" applyBorder="1" applyAlignment="1" applyProtection="1">
      <alignment horizontal="left" vertical="center"/>
      <protection locked="0"/>
    </xf>
    <xf numFmtId="44" fontId="4" fillId="0" borderId="50" xfId="0" applyNumberFormat="1" applyFont="1" applyFill="1" applyBorder="1" applyAlignment="1" applyProtection="1">
      <alignment horizontal="left" vertical="center"/>
      <protection locked="0"/>
    </xf>
    <xf numFmtId="0" fontId="4" fillId="0" borderId="50" xfId="0" applyNumberFormat="1" applyFont="1" applyFill="1" applyBorder="1" applyAlignment="1" applyProtection="1">
      <alignment horizontal="left" vertical="center"/>
      <protection locked="0"/>
    </xf>
    <xf numFmtId="44" fontId="4" fillId="0" borderId="50" xfId="1" applyFont="1" applyFill="1" applyBorder="1" applyAlignment="1" applyProtection="1">
      <alignment horizontal="left" vertical="center"/>
      <protection locked="0"/>
    </xf>
    <xf numFmtId="0" fontId="4" fillId="6" borderId="44" xfId="0" applyNumberFormat="1" applyFont="1" applyFill="1" applyBorder="1" applyAlignment="1" applyProtection="1">
      <alignment horizontal="center" vertical="center"/>
      <protection locked="0"/>
    </xf>
    <xf numFmtId="0" fontId="4" fillId="6" borderId="49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NumberFormat="1" applyFont="1" applyFill="1" applyBorder="1" applyAlignment="1" applyProtection="1">
      <alignment horizontal="left" vertical="center"/>
      <protection locked="0"/>
    </xf>
    <xf numFmtId="0" fontId="4" fillId="6" borderId="49" xfId="0" applyNumberFormat="1" applyFont="1" applyFill="1" applyBorder="1" applyAlignment="1" applyProtection="1">
      <alignment horizontal="left" vertical="center" wrapText="1"/>
      <protection locked="0"/>
    </xf>
    <xf numFmtId="44" fontId="21" fillId="6" borderId="47" xfId="0" applyNumberFormat="1" applyFont="1" applyFill="1" applyBorder="1" applyAlignment="1" applyProtection="1">
      <alignment horizontal="left" vertical="center"/>
      <protection locked="0"/>
    </xf>
    <xf numFmtId="0" fontId="21" fillId="6" borderId="53" xfId="0" applyNumberFormat="1" applyFont="1" applyFill="1" applyBorder="1" applyAlignment="1" applyProtection="1">
      <alignment horizontal="left" vertical="center"/>
      <protection locked="0"/>
    </xf>
    <xf numFmtId="0" fontId="4" fillId="6" borderId="41" xfId="0" applyNumberFormat="1" applyFont="1" applyFill="1" applyBorder="1" applyAlignment="1" applyProtection="1">
      <alignment horizontal="left" vertical="center"/>
      <protection locked="0"/>
    </xf>
    <xf numFmtId="0" fontId="4" fillId="6" borderId="46" xfId="0" applyNumberFormat="1" applyFont="1" applyFill="1" applyBorder="1" applyAlignment="1" applyProtection="1">
      <alignment horizontal="left" vertical="center"/>
      <protection locked="0"/>
    </xf>
    <xf numFmtId="0" fontId="4" fillId="6" borderId="50" xfId="0" applyNumberFormat="1" applyFont="1" applyFill="1" applyBorder="1" applyAlignment="1" applyProtection="1">
      <alignment horizontal="left" vertical="center"/>
      <protection locked="0"/>
    </xf>
    <xf numFmtId="0" fontId="4" fillId="6" borderId="50" xfId="0" applyNumberFormat="1" applyFont="1" applyFill="1" applyBorder="1" applyAlignment="1" applyProtection="1">
      <alignment horizontal="left" vertical="center" wrapText="1"/>
      <protection locked="0"/>
    </xf>
    <xf numFmtId="0" fontId="21" fillId="15" borderId="41" xfId="0" applyNumberFormat="1" applyFont="1" applyFill="1" applyBorder="1" applyAlignment="1" applyProtection="1">
      <alignment horizontal="left" vertical="center"/>
      <protection locked="0"/>
    </xf>
    <xf numFmtId="0" fontId="4" fillId="15" borderId="41" xfId="0" applyNumberFormat="1" applyFont="1" applyFill="1" applyBorder="1" applyAlignment="1" applyProtection="1">
      <alignment horizontal="left" vertical="center" wrapText="1"/>
      <protection locked="0"/>
    </xf>
  </cellXfs>
  <cellStyles count="2">
    <cellStyle name="Monétaire" xfId="1" builtinId="4"/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5703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114" t="s">
        <v>14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115" t="s">
        <v>10</v>
      </c>
      <c r="C5" s="115"/>
      <c r="D5" s="115"/>
      <c r="E5" s="115"/>
      <c r="F5" s="115"/>
      <c r="G5" s="115"/>
      <c r="H5" s="115"/>
      <c r="I5" s="115"/>
      <c r="J5" s="115"/>
      <c r="L5" s="116" t="s">
        <v>36</v>
      </c>
      <c r="M5" s="116"/>
      <c r="N5" s="116"/>
      <c r="O5" s="116"/>
      <c r="P5" s="116"/>
      <c r="R5" s="117" t="s">
        <v>11</v>
      </c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</row>
    <row r="6" spans="2:34" ht="3" customHeight="1" x14ac:dyDescent="0.2"/>
    <row r="7" spans="2:34" ht="10.199999999999999" customHeight="1" x14ac:dyDescent="0.2">
      <c r="B7" s="108" t="s">
        <v>1</v>
      </c>
      <c r="C7" s="124" t="s">
        <v>32</v>
      </c>
      <c r="D7" s="126" t="s">
        <v>35</v>
      </c>
      <c r="E7" s="118" t="s">
        <v>6</v>
      </c>
      <c r="F7" s="128" t="s">
        <v>37</v>
      </c>
      <c r="G7" s="120" t="s">
        <v>7</v>
      </c>
      <c r="H7" s="121"/>
      <c r="I7" s="101" t="s">
        <v>48</v>
      </c>
      <c r="J7" s="102"/>
      <c r="K7" s="4"/>
      <c r="L7" s="122" t="s">
        <v>2</v>
      </c>
      <c r="M7" s="123"/>
      <c r="N7" s="122" t="s">
        <v>0</v>
      </c>
      <c r="O7" s="123"/>
      <c r="P7" s="110" t="s">
        <v>42</v>
      </c>
      <c r="Q7" s="17"/>
      <c r="R7" s="103" t="s">
        <v>5</v>
      </c>
      <c r="S7" s="104"/>
      <c r="T7" s="13"/>
      <c r="U7" s="103" t="s">
        <v>38</v>
      </c>
      <c r="V7" s="104"/>
      <c r="W7" s="103" t="s">
        <v>41</v>
      </c>
      <c r="X7" s="104"/>
      <c r="Y7" s="103" t="s">
        <v>43</v>
      </c>
      <c r="Z7" s="104"/>
      <c r="AA7" s="103" t="s">
        <v>44</v>
      </c>
      <c r="AB7" s="104"/>
      <c r="AC7" s="103" t="s">
        <v>45</v>
      </c>
      <c r="AD7" s="104"/>
      <c r="AE7" s="103" t="s">
        <v>46</v>
      </c>
      <c r="AF7" s="104"/>
      <c r="AG7" s="13"/>
      <c r="AH7" s="112" t="s">
        <v>50</v>
      </c>
    </row>
    <row r="8" spans="2:34" ht="10.199999999999999" customHeight="1" thickBot="1" x14ac:dyDescent="0.25">
      <c r="B8" s="109"/>
      <c r="C8" s="125"/>
      <c r="D8" s="127"/>
      <c r="E8" s="119"/>
      <c r="F8" s="129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11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13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05" t="s">
        <v>12</v>
      </c>
      <c r="C29" s="106"/>
      <c r="D29" s="107"/>
      <c r="E29" s="105" t="s">
        <v>49</v>
      </c>
      <c r="F29" s="107"/>
      <c r="G29" s="105" t="s">
        <v>12</v>
      </c>
      <c r="H29" s="106"/>
      <c r="I29" s="106"/>
      <c r="J29" s="106"/>
      <c r="K29" s="106"/>
      <c r="L29" s="106"/>
      <c r="M29" s="106"/>
      <c r="N29" s="106"/>
      <c r="O29" s="106"/>
      <c r="P29" s="107"/>
      <c r="R29" s="105" t="s">
        <v>13</v>
      </c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7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zoomScaleNormal="100" workbookViewId="0">
      <selection activeCell="Z34" sqref="Z34"/>
    </sheetView>
  </sheetViews>
  <sheetFormatPr baseColWidth="10" defaultColWidth="10.7109375" defaultRowHeight="10.199999999999999" x14ac:dyDescent="0.2"/>
  <cols>
    <col min="1" max="1" width="10.7109375" style="92"/>
    <col min="2" max="2" width="27" style="92" bestFit="1" customWidth="1"/>
    <col min="3" max="3" width="4.42578125" style="92" bestFit="1" customWidth="1"/>
    <col min="4" max="4" width="14.42578125" style="92" bestFit="1" customWidth="1"/>
    <col min="5" max="5" width="17.140625" style="92" bestFit="1" customWidth="1"/>
    <col min="6" max="6" width="18.28515625" style="92" bestFit="1" customWidth="1"/>
    <col min="7" max="7" width="20" style="92" customWidth="1"/>
    <col min="8" max="8" width="10.7109375" style="92"/>
    <col min="9" max="10" width="13.42578125" style="92" bestFit="1" customWidth="1"/>
    <col min="11" max="11" width="1.7109375" style="92" customWidth="1"/>
    <col min="12" max="12" width="15.28515625" style="92" bestFit="1" customWidth="1"/>
    <col min="13" max="13" width="10.7109375" style="92"/>
    <col min="14" max="14" width="13.7109375" style="92" bestFit="1" customWidth="1"/>
    <col min="15" max="15" width="13.42578125" style="92" bestFit="1" customWidth="1"/>
    <col min="16" max="16" width="16.140625" style="92" bestFit="1" customWidth="1"/>
    <col min="17" max="17" width="10.7109375" style="92"/>
    <col min="18" max="18" width="11" style="92" bestFit="1" customWidth="1"/>
    <col min="19" max="19" width="11" style="92" customWidth="1"/>
    <col min="20" max="27" width="10.7109375" style="92"/>
    <col min="28" max="28" width="7.42578125" style="92" bestFit="1" customWidth="1"/>
    <col min="29" max="29" width="12" style="92" bestFit="1" customWidth="1"/>
    <col min="30" max="33" width="10.7109375" style="92"/>
    <col min="34" max="34" width="13.85546875" style="92" bestFit="1" customWidth="1"/>
    <col min="35" max="16384" width="10.7109375" style="92"/>
  </cols>
  <sheetData>
    <row r="2" spans="2:34" ht="10.199999999999999" customHeight="1" x14ac:dyDescent="0.2">
      <c r="B2" s="92" t="s">
        <v>14</v>
      </c>
    </row>
    <row r="3" spans="2:34" ht="10.199999999999999" customHeight="1" x14ac:dyDescent="0.2">
      <c r="B3" s="92" t="s">
        <v>47</v>
      </c>
    </row>
    <row r="4" spans="2:34" ht="10.199999999999999" customHeight="1" x14ac:dyDescent="0.2"/>
    <row r="5" spans="2:34" ht="10.199999999999999" customHeight="1" x14ac:dyDescent="0.2">
      <c r="B5" s="131" t="s">
        <v>10</v>
      </c>
      <c r="C5" s="131"/>
      <c r="D5" s="131"/>
      <c r="E5" s="131"/>
      <c r="F5" s="131"/>
      <c r="G5" s="131"/>
      <c r="H5" s="131"/>
      <c r="I5" s="131"/>
      <c r="J5" s="131"/>
      <c r="L5" s="132" t="s">
        <v>36</v>
      </c>
      <c r="M5" s="132"/>
      <c r="N5" s="132"/>
      <c r="O5" s="132"/>
      <c r="P5" s="132"/>
      <c r="R5" s="133" t="s">
        <v>11</v>
      </c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</row>
    <row r="6" spans="2:34" ht="10.199999999999999" customHeight="1" x14ac:dyDescent="0.2">
      <c r="B6" s="131"/>
      <c r="C6" s="131"/>
      <c r="D6" s="131"/>
      <c r="E6" s="131"/>
      <c r="F6" s="131"/>
      <c r="G6" s="131"/>
      <c r="H6" s="131"/>
      <c r="I6" s="131"/>
      <c r="J6" s="131"/>
      <c r="L6" s="132"/>
      <c r="M6" s="132"/>
      <c r="N6" s="132"/>
      <c r="O6" s="132"/>
      <c r="P6" s="132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</row>
    <row r="7" spans="2:34" ht="10.199999999999999" customHeight="1" x14ac:dyDescent="0.2">
      <c r="B7" s="134" t="s">
        <v>1</v>
      </c>
      <c r="C7" s="136" t="s">
        <v>32</v>
      </c>
      <c r="D7" s="130" t="s">
        <v>35</v>
      </c>
      <c r="E7" s="138" t="s">
        <v>6</v>
      </c>
      <c r="F7" s="138" t="s">
        <v>37</v>
      </c>
      <c r="G7" s="154" t="s">
        <v>7</v>
      </c>
      <c r="H7" s="155"/>
      <c r="I7" s="154" t="s">
        <v>48</v>
      </c>
      <c r="J7" s="155"/>
      <c r="K7" s="95"/>
      <c r="L7" s="156" t="s">
        <v>2</v>
      </c>
      <c r="M7" s="157"/>
      <c r="N7" s="156" t="s">
        <v>0</v>
      </c>
      <c r="O7" s="157"/>
      <c r="P7" s="158" t="s">
        <v>42</v>
      </c>
      <c r="R7" s="172" t="s">
        <v>5</v>
      </c>
      <c r="S7" s="173"/>
      <c r="T7" s="172" t="s">
        <v>38</v>
      </c>
      <c r="U7" s="173"/>
      <c r="V7" s="174" t="s">
        <v>41</v>
      </c>
      <c r="W7" s="174"/>
      <c r="X7" s="172" t="s">
        <v>43</v>
      </c>
      <c r="Y7" s="173"/>
      <c r="Z7" s="174" t="s">
        <v>44</v>
      </c>
      <c r="AA7" s="174"/>
      <c r="AB7" s="172" t="s">
        <v>45</v>
      </c>
      <c r="AC7" s="173"/>
      <c r="AD7" s="172" t="s">
        <v>46</v>
      </c>
      <c r="AE7" s="173"/>
      <c r="AF7" s="175"/>
      <c r="AG7" s="175"/>
      <c r="AH7" s="176" t="s">
        <v>50</v>
      </c>
    </row>
    <row r="8" spans="2:34" ht="10.199999999999999" customHeight="1" thickBot="1" x14ac:dyDescent="0.25">
      <c r="B8" s="135"/>
      <c r="C8" s="137"/>
      <c r="D8" s="143"/>
      <c r="E8" s="144"/>
      <c r="F8" s="144"/>
      <c r="G8" s="146" t="s">
        <v>9</v>
      </c>
      <c r="H8" s="146" t="s">
        <v>8</v>
      </c>
      <c r="I8" s="146" t="s">
        <v>3</v>
      </c>
      <c r="J8" s="146" t="s">
        <v>4</v>
      </c>
      <c r="K8" s="95"/>
      <c r="L8" s="183" t="s">
        <v>9</v>
      </c>
      <c r="M8" s="183" t="s">
        <v>8</v>
      </c>
      <c r="N8" s="183" t="s">
        <v>3</v>
      </c>
      <c r="O8" s="183" t="s">
        <v>4</v>
      </c>
      <c r="P8" s="184"/>
      <c r="R8" s="177" t="s">
        <v>69</v>
      </c>
      <c r="S8" s="178" t="s">
        <v>8</v>
      </c>
      <c r="T8" s="179" t="s">
        <v>70</v>
      </c>
      <c r="U8" s="179" t="s">
        <v>40</v>
      </c>
      <c r="V8" s="179" t="s">
        <v>70</v>
      </c>
      <c r="W8" s="180" t="s">
        <v>40</v>
      </c>
      <c r="X8" s="179" t="s">
        <v>70</v>
      </c>
      <c r="Y8" s="181" t="s">
        <v>40</v>
      </c>
      <c r="Z8" s="179" t="s">
        <v>70</v>
      </c>
      <c r="AA8" s="180" t="s">
        <v>40</v>
      </c>
      <c r="AB8" s="179" t="s">
        <v>70</v>
      </c>
      <c r="AC8" s="181" t="s">
        <v>40</v>
      </c>
      <c r="AD8" s="179" t="s">
        <v>70</v>
      </c>
      <c r="AE8" s="181" t="s">
        <v>40</v>
      </c>
      <c r="AF8" s="180"/>
      <c r="AG8" s="180"/>
      <c r="AH8" s="182"/>
    </row>
    <row r="9" spans="2:34" ht="10.199999999999999" customHeight="1" x14ac:dyDescent="0.2">
      <c r="B9" s="93" t="s">
        <v>15</v>
      </c>
      <c r="C9" s="98" t="s">
        <v>33</v>
      </c>
      <c r="D9" s="152">
        <v>38226</v>
      </c>
      <c r="E9" s="150">
        <f ca="1">(TODAY()-D9)/365</f>
        <v>18.284931506849315</v>
      </c>
      <c r="F9" s="100">
        <f ca="1">ROUNDDOWN(E9/5,0) + 2</f>
        <v>5</v>
      </c>
      <c r="G9" s="147">
        <v>21.68</v>
      </c>
      <c r="H9" s="148">
        <v>32.520000000000003</v>
      </c>
      <c r="I9" s="148">
        <v>86639.77</v>
      </c>
      <c r="J9" s="148">
        <v>138605.66</v>
      </c>
      <c r="K9" s="95"/>
      <c r="L9" s="95">
        <v>1837.5</v>
      </c>
      <c r="M9" s="95">
        <v>12.7</v>
      </c>
      <c r="N9" s="148">
        <v>87225.33</v>
      </c>
      <c r="O9" s="148">
        <v>113521.61</v>
      </c>
      <c r="P9" s="95">
        <v>6</v>
      </c>
      <c r="R9" s="159">
        <f>G9*L9</f>
        <v>39837</v>
      </c>
      <c r="S9" s="160">
        <f>H9*M9</f>
        <v>413.00400000000002</v>
      </c>
      <c r="T9" s="95" t="s">
        <v>71</v>
      </c>
      <c r="U9" s="166">
        <f>(0.01*N9)+(0.015*O9)</f>
        <v>2575.0774499999998</v>
      </c>
      <c r="V9" s="95" t="str">
        <f>IF(N9&gt;=I9,"Oui","Non")</f>
        <v>Oui</v>
      </c>
      <c r="W9" s="97">
        <f>IF(V9="Oui",(N9-I9)*0.1,0)</f>
        <v>58.55599999999977</v>
      </c>
      <c r="X9" s="95" t="str">
        <f>IF(O9&gt;=J9,"Oui","Non")</f>
        <v>Non</v>
      </c>
      <c r="Y9" s="145">
        <f>IF(X9="Oui",(O9-J9)*0.015,0)</f>
        <v>0</v>
      </c>
      <c r="Z9" s="95" t="str">
        <f>IF(P9&gt;=6,"Oui","Non")</f>
        <v>Oui</v>
      </c>
      <c r="AA9" s="97">
        <f>IF(Z9="Oui",0.0025*(N9+O9),0)</f>
        <v>501.86735000000004</v>
      </c>
      <c r="AB9" s="95" t="str">
        <f>IF(AND(V9="Oui",X9="Oui"),"Oui","Non")</f>
        <v>Non</v>
      </c>
      <c r="AC9" s="145">
        <f t="shared" ref="AC9:AC25" si="0">IF(AB9="Oui",((O9-J9)+(N9-I9))*(P9/100),0)</f>
        <v>0</v>
      </c>
      <c r="AD9" s="95" t="str">
        <f>IF(AND(P9&gt;=6,OR(V9="Oui",X9="Oui")),"Oui","Non")</f>
        <v>Oui</v>
      </c>
      <c r="AE9" s="151"/>
      <c r="AH9" s="168">
        <f>SUM(R9:AE9)</f>
        <v>43385.504799999995</v>
      </c>
    </row>
    <row r="10" spans="2:34" ht="10.199999999999999" customHeight="1" x14ac:dyDescent="0.2">
      <c r="B10" s="94" t="s">
        <v>16</v>
      </c>
      <c r="C10" s="98" t="s">
        <v>33</v>
      </c>
      <c r="D10" s="153">
        <v>37601</v>
      </c>
      <c r="E10" s="149">
        <f t="shared" ref="E10:E25" ca="1" si="1">(TODAY()-D10)/365</f>
        <v>19.997260273972604</v>
      </c>
      <c r="F10" s="100">
        <f t="shared" ref="F10:F25" ca="1" si="2">ROUNDDOWN(E10/5,0) + 2</f>
        <v>5</v>
      </c>
      <c r="G10" s="148">
        <v>23.05</v>
      </c>
      <c r="H10" s="148">
        <v>34.58</v>
      </c>
      <c r="I10" s="148">
        <v>86104.49</v>
      </c>
      <c r="J10" s="148">
        <v>141119.44</v>
      </c>
      <c r="K10" s="95"/>
      <c r="L10" s="95">
        <v>1800</v>
      </c>
      <c r="M10" s="95">
        <v>25.2</v>
      </c>
      <c r="N10" s="148">
        <v>100494.47</v>
      </c>
      <c r="O10" s="148">
        <v>133202.71</v>
      </c>
      <c r="P10" s="95">
        <v>2</v>
      </c>
      <c r="R10" s="159">
        <f t="shared" ref="R10:R25" si="3">G10*L10</f>
        <v>41490</v>
      </c>
      <c r="S10" s="160">
        <f t="shared" ref="S10:S25" si="4">H10*M10</f>
        <v>871.41599999999994</v>
      </c>
      <c r="T10" s="95" t="s">
        <v>71</v>
      </c>
      <c r="U10" s="166">
        <f t="shared" ref="U10:U25" si="5">(0.01*N10)+(0.015*O10)</f>
        <v>3002.9853499999999</v>
      </c>
      <c r="V10" s="95" t="str">
        <f t="shared" ref="V10:V25" si="6">IF(N10&gt;=I10,"Oui","Non")</f>
        <v>Oui</v>
      </c>
      <c r="W10" s="97">
        <f t="shared" ref="W10:W25" si="7">IF(V10="Oui",(N10-I10)*0.1,0)</f>
        <v>1438.9979999999996</v>
      </c>
      <c r="X10" s="95" t="str">
        <f t="shared" ref="X10:X25" si="8">IF(O10&gt;=J10,"Oui","Non")</f>
        <v>Non</v>
      </c>
      <c r="Y10" s="145">
        <f t="shared" ref="Y10:Y25" si="9">IF(X10="Oui",(O10-J10)*0.015,0)</f>
        <v>0</v>
      </c>
      <c r="Z10" s="95" t="str">
        <f t="shared" ref="Z10:Z25" si="10">IF(P10&gt;=6,"Oui","Non")</f>
        <v>Non</v>
      </c>
      <c r="AA10" s="97">
        <f t="shared" ref="AA10:AA25" si="11">IF(Z10="Oui",0.0025*(N10+O10),0)</f>
        <v>0</v>
      </c>
      <c r="AB10" s="95" t="str">
        <f t="shared" ref="AB10:AB25" si="12">IF(AND(V10="Oui",X10="Oui"),"Oui","Non")</f>
        <v>Non</v>
      </c>
      <c r="AC10" s="145">
        <f t="shared" si="0"/>
        <v>0</v>
      </c>
      <c r="AD10" s="95" t="str">
        <f t="shared" ref="AD10:AD25" si="13">IF(AND(P10&gt;=6,OR(V10="Oui",X10="Oui")),"Oui","Non")</f>
        <v>Non</v>
      </c>
      <c r="AE10" s="151"/>
      <c r="AH10" s="168">
        <f t="shared" ref="AH10:AH25" si="14">SUM(R10:AE10)</f>
        <v>46803.39935</v>
      </c>
    </row>
    <row r="11" spans="2:34" ht="10.199999999999999" customHeight="1" x14ac:dyDescent="0.2">
      <c r="B11" s="94" t="s">
        <v>17</v>
      </c>
      <c r="C11" s="98" t="s">
        <v>34</v>
      </c>
      <c r="D11" s="153">
        <v>35826</v>
      </c>
      <c r="E11" s="149">
        <f t="shared" ca="1" si="1"/>
        <v>24.860273972602741</v>
      </c>
      <c r="F11" s="100">
        <f t="shared" ca="1" si="2"/>
        <v>6</v>
      </c>
      <c r="G11" s="148">
        <v>26.94</v>
      </c>
      <c r="H11" s="148">
        <v>40.409999999999997</v>
      </c>
      <c r="I11" s="148">
        <v>89605.86</v>
      </c>
      <c r="J11" s="148">
        <v>156292.04</v>
      </c>
      <c r="K11" s="95"/>
      <c r="L11" s="95">
        <v>1800</v>
      </c>
      <c r="M11" s="95">
        <v>0</v>
      </c>
      <c r="N11" s="148">
        <v>76821.77</v>
      </c>
      <c r="O11" s="148">
        <v>158727.13</v>
      </c>
      <c r="P11" s="95">
        <v>6</v>
      </c>
      <c r="R11" s="159">
        <f t="shared" si="3"/>
        <v>48492</v>
      </c>
      <c r="S11" s="160">
        <f t="shared" si="4"/>
        <v>0</v>
      </c>
      <c r="T11" s="95" t="s">
        <v>71</v>
      </c>
      <c r="U11" s="166">
        <f t="shared" si="5"/>
        <v>3149.1246500000002</v>
      </c>
      <c r="V11" s="95" t="str">
        <f t="shared" si="6"/>
        <v>Non</v>
      </c>
      <c r="W11" s="97">
        <f t="shared" si="7"/>
        <v>0</v>
      </c>
      <c r="X11" s="95" t="str">
        <f t="shared" si="8"/>
        <v>Oui</v>
      </c>
      <c r="Y11" s="145">
        <f t="shared" si="9"/>
        <v>36.526349999999944</v>
      </c>
      <c r="Z11" s="95" t="str">
        <f t="shared" si="10"/>
        <v>Oui</v>
      </c>
      <c r="AA11" s="97">
        <f t="shared" si="11"/>
        <v>588.87225000000012</v>
      </c>
      <c r="AB11" s="95" t="str">
        <f t="shared" si="12"/>
        <v>Non</v>
      </c>
      <c r="AC11" s="145">
        <f t="shared" si="0"/>
        <v>0</v>
      </c>
      <c r="AD11" s="95" t="str">
        <f t="shared" si="13"/>
        <v>Oui</v>
      </c>
      <c r="AE11" s="151"/>
      <c r="AH11" s="168">
        <f t="shared" si="14"/>
        <v>52266.523249999998</v>
      </c>
    </row>
    <row r="12" spans="2:34" ht="10.199999999999999" customHeight="1" x14ac:dyDescent="0.2">
      <c r="B12" s="94" t="s">
        <v>18</v>
      </c>
      <c r="C12" s="98" t="s">
        <v>34</v>
      </c>
      <c r="D12" s="153">
        <v>35403</v>
      </c>
      <c r="E12" s="149">
        <f t="shared" ca="1" si="1"/>
        <v>26.019178082191782</v>
      </c>
      <c r="F12" s="100">
        <f t="shared" ca="1" si="2"/>
        <v>7</v>
      </c>
      <c r="G12" s="148">
        <v>27.87</v>
      </c>
      <c r="H12" s="148">
        <v>41.81</v>
      </c>
      <c r="I12" s="148">
        <v>88556.09</v>
      </c>
      <c r="J12" s="148">
        <v>156576.41</v>
      </c>
      <c r="K12" s="95"/>
      <c r="L12" s="95">
        <v>1762.5</v>
      </c>
      <c r="M12" s="95">
        <v>0</v>
      </c>
      <c r="N12" s="148">
        <v>77813.539999999994</v>
      </c>
      <c r="O12" s="148">
        <v>170576.59</v>
      </c>
      <c r="P12" s="95">
        <v>9</v>
      </c>
      <c r="R12" s="159">
        <f t="shared" si="3"/>
        <v>49120.875</v>
      </c>
      <c r="S12" s="160">
        <f t="shared" si="4"/>
        <v>0</v>
      </c>
      <c r="T12" s="95" t="s">
        <v>71</v>
      </c>
      <c r="U12" s="166">
        <f t="shared" si="5"/>
        <v>3336.7842500000002</v>
      </c>
      <c r="V12" s="95" t="str">
        <f t="shared" si="6"/>
        <v>Non</v>
      </c>
      <c r="W12" s="97">
        <f t="shared" si="7"/>
        <v>0</v>
      </c>
      <c r="X12" s="95" t="str">
        <f t="shared" si="8"/>
        <v>Oui</v>
      </c>
      <c r="Y12" s="145">
        <f t="shared" si="9"/>
        <v>210.00269999999989</v>
      </c>
      <c r="Z12" s="95" t="str">
        <f t="shared" si="10"/>
        <v>Oui</v>
      </c>
      <c r="AA12" s="97">
        <f t="shared" si="11"/>
        <v>620.975325</v>
      </c>
      <c r="AB12" s="95" t="str">
        <f t="shared" si="12"/>
        <v>Non</v>
      </c>
      <c r="AC12" s="145">
        <f t="shared" si="0"/>
        <v>0</v>
      </c>
      <c r="AD12" s="95" t="str">
        <f t="shared" si="13"/>
        <v>Oui</v>
      </c>
      <c r="AE12" s="151"/>
      <c r="AH12" s="168">
        <f t="shared" si="14"/>
        <v>53288.637274999994</v>
      </c>
    </row>
    <row r="13" spans="2:34" ht="10.199999999999999" customHeight="1" x14ac:dyDescent="0.2">
      <c r="B13" s="94" t="s">
        <v>19</v>
      </c>
      <c r="C13" s="98" t="s">
        <v>34</v>
      </c>
      <c r="D13" s="153">
        <v>33093</v>
      </c>
      <c r="E13" s="149">
        <f t="shared" ca="1" si="1"/>
        <v>32.347945205479455</v>
      </c>
      <c r="F13" s="100">
        <f t="shared" ca="1" si="2"/>
        <v>8</v>
      </c>
      <c r="G13" s="148">
        <v>32.93</v>
      </c>
      <c r="H13" s="148">
        <v>49.4</v>
      </c>
      <c r="I13" s="148">
        <v>91038.77</v>
      </c>
      <c r="J13" s="148">
        <v>172168.01</v>
      </c>
      <c r="K13" s="95"/>
      <c r="L13" s="95">
        <v>1725</v>
      </c>
      <c r="M13" s="95">
        <v>39.57</v>
      </c>
      <c r="N13" s="148">
        <v>96236.12</v>
      </c>
      <c r="O13" s="148">
        <v>177509.88</v>
      </c>
      <c r="P13" s="95">
        <v>7</v>
      </c>
      <c r="R13" s="159">
        <f t="shared" si="3"/>
        <v>56804.25</v>
      </c>
      <c r="S13" s="160">
        <f t="shared" si="4"/>
        <v>1954.758</v>
      </c>
      <c r="T13" s="95" t="s">
        <v>71</v>
      </c>
      <c r="U13" s="166">
        <f t="shared" si="5"/>
        <v>3625.0093999999999</v>
      </c>
      <c r="V13" s="95" t="str">
        <f t="shared" si="6"/>
        <v>Oui</v>
      </c>
      <c r="W13" s="97">
        <f t="shared" si="7"/>
        <v>519.7349999999991</v>
      </c>
      <c r="X13" s="95" t="str">
        <f t="shared" si="8"/>
        <v>Oui</v>
      </c>
      <c r="Y13" s="145">
        <f t="shared" si="9"/>
        <v>80.128049999999931</v>
      </c>
      <c r="Z13" s="95" t="str">
        <f t="shared" si="10"/>
        <v>Oui</v>
      </c>
      <c r="AA13" s="97">
        <f t="shared" si="11"/>
        <v>684.36500000000001</v>
      </c>
      <c r="AB13" s="95" t="str">
        <f t="shared" si="12"/>
        <v>Oui</v>
      </c>
      <c r="AC13" s="145">
        <f>IF(AB13="Oui",((O13-J13)+(N13-I13))*(P13/100),0)</f>
        <v>737.74539999999911</v>
      </c>
      <c r="AD13" s="95" t="str">
        <f t="shared" si="13"/>
        <v>Oui</v>
      </c>
      <c r="AE13" s="151"/>
      <c r="AH13" s="168">
        <f t="shared" si="14"/>
        <v>64405.990850000002</v>
      </c>
    </row>
    <row r="14" spans="2:34" ht="10.199999999999999" customHeight="1" x14ac:dyDescent="0.2">
      <c r="B14" s="94" t="s">
        <v>20</v>
      </c>
      <c r="C14" s="98" t="s">
        <v>33</v>
      </c>
      <c r="D14" s="153">
        <v>37900</v>
      </c>
      <c r="E14" s="149">
        <f t="shared" ca="1" si="1"/>
        <v>19.17808219178082</v>
      </c>
      <c r="F14" s="100">
        <f t="shared" ca="1" si="2"/>
        <v>5</v>
      </c>
      <c r="G14" s="148">
        <v>22.4</v>
      </c>
      <c r="H14" s="148">
        <v>33.6</v>
      </c>
      <c r="I14" s="148">
        <v>87296.23</v>
      </c>
      <c r="J14" s="148">
        <v>141450.34</v>
      </c>
      <c r="K14" s="95"/>
      <c r="L14" s="95">
        <v>1837.5</v>
      </c>
      <c r="M14" s="95">
        <v>98.2</v>
      </c>
      <c r="N14" s="148">
        <v>86363.33</v>
      </c>
      <c r="O14" s="148">
        <v>120584.13</v>
      </c>
      <c r="P14" s="95">
        <v>6</v>
      </c>
      <c r="R14" s="159">
        <f t="shared" si="3"/>
        <v>41160</v>
      </c>
      <c r="S14" s="160">
        <f t="shared" si="4"/>
        <v>3299.5200000000004</v>
      </c>
      <c r="T14" s="95" t="s">
        <v>71</v>
      </c>
      <c r="U14" s="166">
        <f t="shared" si="5"/>
        <v>2672.39525</v>
      </c>
      <c r="V14" s="95" t="str">
        <f t="shared" si="6"/>
        <v>Non</v>
      </c>
      <c r="W14" s="97">
        <f t="shared" si="7"/>
        <v>0</v>
      </c>
      <c r="X14" s="95" t="str">
        <f t="shared" si="8"/>
        <v>Non</v>
      </c>
      <c r="Y14" s="145">
        <f t="shared" si="9"/>
        <v>0</v>
      </c>
      <c r="Z14" s="95" t="str">
        <f t="shared" si="10"/>
        <v>Oui</v>
      </c>
      <c r="AA14" s="97">
        <f t="shared" si="11"/>
        <v>517.36865000000012</v>
      </c>
      <c r="AB14" s="95" t="str">
        <f t="shared" si="12"/>
        <v>Non</v>
      </c>
      <c r="AC14" s="145">
        <f t="shared" si="0"/>
        <v>0</v>
      </c>
      <c r="AD14" s="95" t="str">
        <f t="shared" si="13"/>
        <v>Non</v>
      </c>
      <c r="AE14" s="151"/>
      <c r="AH14" s="168">
        <f t="shared" si="14"/>
        <v>47649.283900000002</v>
      </c>
    </row>
    <row r="15" spans="2:34" ht="10.199999999999999" customHeight="1" x14ac:dyDescent="0.2">
      <c r="B15" s="94" t="s">
        <v>21</v>
      </c>
      <c r="C15" s="98" t="s">
        <v>33</v>
      </c>
      <c r="D15" s="153">
        <v>35590</v>
      </c>
      <c r="E15" s="149">
        <f t="shared" ca="1" si="1"/>
        <v>25.506849315068493</v>
      </c>
      <c r="F15" s="100">
        <f t="shared" ca="1" si="2"/>
        <v>7</v>
      </c>
      <c r="G15" s="148">
        <v>27.46</v>
      </c>
      <c r="H15" s="148">
        <v>41.19</v>
      </c>
      <c r="I15" s="148">
        <v>88194.9</v>
      </c>
      <c r="J15" s="148">
        <v>155011.24</v>
      </c>
      <c r="K15" s="95"/>
      <c r="L15" s="95">
        <v>1762.5</v>
      </c>
      <c r="M15" s="95">
        <v>244.14</v>
      </c>
      <c r="N15" s="148">
        <v>98812.43</v>
      </c>
      <c r="O15" s="148">
        <v>119521.7</v>
      </c>
      <c r="P15" s="95">
        <v>6</v>
      </c>
      <c r="R15" s="159">
        <f t="shared" si="3"/>
        <v>48398.25</v>
      </c>
      <c r="S15" s="160">
        <f t="shared" si="4"/>
        <v>10056.1266</v>
      </c>
      <c r="T15" s="95" t="s">
        <v>71</v>
      </c>
      <c r="U15" s="166">
        <f t="shared" si="5"/>
        <v>2780.9497999999999</v>
      </c>
      <c r="V15" s="95" t="str">
        <f t="shared" si="6"/>
        <v>Oui</v>
      </c>
      <c r="W15" s="97">
        <f t="shared" si="7"/>
        <v>1061.7529999999999</v>
      </c>
      <c r="X15" s="95" t="str">
        <f t="shared" si="8"/>
        <v>Non</v>
      </c>
      <c r="Y15" s="145">
        <f t="shared" si="9"/>
        <v>0</v>
      </c>
      <c r="Z15" s="95" t="str">
        <f t="shared" si="10"/>
        <v>Oui</v>
      </c>
      <c r="AA15" s="97">
        <f t="shared" si="11"/>
        <v>545.83532500000001</v>
      </c>
      <c r="AB15" s="95" t="str">
        <f t="shared" si="12"/>
        <v>Non</v>
      </c>
      <c r="AC15" s="145">
        <f t="shared" si="0"/>
        <v>0</v>
      </c>
      <c r="AD15" s="95" t="str">
        <f t="shared" si="13"/>
        <v>Oui</v>
      </c>
      <c r="AE15" s="151"/>
      <c r="AH15" s="168">
        <f t="shared" si="14"/>
        <v>62842.914725000002</v>
      </c>
    </row>
    <row r="16" spans="2:34" ht="10.199999999999999" customHeight="1" x14ac:dyDescent="0.2">
      <c r="B16" s="94" t="s">
        <v>22</v>
      </c>
      <c r="C16" s="98" t="s">
        <v>33</v>
      </c>
      <c r="D16" s="153">
        <v>35192</v>
      </c>
      <c r="E16" s="149">
        <f t="shared" ca="1" si="1"/>
        <v>26.597260273972601</v>
      </c>
      <c r="F16" s="100">
        <f t="shared" ca="1" si="2"/>
        <v>7</v>
      </c>
      <c r="G16" s="148">
        <v>28.33</v>
      </c>
      <c r="H16" s="148">
        <v>42.5</v>
      </c>
      <c r="I16" s="148">
        <v>88963.64</v>
      </c>
      <c r="J16" s="148">
        <v>158342.45000000001</v>
      </c>
      <c r="K16" s="95"/>
      <c r="L16" s="95">
        <v>1762.5</v>
      </c>
      <c r="M16" s="95">
        <v>109.39</v>
      </c>
      <c r="N16" s="148">
        <v>89879.18</v>
      </c>
      <c r="O16" s="148">
        <v>164850.17000000001</v>
      </c>
      <c r="P16" s="95">
        <v>4</v>
      </c>
      <c r="R16" s="159">
        <f t="shared" si="3"/>
        <v>49931.625</v>
      </c>
      <c r="S16" s="160">
        <f t="shared" si="4"/>
        <v>4649.0749999999998</v>
      </c>
      <c r="T16" s="95" t="s">
        <v>71</v>
      </c>
      <c r="U16" s="166">
        <f t="shared" si="5"/>
        <v>3371.5443500000001</v>
      </c>
      <c r="V16" s="95" t="str">
        <f t="shared" si="6"/>
        <v>Oui</v>
      </c>
      <c r="W16" s="97">
        <f t="shared" si="7"/>
        <v>91.553999999999363</v>
      </c>
      <c r="X16" s="95" t="str">
        <f t="shared" si="8"/>
        <v>Oui</v>
      </c>
      <c r="Y16" s="145">
        <f t="shared" si="9"/>
        <v>97.615800000000007</v>
      </c>
      <c r="Z16" s="95" t="str">
        <f t="shared" si="10"/>
        <v>Non</v>
      </c>
      <c r="AA16" s="97">
        <f t="shared" si="11"/>
        <v>0</v>
      </c>
      <c r="AB16" s="95" t="str">
        <f t="shared" si="12"/>
        <v>Oui</v>
      </c>
      <c r="AC16" s="145">
        <f t="shared" si="0"/>
        <v>296.93039999999979</v>
      </c>
      <c r="AD16" s="95" t="str">
        <f t="shared" si="13"/>
        <v>Non</v>
      </c>
      <c r="AE16" s="151"/>
      <c r="AH16" s="168">
        <f t="shared" si="14"/>
        <v>58438.344549999987</v>
      </c>
    </row>
    <row r="17" spans="2:34" ht="10.199999999999999" customHeight="1" x14ac:dyDescent="0.2">
      <c r="B17" s="94" t="s">
        <v>23</v>
      </c>
      <c r="C17" s="98" t="s">
        <v>33</v>
      </c>
      <c r="D17" s="153">
        <v>36628</v>
      </c>
      <c r="E17" s="149">
        <f t="shared" ca="1" si="1"/>
        <v>22.663013698630138</v>
      </c>
      <c r="F17" s="100">
        <f t="shared" ca="1" si="2"/>
        <v>6</v>
      </c>
      <c r="G17" s="148">
        <v>25.19</v>
      </c>
      <c r="H17" s="148">
        <v>37.78</v>
      </c>
      <c r="I17" s="148">
        <v>88023.83</v>
      </c>
      <c r="J17" s="148">
        <v>149436.59</v>
      </c>
      <c r="K17" s="95"/>
      <c r="L17" s="95">
        <v>1800</v>
      </c>
      <c r="M17" s="95">
        <v>0</v>
      </c>
      <c r="N17" s="148">
        <v>92616.29</v>
      </c>
      <c r="O17" s="148">
        <v>149766.94</v>
      </c>
      <c r="P17" s="95">
        <v>9</v>
      </c>
      <c r="R17" s="159">
        <f t="shared" si="3"/>
        <v>45342</v>
      </c>
      <c r="S17" s="160">
        <f t="shared" si="4"/>
        <v>0</v>
      </c>
      <c r="T17" s="95" t="s">
        <v>71</v>
      </c>
      <c r="U17" s="166">
        <f t="shared" si="5"/>
        <v>3172.6669999999999</v>
      </c>
      <c r="V17" s="95" t="str">
        <f t="shared" si="6"/>
        <v>Oui</v>
      </c>
      <c r="W17" s="97">
        <f t="shared" si="7"/>
        <v>459.24599999999919</v>
      </c>
      <c r="X17" s="95" t="str">
        <f t="shared" si="8"/>
        <v>Oui</v>
      </c>
      <c r="Y17" s="145">
        <f t="shared" si="9"/>
        <v>4.9552500000000874</v>
      </c>
      <c r="Z17" s="95" t="str">
        <f t="shared" si="10"/>
        <v>Oui</v>
      </c>
      <c r="AA17" s="97">
        <f t="shared" si="11"/>
        <v>605.95807500000001</v>
      </c>
      <c r="AB17" s="95" t="str">
        <f t="shared" si="12"/>
        <v>Oui</v>
      </c>
      <c r="AC17" s="145">
        <f t="shared" si="0"/>
        <v>443.05289999999979</v>
      </c>
      <c r="AD17" s="95" t="str">
        <f t="shared" si="13"/>
        <v>Oui</v>
      </c>
      <c r="AE17" s="151"/>
      <c r="AH17" s="168">
        <f t="shared" si="14"/>
        <v>50027.879225000004</v>
      </c>
    </row>
    <row r="18" spans="2:34" ht="10.199999999999999" customHeight="1" x14ac:dyDescent="0.2">
      <c r="B18" s="94" t="s">
        <v>24</v>
      </c>
      <c r="C18" s="98" t="s">
        <v>33</v>
      </c>
      <c r="D18" s="153">
        <v>30115</v>
      </c>
      <c r="E18" s="149">
        <f t="shared" ca="1" si="1"/>
        <v>40.506849315068493</v>
      </c>
      <c r="F18" s="100">
        <f t="shared" ca="1" si="2"/>
        <v>10</v>
      </c>
      <c r="G18" s="148">
        <v>39.46</v>
      </c>
      <c r="H18" s="148">
        <v>59.19</v>
      </c>
      <c r="I18" s="148">
        <v>92465.44</v>
      </c>
      <c r="J18" s="148">
        <v>188016.91</v>
      </c>
      <c r="K18" s="95"/>
      <c r="L18" s="95">
        <v>1650</v>
      </c>
      <c r="M18" s="95">
        <v>143.27000000000001</v>
      </c>
      <c r="N18" s="148">
        <v>86538.68</v>
      </c>
      <c r="O18" s="148">
        <v>168507.1</v>
      </c>
      <c r="P18" s="95">
        <v>5</v>
      </c>
      <c r="R18" s="159">
        <f t="shared" si="3"/>
        <v>65109</v>
      </c>
      <c r="S18" s="160">
        <f t="shared" si="4"/>
        <v>8480.1512999999995</v>
      </c>
      <c r="T18" s="95" t="s">
        <v>71</v>
      </c>
      <c r="U18" s="166">
        <f t="shared" si="5"/>
        <v>3392.9933000000001</v>
      </c>
      <c r="V18" s="95" t="str">
        <f t="shared" si="6"/>
        <v>Non</v>
      </c>
      <c r="W18" s="97">
        <f t="shared" si="7"/>
        <v>0</v>
      </c>
      <c r="X18" s="95" t="str">
        <f t="shared" si="8"/>
        <v>Non</v>
      </c>
      <c r="Y18" s="145">
        <f t="shared" si="9"/>
        <v>0</v>
      </c>
      <c r="Z18" s="95" t="str">
        <f t="shared" si="10"/>
        <v>Non</v>
      </c>
      <c r="AA18" s="97">
        <f t="shared" si="11"/>
        <v>0</v>
      </c>
      <c r="AB18" s="95" t="str">
        <f t="shared" si="12"/>
        <v>Non</v>
      </c>
      <c r="AC18" s="145">
        <f t="shared" si="0"/>
        <v>0</v>
      </c>
      <c r="AD18" s="95" t="str">
        <f t="shared" si="13"/>
        <v>Non</v>
      </c>
      <c r="AE18" s="151"/>
      <c r="AH18" s="168">
        <f t="shared" si="14"/>
        <v>76982.1446</v>
      </c>
    </row>
    <row r="19" spans="2:34" ht="10.199999999999999" customHeight="1" x14ac:dyDescent="0.2">
      <c r="B19" s="94" t="s">
        <v>25</v>
      </c>
      <c r="C19" s="98" t="s">
        <v>33</v>
      </c>
      <c r="D19" s="153">
        <v>41231</v>
      </c>
      <c r="E19" s="149">
        <f t="shared" ca="1" si="1"/>
        <v>10.052054794520547</v>
      </c>
      <c r="F19" s="100">
        <f t="shared" ca="1" si="2"/>
        <v>4</v>
      </c>
      <c r="G19" s="148">
        <v>15.1</v>
      </c>
      <c r="H19" s="148">
        <v>22.64</v>
      </c>
      <c r="I19" s="148">
        <v>82233.27</v>
      </c>
      <c r="J19" s="148">
        <v>114677.5</v>
      </c>
      <c r="K19" s="95"/>
      <c r="L19" s="95">
        <v>1875</v>
      </c>
      <c r="M19" s="95">
        <v>0</v>
      </c>
      <c r="N19" s="148">
        <v>74240.86</v>
      </c>
      <c r="O19" s="148">
        <v>112740.09</v>
      </c>
      <c r="P19" s="95">
        <v>5</v>
      </c>
      <c r="R19" s="159">
        <f t="shared" si="3"/>
        <v>28312.5</v>
      </c>
      <c r="S19" s="160">
        <f t="shared" si="4"/>
        <v>0</v>
      </c>
      <c r="T19" s="95" t="s">
        <v>71</v>
      </c>
      <c r="U19" s="166">
        <f t="shared" si="5"/>
        <v>2433.5099499999997</v>
      </c>
      <c r="V19" s="95" t="str">
        <f t="shared" si="6"/>
        <v>Non</v>
      </c>
      <c r="W19" s="97">
        <f t="shared" si="7"/>
        <v>0</v>
      </c>
      <c r="X19" s="95" t="str">
        <f t="shared" si="8"/>
        <v>Non</v>
      </c>
      <c r="Y19" s="145">
        <f t="shared" si="9"/>
        <v>0</v>
      </c>
      <c r="Z19" s="95" t="str">
        <f t="shared" si="10"/>
        <v>Non</v>
      </c>
      <c r="AA19" s="97">
        <f t="shared" si="11"/>
        <v>0</v>
      </c>
      <c r="AB19" s="95" t="str">
        <f t="shared" si="12"/>
        <v>Non</v>
      </c>
      <c r="AC19" s="145">
        <f t="shared" si="0"/>
        <v>0</v>
      </c>
      <c r="AD19" s="95" t="str">
        <f t="shared" si="13"/>
        <v>Non</v>
      </c>
      <c r="AE19" s="151"/>
      <c r="AH19" s="168">
        <f t="shared" si="14"/>
        <v>30746.00995</v>
      </c>
    </row>
    <row r="20" spans="2:34" ht="10.199999999999999" customHeight="1" x14ac:dyDescent="0.2">
      <c r="B20" s="94" t="s">
        <v>26</v>
      </c>
      <c r="C20" s="98" t="s">
        <v>34</v>
      </c>
      <c r="D20" s="153">
        <v>31824</v>
      </c>
      <c r="E20" s="149">
        <f t="shared" ca="1" si="1"/>
        <v>35.824657534246576</v>
      </c>
      <c r="F20" s="100">
        <f t="shared" ca="1" si="2"/>
        <v>9</v>
      </c>
      <c r="G20" s="148">
        <v>35.71</v>
      </c>
      <c r="H20" s="148">
        <v>53.57</v>
      </c>
      <c r="I20" s="148">
        <v>91406.45</v>
      </c>
      <c r="J20" s="148">
        <v>178594.61</v>
      </c>
      <c r="K20" s="95"/>
      <c r="L20" s="95">
        <v>1687.5</v>
      </c>
      <c r="M20" s="95">
        <v>145.13</v>
      </c>
      <c r="N20" s="148">
        <v>90744.11</v>
      </c>
      <c r="O20" s="148">
        <v>180217.79</v>
      </c>
      <c r="P20" s="95">
        <v>9</v>
      </c>
      <c r="R20" s="159">
        <f t="shared" si="3"/>
        <v>60260.625</v>
      </c>
      <c r="S20" s="160">
        <f t="shared" si="4"/>
        <v>7774.6140999999998</v>
      </c>
      <c r="T20" s="95" t="s">
        <v>71</v>
      </c>
      <c r="U20" s="166">
        <f t="shared" si="5"/>
        <v>3610.70795</v>
      </c>
      <c r="V20" s="95" t="str">
        <f t="shared" si="6"/>
        <v>Non</v>
      </c>
      <c r="W20" s="97">
        <f t="shared" si="7"/>
        <v>0</v>
      </c>
      <c r="X20" s="95" t="str">
        <f t="shared" si="8"/>
        <v>Oui</v>
      </c>
      <c r="Y20" s="145">
        <f t="shared" si="9"/>
        <v>24.34770000000033</v>
      </c>
      <c r="Z20" s="95" t="str">
        <f t="shared" si="10"/>
        <v>Oui</v>
      </c>
      <c r="AA20" s="97">
        <f t="shared" si="11"/>
        <v>677.40475000000004</v>
      </c>
      <c r="AB20" s="95" t="str">
        <f t="shared" si="12"/>
        <v>Non</v>
      </c>
      <c r="AC20" s="145">
        <f t="shared" si="0"/>
        <v>0</v>
      </c>
      <c r="AD20" s="95" t="str">
        <f t="shared" si="13"/>
        <v>Oui</v>
      </c>
      <c r="AE20" s="151"/>
      <c r="AH20" s="168">
        <f t="shared" si="14"/>
        <v>72347.699500000002</v>
      </c>
    </row>
    <row r="21" spans="2:34" ht="10.199999999999999" customHeight="1" x14ac:dyDescent="0.2">
      <c r="B21" s="94" t="s">
        <v>27</v>
      </c>
      <c r="C21" s="98" t="s">
        <v>34</v>
      </c>
      <c r="D21" s="153">
        <v>38150</v>
      </c>
      <c r="E21" s="149">
        <f t="shared" ca="1" si="1"/>
        <v>18.493150684931507</v>
      </c>
      <c r="F21" s="100">
        <f t="shared" ca="1" si="2"/>
        <v>5</v>
      </c>
      <c r="G21" s="148">
        <v>21.85</v>
      </c>
      <c r="H21" s="148">
        <v>32.770000000000003</v>
      </c>
      <c r="I21" s="148">
        <v>86792.81</v>
      </c>
      <c r="J21" s="148">
        <v>139268.84</v>
      </c>
      <c r="K21" s="95"/>
      <c r="L21" s="95">
        <v>1837.5</v>
      </c>
      <c r="M21" s="95">
        <v>191.85</v>
      </c>
      <c r="N21" s="148">
        <v>92277.83</v>
      </c>
      <c r="O21" s="148">
        <v>139124.15</v>
      </c>
      <c r="P21" s="95">
        <v>3</v>
      </c>
      <c r="R21" s="159">
        <f t="shared" si="3"/>
        <v>40149.375</v>
      </c>
      <c r="S21" s="160">
        <f t="shared" si="4"/>
        <v>6286.9245000000001</v>
      </c>
      <c r="T21" s="95" t="s">
        <v>71</v>
      </c>
      <c r="U21" s="166">
        <f t="shared" si="5"/>
        <v>3009.6405499999996</v>
      </c>
      <c r="V21" s="95" t="str">
        <f t="shared" si="6"/>
        <v>Oui</v>
      </c>
      <c r="W21" s="97">
        <f t="shared" si="7"/>
        <v>548.50200000000041</v>
      </c>
      <c r="X21" s="95" t="str">
        <f t="shared" si="8"/>
        <v>Non</v>
      </c>
      <c r="Y21" s="145">
        <f t="shared" si="9"/>
        <v>0</v>
      </c>
      <c r="Z21" s="95" t="str">
        <f t="shared" si="10"/>
        <v>Non</v>
      </c>
      <c r="AA21" s="97">
        <f t="shared" si="11"/>
        <v>0</v>
      </c>
      <c r="AB21" s="95" t="str">
        <f t="shared" si="12"/>
        <v>Non</v>
      </c>
      <c r="AC21" s="145">
        <f t="shared" si="0"/>
        <v>0</v>
      </c>
      <c r="AD21" s="95" t="str">
        <f t="shared" si="13"/>
        <v>Non</v>
      </c>
      <c r="AE21" s="151"/>
      <c r="AH21" s="168">
        <f t="shared" si="14"/>
        <v>49994.442049999998</v>
      </c>
    </row>
    <row r="22" spans="2:34" ht="10.199999999999999" customHeight="1" x14ac:dyDescent="0.2">
      <c r="B22" s="94" t="s">
        <v>28</v>
      </c>
      <c r="C22" s="98" t="s">
        <v>33</v>
      </c>
      <c r="D22" s="153">
        <v>32891</v>
      </c>
      <c r="E22" s="149">
        <f t="shared" ca="1" si="1"/>
        <v>32.901369863013699</v>
      </c>
      <c r="F22" s="100">
        <f t="shared" ca="1" si="2"/>
        <v>8</v>
      </c>
      <c r="G22" s="148">
        <v>33.380000000000003</v>
      </c>
      <c r="H22" s="148">
        <v>50.06</v>
      </c>
      <c r="I22" s="148">
        <v>91420.63</v>
      </c>
      <c r="J22" s="148">
        <v>173822.75</v>
      </c>
      <c r="K22" s="95"/>
      <c r="L22" s="95">
        <v>1725</v>
      </c>
      <c r="M22" s="95">
        <v>150.72</v>
      </c>
      <c r="N22" s="148">
        <v>80527.14</v>
      </c>
      <c r="O22" s="148">
        <v>181545.58</v>
      </c>
      <c r="P22" s="95">
        <v>5</v>
      </c>
      <c r="R22" s="159">
        <f t="shared" si="3"/>
        <v>57580.500000000007</v>
      </c>
      <c r="S22" s="160">
        <f t="shared" si="4"/>
        <v>7545.0432000000001</v>
      </c>
      <c r="T22" s="95" t="s">
        <v>71</v>
      </c>
      <c r="U22" s="166">
        <f t="shared" si="5"/>
        <v>3528.4550999999997</v>
      </c>
      <c r="V22" s="95" t="str">
        <f t="shared" si="6"/>
        <v>Non</v>
      </c>
      <c r="W22" s="97">
        <f t="shared" si="7"/>
        <v>0</v>
      </c>
      <c r="X22" s="95" t="str">
        <f t="shared" si="8"/>
        <v>Oui</v>
      </c>
      <c r="Y22" s="145">
        <f t="shared" si="9"/>
        <v>115.8424499999998</v>
      </c>
      <c r="Z22" s="95" t="str">
        <f t="shared" si="10"/>
        <v>Non</v>
      </c>
      <c r="AA22" s="97">
        <f t="shared" si="11"/>
        <v>0</v>
      </c>
      <c r="AB22" s="95" t="str">
        <f t="shared" si="12"/>
        <v>Non</v>
      </c>
      <c r="AC22" s="145">
        <f t="shared" si="0"/>
        <v>0</v>
      </c>
      <c r="AD22" s="95" t="str">
        <f t="shared" si="13"/>
        <v>Non</v>
      </c>
      <c r="AE22" s="151"/>
      <c r="AH22" s="168">
        <f t="shared" si="14"/>
        <v>68769.840750000003</v>
      </c>
    </row>
    <row r="23" spans="2:34" ht="10.199999999999999" customHeight="1" x14ac:dyDescent="0.2">
      <c r="B23" s="94" t="s">
        <v>29</v>
      </c>
      <c r="C23" s="98" t="s">
        <v>34</v>
      </c>
      <c r="D23" s="153">
        <v>41102</v>
      </c>
      <c r="E23" s="149">
        <f t="shared" ca="1" si="1"/>
        <v>10.405479452054795</v>
      </c>
      <c r="F23" s="100">
        <f t="shared" ca="1" si="2"/>
        <v>4</v>
      </c>
      <c r="G23" s="148">
        <v>15.38</v>
      </c>
      <c r="H23" s="148">
        <v>23.07</v>
      </c>
      <c r="I23" s="148">
        <v>82498.34</v>
      </c>
      <c r="J23" s="148">
        <v>115826.13</v>
      </c>
      <c r="K23" s="95"/>
      <c r="L23" s="95">
        <v>1875</v>
      </c>
      <c r="M23" s="95">
        <v>159.16999999999999</v>
      </c>
      <c r="N23" s="148">
        <v>73878.58</v>
      </c>
      <c r="O23" s="148">
        <v>125469.62</v>
      </c>
      <c r="P23" s="95">
        <v>9</v>
      </c>
      <c r="R23" s="159">
        <f t="shared" si="3"/>
        <v>28837.5</v>
      </c>
      <c r="S23" s="160">
        <f t="shared" si="4"/>
        <v>3672.0518999999999</v>
      </c>
      <c r="T23" s="95" t="s">
        <v>71</v>
      </c>
      <c r="U23" s="166">
        <f t="shared" si="5"/>
        <v>2620.8300999999997</v>
      </c>
      <c r="V23" s="95" t="str">
        <f t="shared" si="6"/>
        <v>Non</v>
      </c>
      <c r="W23" s="97">
        <f t="shared" si="7"/>
        <v>0</v>
      </c>
      <c r="X23" s="95" t="str">
        <f t="shared" si="8"/>
        <v>Oui</v>
      </c>
      <c r="Y23" s="145">
        <f t="shared" si="9"/>
        <v>144.65234999999984</v>
      </c>
      <c r="Z23" s="95" t="str">
        <f t="shared" si="10"/>
        <v>Oui</v>
      </c>
      <c r="AA23" s="97">
        <f t="shared" si="11"/>
        <v>498.37050000000005</v>
      </c>
      <c r="AB23" s="95" t="str">
        <f t="shared" si="12"/>
        <v>Non</v>
      </c>
      <c r="AC23" s="145">
        <f t="shared" si="0"/>
        <v>0</v>
      </c>
      <c r="AD23" s="95" t="str">
        <f t="shared" si="13"/>
        <v>Oui</v>
      </c>
      <c r="AE23" s="151"/>
      <c r="AH23" s="168">
        <f t="shared" si="14"/>
        <v>35773.404849999992</v>
      </c>
    </row>
    <row r="24" spans="2:34" ht="10.199999999999999" customHeight="1" x14ac:dyDescent="0.2">
      <c r="B24" s="95" t="s">
        <v>30</v>
      </c>
      <c r="C24" s="99" t="s">
        <v>34</v>
      </c>
      <c r="D24" s="153">
        <v>29465</v>
      </c>
      <c r="E24" s="149">
        <f t="shared" ca="1" si="1"/>
        <v>42.287671232876711</v>
      </c>
      <c r="F24" s="100">
        <f t="shared" ca="1" si="2"/>
        <v>10</v>
      </c>
      <c r="G24" s="148">
        <v>40.880000000000003</v>
      </c>
      <c r="H24" s="148">
        <v>61.33</v>
      </c>
      <c r="I24" s="148">
        <v>93640.78</v>
      </c>
      <c r="J24" s="148">
        <v>193110.06</v>
      </c>
      <c r="K24" s="95"/>
      <c r="L24" s="95">
        <v>1650</v>
      </c>
      <c r="M24" s="95">
        <v>0</v>
      </c>
      <c r="N24" s="148">
        <v>83732.44</v>
      </c>
      <c r="O24" s="148">
        <v>208951.82</v>
      </c>
      <c r="P24" s="95">
        <v>2</v>
      </c>
      <c r="R24" s="159">
        <f t="shared" si="3"/>
        <v>67452</v>
      </c>
      <c r="S24" s="160">
        <f t="shared" si="4"/>
        <v>0</v>
      </c>
      <c r="T24" s="95" t="s">
        <v>71</v>
      </c>
      <c r="U24" s="166">
        <f t="shared" si="5"/>
        <v>3971.6017000000002</v>
      </c>
      <c r="V24" s="95" t="str">
        <f t="shared" si="6"/>
        <v>Non</v>
      </c>
      <c r="W24" s="97">
        <f t="shared" si="7"/>
        <v>0</v>
      </c>
      <c r="X24" s="95" t="str">
        <f t="shared" si="8"/>
        <v>Oui</v>
      </c>
      <c r="Y24" s="145">
        <f t="shared" si="9"/>
        <v>237.62640000000013</v>
      </c>
      <c r="Z24" s="95" t="str">
        <f t="shared" si="10"/>
        <v>Non</v>
      </c>
      <c r="AA24" s="97">
        <f t="shared" si="11"/>
        <v>0</v>
      </c>
      <c r="AB24" s="95" t="str">
        <f t="shared" si="12"/>
        <v>Non</v>
      </c>
      <c r="AC24" s="145">
        <f t="shared" si="0"/>
        <v>0</v>
      </c>
      <c r="AD24" s="95" t="str">
        <f t="shared" si="13"/>
        <v>Non</v>
      </c>
      <c r="AE24" s="151"/>
      <c r="AH24" s="168">
        <f t="shared" si="14"/>
        <v>71661.228099999993</v>
      </c>
    </row>
    <row r="25" spans="2:34" ht="10.199999999999999" customHeight="1" thickBot="1" x14ac:dyDescent="0.25">
      <c r="B25" s="95" t="s">
        <v>31</v>
      </c>
      <c r="C25" s="99" t="s">
        <v>34</v>
      </c>
      <c r="D25" s="153">
        <v>30711</v>
      </c>
      <c r="E25" s="149">
        <f t="shared" ca="1" si="1"/>
        <v>38.873972602739727</v>
      </c>
      <c r="F25" s="100">
        <f t="shared" ca="1" si="2"/>
        <v>9</v>
      </c>
      <c r="G25" s="148">
        <v>38.15</v>
      </c>
      <c r="H25" s="148">
        <v>57.23</v>
      </c>
      <c r="I25" s="148">
        <v>93464.74</v>
      </c>
      <c r="J25" s="148">
        <v>187513.86</v>
      </c>
      <c r="K25" s="95"/>
      <c r="L25" s="95">
        <v>1687.5</v>
      </c>
      <c r="M25" s="95">
        <v>226.41</v>
      </c>
      <c r="N25" s="148">
        <v>98278.63</v>
      </c>
      <c r="O25" s="148">
        <v>171337.91</v>
      </c>
      <c r="P25" s="95">
        <v>5</v>
      </c>
      <c r="R25" s="161">
        <f t="shared" si="3"/>
        <v>64378.125</v>
      </c>
      <c r="S25" s="162">
        <f t="shared" si="4"/>
        <v>12957.444299999999</v>
      </c>
      <c r="T25" s="165" t="s">
        <v>71</v>
      </c>
      <c r="U25" s="167">
        <f t="shared" si="5"/>
        <v>3552.8549500000004</v>
      </c>
      <c r="V25" s="165" t="str">
        <f t="shared" si="6"/>
        <v>Oui</v>
      </c>
      <c r="W25" s="164">
        <f t="shared" si="7"/>
        <v>481.38899999999995</v>
      </c>
      <c r="X25" s="165" t="str">
        <f t="shared" si="8"/>
        <v>Non</v>
      </c>
      <c r="Y25" s="171">
        <f t="shared" si="9"/>
        <v>0</v>
      </c>
      <c r="Z25" s="165" t="str">
        <f t="shared" si="10"/>
        <v>Non</v>
      </c>
      <c r="AA25" s="164">
        <f t="shared" si="11"/>
        <v>0</v>
      </c>
      <c r="AB25" s="165" t="str">
        <f t="shared" si="12"/>
        <v>Non</v>
      </c>
      <c r="AC25" s="171">
        <f t="shared" si="0"/>
        <v>0</v>
      </c>
      <c r="AD25" s="165" t="str">
        <f t="shared" si="13"/>
        <v>Non</v>
      </c>
      <c r="AE25" s="170"/>
      <c r="AF25" s="163"/>
      <c r="AG25" s="163"/>
      <c r="AH25" s="169">
        <f t="shared" si="14"/>
        <v>81369.813249999992</v>
      </c>
    </row>
    <row r="26" spans="2:34" ht="10.199999999999999" customHeight="1" x14ac:dyDescent="0.2">
      <c r="I26" s="97">
        <f>SUM(I9:I25)</f>
        <v>1508346.0400000003</v>
      </c>
      <c r="J26" s="97">
        <f>SUM(J9:J25)</f>
        <v>2659832.84</v>
      </c>
      <c r="N26" s="97">
        <f>SUM(N9:N25)</f>
        <v>1486480.73</v>
      </c>
      <c r="O26" s="97">
        <f>SUM(O9:O25)</f>
        <v>2596154.92</v>
      </c>
    </row>
    <row r="27" spans="2:34" ht="10.199999999999999" customHeight="1" x14ac:dyDescent="0.2"/>
    <row r="28" spans="2:34" ht="10.199999999999999" customHeight="1" x14ac:dyDescent="0.2"/>
    <row r="29" spans="2:34" x14ac:dyDescent="0.2">
      <c r="B29" s="92" t="s">
        <v>12</v>
      </c>
      <c r="E29" s="92" t="s">
        <v>49</v>
      </c>
      <c r="G29" s="92" t="s">
        <v>12</v>
      </c>
      <c r="I29" s="96"/>
      <c r="R29" s="92" t="s">
        <v>13</v>
      </c>
    </row>
    <row r="30" spans="2:34" ht="10.199999999999999" customHeight="1" x14ac:dyDescent="0.2"/>
    <row r="31" spans="2:34" ht="10.199999999999999" customHeight="1" x14ac:dyDescent="0.2"/>
    <row r="32" spans="2:34" ht="10.199999999999999" customHeight="1" x14ac:dyDescent="0.2"/>
    <row r="33" ht="10.199999999999999" customHeight="1" x14ac:dyDescent="0.2"/>
  </sheetData>
  <mergeCells count="19">
    <mergeCell ref="B5:J6"/>
    <mergeCell ref="L5:P6"/>
    <mergeCell ref="R5:AH6"/>
    <mergeCell ref="B7:B8"/>
    <mergeCell ref="C7:C8"/>
    <mergeCell ref="D7:D8"/>
    <mergeCell ref="E7:E8"/>
    <mergeCell ref="F7:F8"/>
    <mergeCell ref="G7:H7"/>
    <mergeCell ref="R7:S7"/>
    <mergeCell ref="N7:O7"/>
    <mergeCell ref="L7:M7"/>
    <mergeCell ref="T7:U7"/>
    <mergeCell ref="V7:W7"/>
    <mergeCell ref="X7:Y7"/>
    <mergeCell ref="Z7:AA7"/>
    <mergeCell ref="AB7:AC7"/>
    <mergeCell ref="AD7:AE7"/>
    <mergeCell ref="I7:J7"/>
  </mergeCells>
  <conditionalFormatting sqref="B9:J25">
    <cfRule type="expression" dxfId="5" priority="5">
      <formula>MOD(ROW(),2)=0</formula>
    </cfRule>
    <cfRule type="expression" dxfId="4" priority="6">
      <formula>MOD(ROW(),2)</formula>
    </cfRule>
  </conditionalFormatting>
  <conditionalFormatting sqref="L9:P25">
    <cfRule type="expression" dxfId="3" priority="3">
      <formula>MOD(ROW(),2)=0</formula>
    </cfRule>
    <cfRule type="expression" dxfId="2" priority="4">
      <formula>MOD(ROW(),2)</formula>
    </cfRule>
  </conditionalFormatting>
  <conditionalFormatting sqref="R9:AH25">
    <cfRule type="expression" dxfId="1" priority="2">
      <formula>MOD(ROW(),2)=0</formula>
    </cfRule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  <ignoredErrors>
    <ignoredError sqref="E9:E25 F9:F25 I26:J26 N26:O26 R9:R25 S9:S25 U9 AH9:AH25 U10:U25 V9:V25 W9:W25 X9:X25 Y9:Y25 Z9:Z25 AA9:AA25 AB9:AB25 AC9:AC25 AD9:AD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5703125" style="69" customWidth="1"/>
    <col min="3" max="3" width="42.85546875" style="69" customWidth="1"/>
    <col min="4" max="4" width="128.5703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39" t="s">
        <v>51</v>
      </c>
      <c r="C2" s="139"/>
      <c r="D2" s="139"/>
    </row>
    <row r="3" spans="2:4" ht="3" customHeight="1" thickBot="1" x14ac:dyDescent="0.25"/>
    <row r="4" spans="2:4" x14ac:dyDescent="0.2">
      <c r="C4" s="140" t="s">
        <v>59</v>
      </c>
      <c r="D4" s="88" t="s">
        <v>52</v>
      </c>
    </row>
    <row r="5" spans="2:4" x14ac:dyDescent="0.2">
      <c r="C5" s="141"/>
      <c r="D5" s="70" t="s">
        <v>53</v>
      </c>
    </row>
    <row r="6" spans="2:4" x14ac:dyDescent="0.2">
      <c r="C6" s="141"/>
      <c r="D6" s="71" t="s">
        <v>54</v>
      </c>
    </row>
    <row r="7" spans="2:4" x14ac:dyDescent="0.2">
      <c r="C7" s="141"/>
      <c r="D7" s="70" t="s">
        <v>55</v>
      </c>
    </row>
    <row r="8" spans="2:4" ht="10.8" thickBot="1" x14ac:dyDescent="0.25">
      <c r="C8" s="142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40" t="s">
        <v>57</v>
      </c>
      <c r="D12" s="88" t="s">
        <v>58</v>
      </c>
    </row>
    <row r="13" spans="2:4" x14ac:dyDescent="0.2">
      <c r="C13" s="141"/>
      <c r="D13" s="70" t="s">
        <v>66</v>
      </c>
    </row>
    <row r="14" spans="2:4" x14ac:dyDescent="0.2">
      <c r="C14" s="141"/>
      <c r="D14" s="68" t="s">
        <v>60</v>
      </c>
    </row>
    <row r="15" spans="2:4" x14ac:dyDescent="0.2">
      <c r="C15" s="141"/>
      <c r="D15" s="87" t="s">
        <v>63</v>
      </c>
    </row>
    <row r="16" spans="2:4" x14ac:dyDescent="0.2">
      <c r="C16" s="141"/>
      <c r="D16" s="68" t="s">
        <v>65</v>
      </c>
    </row>
    <row r="17" spans="3:4" x14ac:dyDescent="0.2">
      <c r="C17" s="141"/>
      <c r="D17" s="87" t="s">
        <v>62</v>
      </c>
    </row>
    <row r="18" spans="3:4" x14ac:dyDescent="0.2">
      <c r="C18" s="141"/>
      <c r="D18" s="68" t="s">
        <v>64</v>
      </c>
    </row>
    <row r="19" spans="3:4" ht="10.8" thickBot="1" x14ac:dyDescent="0.25">
      <c r="C19" s="142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olivier moquin</cp:lastModifiedBy>
  <dcterms:created xsi:type="dcterms:W3CDTF">2011-03-30T03:31:33Z</dcterms:created>
  <dcterms:modified xsi:type="dcterms:W3CDTF">2022-12-06T03:45:39Z</dcterms:modified>
</cp:coreProperties>
</file>