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My Drive\Guo Lab Materials\Swarm Robot\Version 2\Design\"/>
    </mc:Choice>
  </mc:AlternateContent>
  <xr:revisionPtr revIDLastSave="0" documentId="13_ncr:1_{FE2E13B0-F630-4355-9374-CF3090247A92}" xr6:coauthVersionLast="47" xr6:coauthVersionMax="47" xr10:uidLastSave="{00000000-0000-0000-0000-000000000000}"/>
  <bookViews>
    <workbookView xWindow="4275" yWindow="3120" windowWidth="21600" windowHeight="11295" tabRatio="809" firstSheet="1" activeTab="4" xr2:uid="{00000000-000D-0000-FFFF-FFFF00000000}"/>
  </bookViews>
  <sheets>
    <sheet name="Components" sheetId="4" r:id="rId1"/>
    <sheet name="Design Overview" sheetId="13" r:id="rId2"/>
    <sheet name="PO 1" sheetId="8" r:id="rId3"/>
    <sheet name="BOM 1" sheetId="15" r:id="rId4"/>
    <sheet name="BOM 2" sheetId="16" r:id="rId5"/>
    <sheet name="IO Budget" sheetId="1" r:id="rId6"/>
    <sheet name="Camera" sheetId="14" r:id="rId7"/>
    <sheet name="Power Budget" sheetId="2" r:id="rId8"/>
    <sheet name="LED driver BJT" sheetId="6" r:id="rId9"/>
    <sheet name="Photodiode amplifier"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2" i="16" l="1"/>
  <c r="I23" i="16"/>
  <c r="I24" i="16"/>
  <c r="I25" i="16"/>
  <c r="I26" i="16"/>
  <c r="I27" i="16"/>
  <c r="I21" i="16"/>
  <c r="I20" i="16"/>
  <c r="I19" i="16"/>
  <c r="I18" i="16"/>
  <c r="I14" i="16"/>
  <c r="I31" i="16"/>
  <c r="I30" i="16"/>
  <c r="I29" i="16"/>
  <c r="I28" i="16"/>
  <c r="I16" i="16"/>
  <c r="J16" i="16" s="1"/>
  <c r="I17" i="16"/>
  <c r="I9" i="16"/>
  <c r="I8" i="16"/>
  <c r="I7" i="16"/>
  <c r="I6" i="16"/>
  <c r="I5" i="16"/>
  <c r="I4" i="16"/>
  <c r="I3" i="16"/>
  <c r="I2" i="16"/>
  <c r="J2" i="16" s="1"/>
  <c r="I10" i="15"/>
  <c r="I11" i="15"/>
  <c r="I12" i="15"/>
  <c r="I13" i="15"/>
  <c r="I14" i="15"/>
  <c r="I15" i="15"/>
  <c r="I16" i="15"/>
  <c r="I17" i="15"/>
  <c r="I18" i="15"/>
  <c r="I19" i="15"/>
  <c r="I20" i="15"/>
  <c r="I21" i="15"/>
  <c r="I22" i="15"/>
  <c r="I23" i="15"/>
  <c r="I24" i="15"/>
  <c r="I25" i="15"/>
  <c r="H10" i="15"/>
  <c r="H9" i="15"/>
  <c r="H19" i="15"/>
  <c r="H18" i="15"/>
  <c r="H16" i="15"/>
  <c r="H2" i="15"/>
  <c r="I2" i="15" s="1"/>
  <c r="H8" i="15"/>
  <c r="H23" i="15"/>
  <c r="H22" i="15"/>
  <c r="H21" i="15"/>
  <c r="I3" i="2"/>
  <c r="I4" i="2"/>
  <c r="I2" i="2"/>
  <c r="H7" i="15"/>
  <c r="H20" i="15"/>
  <c r="H12" i="15"/>
  <c r="H17" i="15"/>
  <c r="H15" i="15"/>
  <c r="H14" i="15"/>
  <c r="D22" i="10"/>
  <c r="B23" i="10" s="1"/>
  <c r="B21" i="10"/>
  <c r="D7" i="10"/>
  <c r="D16" i="10"/>
  <c r="D6" i="10"/>
  <c r="B15" i="10" s="1"/>
  <c r="B17" i="10" s="1"/>
  <c r="D17" i="10" s="1"/>
  <c r="H4" i="15"/>
  <c r="H5" i="15"/>
  <c r="H6" i="15"/>
  <c r="H25" i="15"/>
  <c r="H11" i="15"/>
  <c r="H13" i="15"/>
  <c r="H3" i="15"/>
  <c r="D5" i="10"/>
  <c r="B31" i="6"/>
  <c r="B30" i="6"/>
  <c r="B29" i="6"/>
  <c r="B28" i="6"/>
  <c r="B27" i="6"/>
  <c r="B24" i="6"/>
  <c r="B23" i="6"/>
  <c r="B21" i="6"/>
  <c r="D13" i="6"/>
  <c r="B22" i="6" s="1"/>
  <c r="B25" i="6" s="1"/>
  <c r="D7" i="6"/>
  <c r="B9" i="6"/>
  <c r="D9" i="6" s="1"/>
  <c r="B8" i="6"/>
  <c r="D8" i="6" s="1"/>
  <c r="D6" i="6"/>
  <c r="E8" i="8"/>
  <c r="E9" i="8" s="1"/>
  <c r="E10" i="8" s="1"/>
  <c r="D10" i="8"/>
  <c r="D9" i="8"/>
  <c r="D8" i="8"/>
  <c r="E4" i="8"/>
  <c r="E5" i="8"/>
  <c r="E6" i="8"/>
  <c r="E7" i="8" s="1"/>
  <c r="D4" i="8"/>
  <c r="D5" i="8"/>
  <c r="D6" i="8"/>
  <c r="D7" i="8"/>
  <c r="E3" i="8"/>
  <c r="D3" i="8"/>
  <c r="E2" i="8"/>
  <c r="D2" i="8"/>
  <c r="J17" i="16" l="1"/>
  <c r="J18" i="16" s="1"/>
  <c r="J19" i="16" s="1"/>
  <c r="J20" i="16" s="1"/>
  <c r="J21" i="16" s="1"/>
  <c r="J22" i="16" s="1"/>
  <c r="J23" i="16" s="1"/>
  <c r="J24" i="16" s="1"/>
  <c r="J25" i="16" s="1"/>
  <c r="J26" i="16" s="1"/>
  <c r="J27" i="16" s="1"/>
  <c r="J28" i="16" s="1"/>
  <c r="J29" i="16" s="1"/>
  <c r="J30" i="16" s="1"/>
  <c r="J31" i="16" s="1"/>
  <c r="J32" i="16" s="1"/>
  <c r="J3" i="16"/>
  <c r="J4" i="16" s="1"/>
  <c r="J5" i="16" s="1"/>
  <c r="J6" i="16" s="1"/>
  <c r="J7" i="16" s="1"/>
  <c r="J8" i="16" s="1"/>
  <c r="J9" i="16" s="1"/>
  <c r="J14" i="16" s="1"/>
  <c r="I3" i="15"/>
  <c r="I4" i="15" s="1"/>
  <c r="I5" i="15" s="1"/>
  <c r="I6" i="15" s="1"/>
  <c r="I7" i="15" s="1"/>
  <c r="I8" i="15" s="1"/>
  <c r="I9" i="15" s="1"/>
  <c r="D15" i="10"/>
  <c r="B19" i="10"/>
  <c r="D19" i="10" s="1"/>
</calcChain>
</file>

<file path=xl/sharedStrings.xml><?xml version="1.0" encoding="utf-8"?>
<sst xmlns="http://schemas.openxmlformats.org/spreadsheetml/2006/main" count="793" uniqueCount="400">
  <si>
    <t>Function needed</t>
  </si>
  <si>
    <t>Option 1</t>
  </si>
  <si>
    <t>Pros</t>
  </si>
  <si>
    <t>Cons</t>
  </si>
  <si>
    <t>Main controller</t>
  </si>
  <si>
    <t>Teensy 4.1</t>
  </si>
  <si>
    <t>Link to purchase</t>
  </si>
  <si>
    <t>Link to datasheet</t>
  </si>
  <si>
    <t xml:space="preserve">https://www.digikey.com/en/products/detail/sparkfun-electronics/DEV-20360/16688096 </t>
  </si>
  <si>
    <t xml:space="preserve">https://www.pjrc.com/store/teensy41.html </t>
  </si>
  <si>
    <t>Float processor, theoretically plenty of IO, fast</t>
  </si>
  <si>
    <t>No Wi-Fi or bluetooth integrated</t>
  </si>
  <si>
    <t>Option 2</t>
  </si>
  <si>
    <t>Seeed XIAO nrf52840 Sense</t>
  </si>
  <si>
    <t xml:space="preserve">https://www.digikey.com/en/products/detail/seeed-technology-co-ltd/102010469/16652896 </t>
  </si>
  <si>
    <t>Slower (x10)</t>
  </si>
  <si>
    <t>Cheaper, has built in Bluetooth, FPU</t>
  </si>
  <si>
    <t>Option 3</t>
  </si>
  <si>
    <t xml:space="preserve">Seeed XIAO ESP32S3 </t>
  </si>
  <si>
    <t xml:space="preserve">https://www.digikey.com/en/products/detail/seeed-technology-co-ltd/113991115/18724504 </t>
  </si>
  <si>
    <t>Other stuff</t>
  </si>
  <si>
    <t>Link to bluetooth ROS example:</t>
  </si>
  <si>
    <t xml:space="preserve">https://hackaday.io/project/171786-2020-ros-bluetooth-controller-prototype </t>
  </si>
  <si>
    <t xml:space="preserve">https://www.seeedstudio.com/XIAO-ESP32S3-Sense-p-5639.html </t>
  </si>
  <si>
    <t>No FPU</t>
  </si>
  <si>
    <t>Alternative camera (with longer lead) for the ESP32S3 Sense</t>
  </si>
  <si>
    <t xml:space="preserve">https://www.digikey.com/en/products/detail/seeed-technology-co-ltd/114993115/21277047 </t>
  </si>
  <si>
    <t>Video overview of ESP32S3 Sense</t>
  </si>
  <si>
    <t xml:space="preserve">https://www.youtube.com/watch?v=_wvuOsRgmt4 </t>
  </si>
  <si>
    <t>Relatively fast (240 MHz), includes good resolution pre-connected camera, WiFi and BLE, more RAM than Teensy, can upgrade camera</t>
  </si>
  <si>
    <t xml:space="preserve">https://www.seeedstudio.com/OV5640-Camera-for-XIAO-ESP32S3-Sense-With-Heat-Sink-p-5739.html#reviews </t>
  </si>
  <si>
    <t xml:space="preserve"> </t>
  </si>
  <si>
    <t>Tool actuation</t>
  </si>
  <si>
    <t>ROS-11015 solenoid</t>
  </si>
  <si>
    <t xml:space="preserve">https://www.digikey.com/en/products/detail/sparkfun-electronics/ROB-11015/6163694 </t>
  </si>
  <si>
    <t xml:space="preserve">https://www.sparkfun.com/products/11015 </t>
  </si>
  <si>
    <t>Cheaper than voice coil, JST connector</t>
  </si>
  <si>
    <t>Weaker than voice coil</t>
  </si>
  <si>
    <t>Locomotion motor</t>
  </si>
  <si>
    <t>200 rpm 3v gearmotor</t>
  </si>
  <si>
    <t xml:space="preserve">https://www.digikey.com/en/products/detail/ineed-motor/IND-GM-615-136/16254332 </t>
  </si>
  <si>
    <t xml:space="preserve">https://www.ineedmotors.com/6mm/high-torque-low-speed-electric-motor-ind-gm.html </t>
  </si>
  <si>
    <t>Smaller than current steppers, much lower power consumption (no load)</t>
  </si>
  <si>
    <t>Open loop (no position feedback)</t>
  </si>
  <si>
    <t>3V solenoid, 1.5mm stroke</t>
  </si>
  <si>
    <t xml:space="preserve">https://www.digikey.com/en/products/detail/delta-electronics/DSOS-0416-03D/6599944 </t>
  </si>
  <si>
    <t xml:space="preserve">https://filecenter.deltaww.com/Products/download/04/0409/DSOS-0416-D%20Rev02.pdf </t>
  </si>
  <si>
    <t>Designed for 3V power</t>
  </si>
  <si>
    <t>Short stroke</t>
  </si>
  <si>
    <t>Illumination</t>
  </si>
  <si>
    <t>3mm, 3.2V white LED</t>
  </si>
  <si>
    <t xml:space="preserve">https://www.digikey.com/en/products/detail/tt-electronics-optek-technology/OVLAW4CB7/1843572 </t>
  </si>
  <si>
    <t xml:space="preserve">https://www.ttelectronics.com/TTElectronics/media/ProductFiles/Datasheet/OVLAW4CB7.pdf </t>
  </si>
  <si>
    <t>Battery</t>
  </si>
  <si>
    <t>Forward voltage close to battery voltage (direct?), datasheet shows peak wavelength</t>
  </si>
  <si>
    <t>Stackexchange about LED driver</t>
  </si>
  <si>
    <t xml:space="preserve">https://electronics.stackexchange.com/questions/186971/low-voltage-drop-transistor-for-arduino </t>
  </si>
  <si>
    <t>Light sensing</t>
  </si>
  <si>
    <t>Photodiode</t>
  </si>
  <si>
    <t xml:space="preserve">https://www.digikey.com/en/products/detail/advanced-photonix/SLD-70BG2A/5226588 </t>
  </si>
  <si>
    <t xml:space="preserve">https://www.advancedphotonix.com/wp-content/uploads/2022/03/DS-SLD-70BG2.pdf </t>
  </si>
  <si>
    <t xml:space="preserve">https://www.digikey.com/en/products/detail/solidlite/BF5A04GA-NPD/19529479?s=N4IgjCBcoCwAxVAYygMwIYBsDOBTANCAPZQDaIA7AKwCcFAbAEwgC6hADgC5QgDKnAJwCWAOwDmIAL6F6NRCBSQMOAsTIgYYMAA46IQprA1GEQgGZtZ%2BlWZsQXHv2HiphI7vmLleQiUjkEFmkQAFpmaAUoQQBXVT9yKlZJYPp5IQATHhCwOGYObkgQfRBOAE92XB507BRkoA </t>
  </si>
  <si>
    <t>BF5A04GA</t>
  </si>
  <si>
    <t xml:space="preserve">http://www.solidlite.com/download/DataBook/BF5A04GA-NPD </t>
  </si>
  <si>
    <t>Transimpedance amp.</t>
  </si>
  <si>
    <t xml:space="preserve">https://www.analog.com/media/en/technical-documentation/technical-articles/s54_en-circuits.pdf </t>
  </si>
  <si>
    <t>Item</t>
  </si>
  <si>
    <t>Quantity</t>
  </si>
  <si>
    <t>Cost Per</t>
  </si>
  <si>
    <t>BF5A04GA-NPD</t>
  </si>
  <si>
    <t>Cost</t>
  </si>
  <si>
    <t>Running Total</t>
  </si>
  <si>
    <t>SLD-70BG2A</t>
  </si>
  <si>
    <t>OVLAW4CB7</t>
  </si>
  <si>
    <t>DEV-20360</t>
  </si>
  <si>
    <t>IND-GM-615-136</t>
  </si>
  <si>
    <t>ROB-11015</t>
  </si>
  <si>
    <t>DSOS-0416-03D</t>
  </si>
  <si>
    <t xml:space="preserve">https://www.digikey.com/en/products/detail/adafruit-industries-llc/1781/5054543 </t>
  </si>
  <si>
    <t xml:space="preserve">https://cdn-shop.adafruit.com/product-files/1781/C2253_-_ICR18650_2200mAh_3.7V_with_PCM_20140728_APPROVED_8.18.pdf </t>
  </si>
  <si>
    <t>Should work with XIAO charging</t>
  </si>
  <si>
    <t>LED</t>
  </si>
  <si>
    <t>Fiber optic</t>
  </si>
  <si>
    <t xml:space="preserve">https://www.digikey.com/en/products/detail/bivar-inc/SMFLP3-5/3101200 </t>
  </si>
  <si>
    <t xml:space="preserve">https://jlcpcb.com/partdetail/C282149 </t>
  </si>
  <si>
    <t>Value</t>
  </si>
  <si>
    <t>Unit</t>
  </si>
  <si>
    <t>Alt. Unit</t>
  </si>
  <si>
    <t>LED forward voltage minimum</t>
  </si>
  <si>
    <t>V</t>
  </si>
  <si>
    <t>LED forward voltage maximum</t>
  </si>
  <si>
    <t>LED JLCPCB PN</t>
  </si>
  <si>
    <t>C282149</t>
  </si>
  <si>
    <t>LED forward current</t>
  </si>
  <si>
    <t>mA</t>
  </si>
  <si>
    <t>Alt. Value</t>
  </si>
  <si>
    <t>A</t>
  </si>
  <si>
    <t>LED datasheet power dissipation</t>
  </si>
  <si>
    <t>LED calculated dissipation minimum</t>
  </si>
  <si>
    <t>LED calculated dissipation maximum</t>
  </si>
  <si>
    <t>mW</t>
  </si>
  <si>
    <t>W</t>
  </si>
  <si>
    <t>Pin high</t>
  </si>
  <si>
    <t>Desired pin supply current</t>
  </si>
  <si>
    <t>MCU</t>
  </si>
  <si>
    <t>Transistor</t>
  </si>
  <si>
    <t>Transistor JLCPCB PN</t>
  </si>
  <si>
    <t>Op-amp</t>
  </si>
  <si>
    <t>Design</t>
  </si>
  <si>
    <t>Supply voltage</t>
  </si>
  <si>
    <t>Ohm</t>
  </si>
  <si>
    <t>C2145</t>
  </si>
  <si>
    <t>Transistor HFE minimum</t>
  </si>
  <si>
    <t>Transistor HFE maximum</t>
  </si>
  <si>
    <t>Collector-emitter saturation</t>
  </si>
  <si>
    <t>Base-emitter saturation</t>
  </si>
  <si>
    <t>Current through that voltage drop</t>
  </si>
  <si>
    <t>Voltage drop required</t>
  </si>
  <si>
    <t>Required resistance</t>
  </si>
  <si>
    <t>Nearest resistance</t>
  </si>
  <si>
    <t>Actual current drop</t>
  </si>
  <si>
    <t>Theoretical current, minimum gain</t>
  </si>
  <si>
    <t>Actual gain safety factor</t>
  </si>
  <si>
    <t>Theoretical gain safety factor</t>
  </si>
  <si>
    <t>Actual resistor dissipation (total)</t>
  </si>
  <si>
    <t>Total power loss per LED maximum</t>
  </si>
  <si>
    <t>Subsystem</t>
  </si>
  <si>
    <t>Expected power draw</t>
  </si>
  <si>
    <t>Duty cycle</t>
  </si>
  <si>
    <t>Digikey PN</t>
  </si>
  <si>
    <t>Open-circuit voltage</t>
  </si>
  <si>
    <t>XIAO ESP32S3 with Wifi and Camera</t>
  </si>
  <si>
    <t>Notes</t>
  </si>
  <si>
    <t>Power draw significantly lower if camera is off</t>
  </si>
  <si>
    <t>Full-scale on ADC pin</t>
  </si>
  <si>
    <t>Short-circuit current</t>
  </si>
  <si>
    <t>uA</t>
  </si>
  <si>
    <t>Resistor to convert FS</t>
  </si>
  <si>
    <t>Minimum voltage</t>
  </si>
  <si>
    <t>Operating Voltage</t>
  </si>
  <si>
    <t>Operating Current</t>
  </si>
  <si>
    <t>Battery Details</t>
  </si>
  <si>
    <t>Capacity</t>
  </si>
  <si>
    <t>Max Current</t>
  </si>
  <si>
    <t>Feature List</t>
  </si>
  <si>
    <t>Two wheel differential drive</t>
  </si>
  <si>
    <t>Impact mechanism using flexure and gearmotor</t>
  </si>
  <si>
    <t>Four collision identification mechanisms</t>
  </si>
  <si>
    <t>Camera observing area of interest in front of robot</t>
  </si>
  <si>
    <t>Photodiodes monitoring reflected light from area of interest</t>
  </si>
  <si>
    <t>LEDs providing illumination in area of interest</t>
  </si>
  <si>
    <t>Power source?</t>
  </si>
  <si>
    <t>Description</t>
  </si>
  <si>
    <t>Vendor</t>
  </si>
  <si>
    <t>Digikey</t>
  </si>
  <si>
    <t>https://www.ineedmotors.com/6mm/high-torque-low-speed-electric-motor-ind-gm.html</t>
  </si>
  <si>
    <t>200 rpm gearmotor, 3V, 60mA no load current</t>
  </si>
  <si>
    <t>Vendor PN</t>
  </si>
  <si>
    <t>4052-IND-GM-615-136-ND</t>
  </si>
  <si>
    <t>Drive and actuator motors</t>
  </si>
  <si>
    <t>Manufacturer</t>
  </si>
  <si>
    <t>Manufacturer PN</t>
  </si>
  <si>
    <t>JLCPCB</t>
  </si>
  <si>
    <t>Datasheet Link</t>
  </si>
  <si>
    <t>Purchase Link</t>
  </si>
  <si>
    <t xml:space="preserve">https://wmsc.lcsc.com/wmsc/upload/file/pdf/v2/lcsc/1809212034_Texas-Instruments-DRV8837DSGR_C39159.pdf </t>
  </si>
  <si>
    <t>Motor and solenoid driver</t>
  </si>
  <si>
    <t>Texas Instruments</t>
  </si>
  <si>
    <t>DRV8837DSGR</t>
  </si>
  <si>
    <t>C39159</t>
  </si>
  <si>
    <t>INEED MOTOR</t>
  </si>
  <si>
    <t>1528-1836-ND</t>
  </si>
  <si>
    <t>Adafruit</t>
  </si>
  <si>
    <t>18650 cell, will wire two in parallel for longer runtime</t>
  </si>
  <si>
    <t>O-ring for Wheels</t>
  </si>
  <si>
    <t>Amazon</t>
  </si>
  <si>
    <t>Bag of 200, 8mm OD x 4mm ID x 2mm THK</t>
  </si>
  <si>
    <t xml:space="preserve">https://www.amazon.com/gp/product/B0BFMXTMZF/ref=ppx_yo_dt_b_search_asin_title?ie=UTF8&amp;psc=1 </t>
  </si>
  <si>
    <t>Senses reflected light from the metallic sample</t>
  </si>
  <si>
    <t>XIAO EXP32S3 Sense</t>
  </si>
  <si>
    <t>OV5640 Camera</t>
  </si>
  <si>
    <t xml:space="preserve">https://jlcpcb.com/partdetail/TexasInstruments-DRV8837DSGR/C39159 </t>
  </si>
  <si>
    <t xml:space="preserve">https://jlcpcb.com/partdetail/Idchip-LMV321/C395459 </t>
  </si>
  <si>
    <t xml:space="preserve">https://wmsc.lcsc.com/wmsc/upload/file/pdf/v2/lcsc/1912111437_IDCHIP-LMV321_C395459.pdf </t>
  </si>
  <si>
    <t>Challenging datasheet, but is rail-to-rail. Will amplify the output of the photodiode</t>
  </si>
  <si>
    <t>C395459</t>
  </si>
  <si>
    <t>IDCHIP</t>
  </si>
  <si>
    <t>LMV321</t>
  </si>
  <si>
    <t>1597-114993115-ND</t>
  </si>
  <si>
    <t>Seeed Technology</t>
  </si>
  <si>
    <t>3010-BF5A04GA-NPD-ND</t>
  </si>
  <si>
    <t>Solidlite</t>
  </si>
  <si>
    <t xml:space="preserve">https://www.digikey.com/en/products/detail/solidlite/BF5A04GA-NPD/19529479?s=N4IgTCBcDaIEIDECsBBADAFgOIoLQDkAFAERAF0BfIA </t>
  </si>
  <si>
    <t>2 for drive wheels, 1 for indenter, 1 for tool</t>
  </si>
  <si>
    <t>Upgraded camera, longer cable</t>
  </si>
  <si>
    <t>https://www.seeedstudio.com/XIAO-ESP32S3-Sense-p-5639.html</t>
  </si>
  <si>
    <t>https://www.digikey.com/en/products/detail/seeed-technology-co-ltd/114993115/21277047</t>
  </si>
  <si>
    <t>https://www.digikey.com/en/products/detail/seeed-technology-co-ltd/113991115/18724504</t>
  </si>
  <si>
    <t>1597-113991115-ND</t>
  </si>
  <si>
    <t>Main MCU, includes camera expansion board</t>
  </si>
  <si>
    <t>JLCPCB PN</t>
  </si>
  <si>
    <t>Max current expected</t>
  </si>
  <si>
    <t>Current expected when light shining on highly-textured surface</t>
  </si>
  <si>
    <t>EXAMPLE</t>
  </si>
  <si>
    <t>Desired circuit bandwidth</t>
  </si>
  <si>
    <t>kHz</t>
  </si>
  <si>
    <t>Hz</t>
  </si>
  <si>
    <t>Feedback capacitor</t>
  </si>
  <si>
    <t>F</t>
  </si>
  <si>
    <t>pF</t>
  </si>
  <si>
    <t>Nearest available capacitor</t>
  </si>
  <si>
    <t>Choose larger since it will increase the bandwidth and accommodate changes to the gain resistor</t>
  </si>
  <si>
    <t>Capacitance</t>
  </si>
  <si>
    <t>Gain bandwidth required</t>
  </si>
  <si>
    <t>Second network resistor</t>
  </si>
  <si>
    <t>First network resistor</t>
  </si>
  <si>
    <t>Network capactor</t>
  </si>
  <si>
    <t>uF</t>
  </si>
  <si>
    <t>Resulting cutoff frequency</t>
  </si>
  <si>
    <t>Gain resistor in op-amp circuit, should be through-hole mounted (replaceable)</t>
  </si>
  <si>
    <t>kOhm</t>
  </si>
  <si>
    <t>Bandwidth</t>
  </si>
  <si>
    <t>MHz</t>
  </si>
  <si>
    <t>1k resistor</t>
  </si>
  <si>
    <t>24k resistor</t>
  </si>
  <si>
    <t xml:space="preserve">https://jlcpcb.com/partdetail/24085-0603WAF2402T5E/C23352 </t>
  </si>
  <si>
    <t>https://wmsc.lcsc.com/wmsc/upload/file/pdf/v2/lcsc/2206010100_UNI-ROYAL-Uniroyal-Elec-0603WAF2402T5E_C23352.pdf</t>
  </si>
  <si>
    <t>Second resistor in network generating op-amp reference voltage</t>
  </si>
  <si>
    <t>First resistor in network generating op-amp reference voltage</t>
  </si>
  <si>
    <t xml:space="preserve">https://jlcpcb.com/partdetail/21904-0603WAF1001T5E/C21190 </t>
  </si>
  <si>
    <t xml:space="preserve">https://wmsc.lcsc.com/wmsc/upload/file/pdf/v2/lcsc/2206010130_UNI-ROYAL-Uniroyal-Elec-0603WAF1001T5E_C21190.pdf </t>
  </si>
  <si>
    <t>UNI-ROYAL</t>
  </si>
  <si>
    <t>0603WAF2402T5E</t>
  </si>
  <si>
    <t>0603WAF1001T5E</t>
  </si>
  <si>
    <t>C21190</t>
  </si>
  <si>
    <t>C23352</t>
  </si>
  <si>
    <t>1uF capacitor</t>
  </si>
  <si>
    <t>0.1uF capacitor</t>
  </si>
  <si>
    <t>Low-ESR bypass capacitors recommended for motor driver</t>
  </si>
  <si>
    <t>Samsung Electro-Mechanics</t>
  </si>
  <si>
    <t>https://wmsc.lcsc.com/wmsc/upload/file/pdf/v2/lcsc/2304140030_Samsung-Electro-Mechanics-CL10A105KB8NNNC_C15849.pdf</t>
  </si>
  <si>
    <t>CL10A105KB8NNNC</t>
  </si>
  <si>
    <t>Filter capacitor on resistor network</t>
  </si>
  <si>
    <t>C15849</t>
  </si>
  <si>
    <t xml:space="preserve">https://wmsc.lcsc.com/wmsc/upload/file/pdf/v2/lcsc/2304140030_Samsung-Electro-Mechanics-CL21B104KCFNNNE_C28233.pdf </t>
  </si>
  <si>
    <t>https://jlcpcb.com/partdetail/28983-CL21B104KCFNNNE/C28233</t>
  </si>
  <si>
    <t>C28233</t>
  </si>
  <si>
    <t>CL21B104KCFNNNE</t>
  </si>
  <si>
    <t>JST</t>
  </si>
  <si>
    <t>Push button</t>
  </si>
  <si>
    <t>Slide switch</t>
  </si>
  <si>
    <t>C963205</t>
  </si>
  <si>
    <t>G-Switch</t>
  </si>
  <si>
    <t>MS-22D28-G020</t>
  </si>
  <si>
    <t>1 for each battery, 1 for direction of tool, 1 for direction of indenter, 1 for LED illumination</t>
  </si>
  <si>
    <t>https://wmsc.lcsc.com/wmsc/upload/file/pdf/v2/lcsc/2012062037_G-Switch-MS-22D28-G020_C963205.pdf</t>
  </si>
  <si>
    <t>SMFLP3.5-ND</t>
  </si>
  <si>
    <t>Bivar</t>
  </si>
  <si>
    <t>SMFLP3.5</t>
  </si>
  <si>
    <t>Guide light from LED to area of interest, 10mm bend radius seems reasonable</t>
  </si>
  <si>
    <t>LED resistor</t>
  </si>
  <si>
    <t>Everlight Elec</t>
  </si>
  <si>
    <t>37-21S/KK2C-H3030M31N42936Z6/2T</t>
  </si>
  <si>
    <t>2 for illuminating the substrate</t>
  </si>
  <si>
    <t>https://wmsc.lcsc.com/wmsc/upload/file/pdf/v2/lcsc/2304140030_Everlight-Elec-37-21S-KK2C-H3030M31N42936Z6-2T_C282149.pdf</t>
  </si>
  <si>
    <t>20 ohm resistor</t>
  </si>
  <si>
    <t>Walsin Tech Corp</t>
  </si>
  <si>
    <t>MR12X20R0FTL</t>
  </si>
  <si>
    <t>C431908</t>
  </si>
  <si>
    <t>1 for each LED</t>
  </si>
  <si>
    <t>https://wmsc.lcsc.com/wmsc/upload/file/pdf/v2/lcsc/2304140030_Walsin-Tech-Corp-MR12X20R0FTL_C431908.pdf</t>
  </si>
  <si>
    <t>10k resistor</t>
  </si>
  <si>
    <t>https://wmsc.lcsc.com/wmsc/upload/file/pdf/v2/lcsc/2206010045_UNI-ROYAL-Uniroyal-Elec-0603WAF1002T5E_C25804.pdf</t>
  </si>
  <si>
    <t>1 for each button</t>
  </si>
  <si>
    <t>0603WAF1002T5E</t>
  </si>
  <si>
    <t>C25804</t>
  </si>
  <si>
    <t>Symbol complete?</t>
  </si>
  <si>
    <t>Footprint complete?</t>
  </si>
  <si>
    <t>Yes</t>
  </si>
  <si>
    <t>N/A</t>
  </si>
  <si>
    <t xml:space="preserve">https://jlcpcb.com/partdetail/16531-CL10A105KB8NNNC/C15849 </t>
  </si>
  <si>
    <t xml:space="preserve">https://jlcpcb.com/partdetail/Walsin_TechCorp-MR12X20R0FTL/C431908 </t>
  </si>
  <si>
    <t xml:space="preserve">https://jlcpcb.com/partdetail/26547-0603WAF1002T5E/C25804 </t>
  </si>
  <si>
    <t>JST cable</t>
  </si>
  <si>
    <t xml:space="preserve">https://www.digikey.com/en/products/detail/adafruit-industries-llc/4714/13175532 </t>
  </si>
  <si>
    <t>1528-4714-ND</t>
  </si>
  <si>
    <t>Circuit Board</t>
  </si>
  <si>
    <t>Will connect motors and photodiodes to board</t>
  </si>
  <si>
    <t xml:space="preserve">https://www.adafruit.com/product/4714 </t>
  </si>
  <si>
    <t xml:space="preserve">https://jlcpcb.com/partdetail/gswitch-MS_22D28G020/C963205 </t>
  </si>
  <si>
    <t xml:space="preserve">https://www.bivar.com/parts_content/Datasheets/SMFLPX.X.pdf </t>
  </si>
  <si>
    <t>10pF capacitor</t>
  </si>
  <si>
    <t>C91367</t>
  </si>
  <si>
    <t>FH (Guangdong Fenghua Advanced Tech)</t>
  </si>
  <si>
    <t>0603CG100J500NT</t>
  </si>
  <si>
    <t xml:space="preserve">https://www.seeedstudio.com/OV5640-Camera-for-XIAO-ESP32S3-Sense-With-Heat-Sink-p-5739.html </t>
  </si>
  <si>
    <t xml:space="preserve">https://jlcpcb.com/partdetail/92556-0603CG100J500NT/C91367 </t>
  </si>
  <si>
    <t>Op-amp feedpack capacitor</t>
  </si>
  <si>
    <t>https://wmsc.lcsc.com/wmsc/upload/file/pdf/v2/lcsc/2304140030_FH--Guangdong-Fenghua-Advanced-Tech-0603CG100J500NT_C91367.pdf</t>
  </si>
  <si>
    <t>JST vertical connector</t>
  </si>
  <si>
    <t xml:space="preserve">https://jlcpcb.com/partdetail/Jst-B2B_PH_SM4_TB_LF_SN/C160352 </t>
  </si>
  <si>
    <t xml:space="preserve">https://wmsc.lcsc.com/wmsc/upload/file/pdf/v2/lcsc/2304140030_JST-B2B-PH-SM4-TB-LF-SN_C160352.pdf </t>
  </si>
  <si>
    <t>2 for batteries</t>
  </si>
  <si>
    <t>C160352</t>
  </si>
  <si>
    <t>B2B-PH-SM4-TB(LF)(SN)</t>
  </si>
  <si>
    <t xml:space="preserve">https://wmsc.lcsc.com/wmsc/upload/file/pdf/v2/lcsc/1809191932_ALPSALPINE-SKRTLAE010_C110293.pdf </t>
  </si>
  <si>
    <t xml:space="preserve">https://jlcpcb.com/partdetail/Alpsalpine-SKRTLAE010/C110293 </t>
  </si>
  <si>
    <t>4 for bump detection</t>
  </si>
  <si>
    <t>C110293</t>
  </si>
  <si>
    <t>SKRTLAE010</t>
  </si>
  <si>
    <t>ALPSALPINE</t>
  </si>
  <si>
    <t>Hex standoff</t>
  </si>
  <si>
    <t xml:space="preserve">https://www.digikey.com/en/products/detail/w%C3%BCrth-elektronik/970700321/6174897 </t>
  </si>
  <si>
    <t xml:space="preserve">https://mm.digikey.com/Volume0/opasdata/d220001/medias/docus/6156/970xxxxx1.pdf </t>
  </si>
  <si>
    <t>732-10677-ND</t>
  </si>
  <si>
    <t>Wurth Elektronik</t>
  </si>
  <si>
    <t>Supports the PCB</t>
  </si>
  <si>
    <t xml:space="preserve">https://www.digikey.com/en/products/detail/omron-electronics-inc-emc-div/B3F-1000/33150 </t>
  </si>
  <si>
    <t>Detects top position of tool</t>
  </si>
  <si>
    <t xml:space="preserve">https://omronfs.omron.com/en_US/ecb/products/pdf/en-b3f.pdf </t>
  </si>
  <si>
    <t>B3F-1000</t>
  </si>
  <si>
    <t>Omron</t>
  </si>
  <si>
    <t>SW400-ND</t>
  </si>
  <si>
    <t>SMFLP6.0</t>
  </si>
  <si>
    <t>https://www.digikey.com/en/products/detail/bivar-inc/SMFLP6-0/2407240</t>
  </si>
  <si>
    <t>492-1293-ND</t>
  </si>
  <si>
    <t>1 for each battery, 1 for LED illumination</t>
  </si>
  <si>
    <t>Footprint</t>
  </si>
  <si>
    <t>WSON-8-EP(2x2)</t>
  </si>
  <si>
    <t>C307331</t>
  </si>
  <si>
    <t>0402</t>
  </si>
  <si>
    <t>CL05B104KB54PNC</t>
  </si>
  <si>
    <t>https://wmsc.lcsc.com/wmsc/upload/file/pdf/v2/lcsc/2304140030_Samsung-Electro-Mechanics-CL05B104KB54PNC_C307331.pdf</t>
  </si>
  <si>
    <t>https://jlcpcb.com/partdetail/291005-CL05B104KB54PNC/C307331</t>
  </si>
  <si>
    <t>10uF capacitor</t>
  </si>
  <si>
    <t>100nF capacitor</t>
  </si>
  <si>
    <t>50v X7R bypass capacitor for motor drivers</t>
  </si>
  <si>
    <t>20 resistor</t>
  </si>
  <si>
    <t>SOT-23-5</t>
  </si>
  <si>
    <t>Rail-to-rail photodiode amplifier</t>
  </si>
  <si>
    <t>Accelerometer</t>
  </si>
  <si>
    <t>PWM expander</t>
  </si>
  <si>
    <t>STMicroelectronics</t>
  </si>
  <si>
    <t>C481766</t>
  </si>
  <si>
    <t>LSM6DSOXTR</t>
  </si>
  <si>
    <t>LGA-14(2.5x3)</t>
  </si>
  <si>
    <t>Alternate bump sensor</t>
  </si>
  <si>
    <t>https://wmsc.lcsc.com/wmsc/upload/file/pdf/v2/lcsc/2003181935_STMicroelectronics-LSM6DSOXTR_C481766.pdf</t>
  </si>
  <si>
    <t>https://jlcpcb.com/partdetail/Stmicroelectronics-LSM6DSOXTR/C481766</t>
  </si>
  <si>
    <t>C32949</t>
  </si>
  <si>
    <t>CL05C100JB5NNNC</t>
  </si>
  <si>
    <t>https://wmsc.lcsc.com/wmsc/upload/file/pdf/v2/lcsc/2304140030_Samsung-Electro-Mechanics-CL05C100JB5NNNC_C32949.pdf</t>
  </si>
  <si>
    <t>https://wmsc.lcsc.com/wmsc/upload/file/pdf/v2/lcsc/2304140030_Samsung-Electro-Mechanics-CL05A105KA5NQNC_C52923.pdf</t>
  </si>
  <si>
    <t>CL05A105KA5NQNC</t>
  </si>
  <si>
    <t>C52923</t>
  </si>
  <si>
    <t xml:space="preserve">https://jlcpcb.com/partdetail/33914-CL05C100JB5NNNC/C32949 </t>
  </si>
  <si>
    <t>50v C0G</t>
  </si>
  <si>
    <t>25v X5R</t>
  </si>
  <si>
    <t>https://wmsc.lcsc.com/wmsc/upload/file/pdf/v2/lcsc/2304140030_Samsung-Electro-Mechanics-CL10A106MA8NRNC_C96446.pdf</t>
  </si>
  <si>
    <t>C96446</t>
  </si>
  <si>
    <t>CL10A106MA8NRNC</t>
  </si>
  <si>
    <t>0603</t>
  </si>
  <si>
    <t>1206</t>
  </si>
  <si>
    <t xml:space="preserve">https://jlcpcb.com/partdetail/97651-CL10A106MA8NRNC/C96446 </t>
  </si>
  <si>
    <t>https://jlcpcb.com/partdetail/Walsin_TechCorp-MR12X20R0FTL/C431908</t>
  </si>
  <si>
    <t xml:space="preserve">https://jlcpcb.com/partdetail/53938-CL05A105KA5NQNC/C52923 </t>
  </si>
  <si>
    <t>https://jlcpcb.com/partdetail/12256-0402WGF1001TCE/C11702</t>
  </si>
  <si>
    <t>https://wmsc.lcsc.com/wmsc/upload/file/pdf/v2/lcsc/2206010216_UNI-ROYAL-Uniroyal-Elec-0402WGF1001TCE_C11702.pdf</t>
  </si>
  <si>
    <t>C11702</t>
  </si>
  <si>
    <t>UNI-ROYAL(Uniroyal Elec)</t>
  </si>
  <si>
    <t>0402WGF1001TCE</t>
  </si>
  <si>
    <t>250mW, 1 for each LED</t>
  </si>
  <si>
    <t>62.5mW</t>
  </si>
  <si>
    <t>C25744</t>
  </si>
  <si>
    <t>0402WGF1002TCE</t>
  </si>
  <si>
    <t>https://wmsc.lcsc.com/wmsc/upload/file/pdf/v2/lcsc/2206010100_UNI-ROYAL-Uniroyal-Elec-0402WGF1002TCE_C25744.pdf</t>
  </si>
  <si>
    <t>https://jlcpcb.com/partdetail/26487-0402WGF1002TCE/C25744</t>
  </si>
  <si>
    <t>C25769</t>
  </si>
  <si>
    <t>0402WGF2402TCE</t>
  </si>
  <si>
    <t>https://wmsc.lcsc.com/wmsc/upload/file/pdf/v2/lcsc/2206010100_UNI-ROYAL-Uniroyal-Elec-0402WGF2402TCE_C25769.pdf</t>
  </si>
  <si>
    <t>https://jlcpcb.com/partdetail/26512-0402WGF2402TCE/C25769</t>
  </si>
  <si>
    <t>https://jlcpcb.com/partdetail/NxpSemicon-PCA9685PW118/C2678753</t>
  </si>
  <si>
    <t>https://www.nxp.com/docs/en/data-sheet/PCA9685.pdf</t>
  </si>
  <si>
    <t>TSSOP-28</t>
  </si>
  <si>
    <t>C2678753</t>
  </si>
  <si>
    <t>NXP Semicon</t>
  </si>
  <si>
    <t>PCA9685PW,118</t>
  </si>
  <si>
    <t>I2C expander for PWM to motors</t>
  </si>
  <si>
    <t>SMD,P=2mm</t>
  </si>
  <si>
    <t>SMD</t>
  </si>
  <si>
    <t>SMD,1.6x2.2mm</t>
  </si>
  <si>
    <t>4 pin header</t>
  </si>
  <si>
    <t>8 pin header</t>
  </si>
  <si>
    <t>4 pin cable</t>
  </si>
  <si>
    <t>8 pin cable</t>
  </si>
  <si>
    <t>2057-PH1-04-UA-ND</t>
  </si>
  <si>
    <t>2057-PH1-08-UA-ND</t>
  </si>
  <si>
    <t>1528-4936-ND</t>
  </si>
  <si>
    <t>1528-4939-ND</t>
  </si>
  <si>
    <t>Adam 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</si>
</sst>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4"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7">
    <xf numFmtId="0" fontId="0" fillId="0" borderId="0" xfId="0"/>
    <xf numFmtId="0" fontId="2" fillId="0" borderId="0" xfId="2"/>
    <xf numFmtId="44" fontId="0" fillId="0" borderId="0" xfId="1" applyFont="1"/>
    <xf numFmtId="44" fontId="0" fillId="0" borderId="0" xfId="0" applyNumberFormat="1"/>
    <xf numFmtId="0" fontId="3" fillId="0" borderId="0" xfId="0" applyFont="1"/>
    <xf numFmtId="0" fontId="0" fillId="0" borderId="0" xfId="0" applyAlignment="1">
      <alignment horizontal="left"/>
    </xf>
    <xf numFmtId="0" fontId="0" fillId="0" borderId="0" xfId="0" applyAlignment="1">
      <alignment horizontal="right"/>
    </xf>
    <xf numFmtId="11" fontId="0" fillId="0" borderId="0" xfId="0" applyNumberFormat="1"/>
    <xf numFmtId="164" fontId="0" fillId="0" borderId="0" xfId="0" applyNumberFormat="1"/>
    <xf numFmtId="165" fontId="0" fillId="0" borderId="0" xfId="0" applyNumberFormat="1"/>
    <xf numFmtId="1" fontId="0" fillId="0" borderId="0" xfId="0" applyNumberFormat="1"/>
    <xf numFmtId="49" fontId="0" fillId="0" borderId="0" xfId="0" applyNumberFormat="1" applyAlignment="1">
      <alignment horizontal="left"/>
    </xf>
    <xf numFmtId="49" fontId="0" fillId="0" borderId="0" xfId="0" applyNumberFormat="1"/>
    <xf numFmtId="0" fontId="0" fillId="0" borderId="0" xfId="1" applyNumberFormat="1" applyFont="1"/>
    <xf numFmtId="0" fontId="0" fillId="2" borderId="0" xfId="0" applyFill="1"/>
    <xf numFmtId="0" fontId="0" fillId="2" borderId="0" xfId="1" applyNumberFormat="1" applyFont="1" applyFill="1"/>
    <xf numFmtId="0" fontId="3" fillId="0" borderId="0" xfId="0" applyFont="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13</xdr:col>
      <xdr:colOff>95250</xdr:colOff>
      <xdr:row>2</xdr:row>
      <xdr:rowOff>133350</xdr:rowOff>
    </xdr:from>
    <xdr:ext cx="4314825" cy="4095751"/>
    <xdr:sp macro="" textlink="">
      <xdr:nvSpPr>
        <xdr:cNvPr id="2" name="TextBox 1">
          <a:extLst>
            <a:ext uri="{FF2B5EF4-FFF2-40B4-BE49-F238E27FC236}">
              <a16:creationId xmlns:a16="http://schemas.microsoft.com/office/drawing/2014/main" id="{403CFD64-41F3-4657-9C78-B0C2CA4C0F0D}"/>
            </a:ext>
          </a:extLst>
        </xdr:cNvPr>
        <xdr:cNvSpPr txBox="1"/>
      </xdr:nvSpPr>
      <xdr:spPr>
        <a:xfrm>
          <a:off x="8724900" y="514350"/>
          <a:ext cx="4314825" cy="40957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was the first purchase order submitted for the V2 robot. These</a:t>
          </a:r>
          <a:r>
            <a:rPr lang="en-US" sz="1100" baseline="0"/>
            <a:t> parts were used for prototyping to determine if they would be used in the final design. Importantly, the Solidlite photodiodes were shown to have some change in voltage depending on the surface condition. Also, the geared DC motors appeared sufficient to drive both robot locomotion and tool actuation.</a:t>
          </a:r>
        </a:p>
        <a:p>
          <a:endParaRPr lang="en-US" sz="1100" baseline="0"/>
        </a:p>
        <a:p>
          <a:endParaRPr lang="en-US" sz="1100" baseline="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30</xdr:row>
      <xdr:rowOff>66675</xdr:rowOff>
    </xdr:from>
    <xdr:to>
      <xdr:col>8</xdr:col>
      <xdr:colOff>438150</xdr:colOff>
      <xdr:row>41</xdr:row>
      <xdr:rowOff>186944</xdr:rowOff>
    </xdr:to>
    <xdr:pic>
      <xdr:nvPicPr>
        <xdr:cNvPr id="3" name="Picture 2">
          <a:extLst>
            <a:ext uri="{FF2B5EF4-FFF2-40B4-BE49-F238E27FC236}">
              <a16:creationId xmlns:a16="http://schemas.microsoft.com/office/drawing/2014/main" id="{B25F33B1-9A52-B53C-6E9F-8044881893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0" y="5781675"/>
          <a:ext cx="4552950" cy="2215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1</xdr:row>
      <xdr:rowOff>57150</xdr:rowOff>
    </xdr:from>
    <xdr:to>
      <xdr:col>9</xdr:col>
      <xdr:colOff>361950</xdr:colOff>
      <xdr:row>29</xdr:row>
      <xdr:rowOff>85725</xdr:rowOff>
    </xdr:to>
    <xdr:pic>
      <xdr:nvPicPr>
        <xdr:cNvPr id="4" name="Picture 3">
          <a:extLst>
            <a:ext uri="{FF2B5EF4-FFF2-40B4-BE49-F238E27FC236}">
              <a16:creationId xmlns:a16="http://schemas.microsoft.com/office/drawing/2014/main" id="{AF966D30-798C-844F-C677-B6A19B5019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 y="247650"/>
          <a:ext cx="5362575" cy="536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390525</xdr:colOff>
      <xdr:row>2</xdr:row>
      <xdr:rowOff>142875</xdr:rowOff>
    </xdr:from>
    <xdr:to>
      <xdr:col>32</xdr:col>
      <xdr:colOff>552450</xdr:colOff>
      <xdr:row>34</xdr:row>
      <xdr:rowOff>57150</xdr:rowOff>
    </xdr:to>
    <xdr:sp macro="" textlink="">
      <xdr:nvSpPr>
        <xdr:cNvPr id="5" name="TextBox 4">
          <a:extLst>
            <a:ext uri="{FF2B5EF4-FFF2-40B4-BE49-F238E27FC236}">
              <a16:creationId xmlns:a16="http://schemas.microsoft.com/office/drawing/2014/main" id="{21650372-CC62-5FF3-8436-6B1626BDDB96}"/>
            </a:ext>
          </a:extLst>
        </xdr:cNvPr>
        <xdr:cNvSpPr txBox="1"/>
      </xdr:nvSpPr>
      <xdr:spPr>
        <a:xfrm>
          <a:off x="8924925" y="523875"/>
          <a:ext cx="11134725" cy="601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aseline="0"/>
            <a:t> Each main drive motor controller needs 2 inputs to control speed and direction (4 total)</a:t>
          </a:r>
        </a:p>
        <a:p>
          <a:r>
            <a:rPr lang="en-US" sz="1100" baseline="0"/>
            <a:t>- The main actuator can get away with 1 input and have direction controlled by a switch (1 total)</a:t>
          </a:r>
        </a:p>
        <a:p>
          <a:r>
            <a:rPr lang="en-US" sz="1100" baseline="0"/>
            <a:t>- The tool can also get away with 1 (1 total)</a:t>
          </a:r>
        </a:p>
        <a:p>
          <a:r>
            <a:rPr lang="en-US" sz="1100" baseline="0"/>
            <a:t>- Illumination of the surface can be controlled by a switch (0 total)</a:t>
          </a:r>
        </a:p>
        <a:p>
          <a:r>
            <a:rPr lang="en-US" sz="1100" baseline="0"/>
            <a:t>- The amplified photodiode output needs an ADC input (1 total)</a:t>
          </a:r>
        </a:p>
        <a:p>
          <a:endParaRPr lang="en-US" sz="1100" baseline="0"/>
        </a:p>
        <a:p>
          <a:r>
            <a:rPr lang="en-US" sz="1100" baseline="0"/>
            <a:t>Starting with 11 GPIO, this leaves 4 remaining</a:t>
          </a:r>
        </a:p>
        <a:p>
          <a:endParaRPr lang="en-US" sz="1100" baseline="0"/>
        </a:p>
        <a:p>
          <a:r>
            <a:rPr lang="en-US" sz="1100" baseline="0"/>
            <a:t>- Each collision direction needs a switch. Four directions? (4 total)</a:t>
          </a:r>
        </a:p>
        <a:p>
          <a:endParaRPr lang="en-US" sz="1100" baseline="0"/>
        </a:p>
        <a:p>
          <a:r>
            <a:rPr lang="en-US" sz="1100" baseline="0"/>
            <a:t>That's it, pretty much no room left.</a:t>
          </a:r>
        </a:p>
        <a:p>
          <a:endParaRPr lang="en-US" sz="1100" baseline="0"/>
        </a:p>
        <a:p>
          <a:r>
            <a:rPr lang="en-US" sz="1100" baseline="0"/>
            <a:t>Add a thru hole to go from the sense board D11 to a tool top dead center sensor, can be wired manually</a:t>
          </a:r>
        </a:p>
        <a:p>
          <a:endParaRPr lang="en-US" sz="1100" baseline="0"/>
        </a:p>
        <a:p>
          <a:endParaRPr lang="en-US"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76200</xdr:colOff>
      <xdr:row>2</xdr:row>
      <xdr:rowOff>38100</xdr:rowOff>
    </xdr:from>
    <xdr:to>
      <xdr:col>27</xdr:col>
      <xdr:colOff>104775</xdr:colOff>
      <xdr:row>35</xdr:row>
      <xdr:rowOff>9525</xdr:rowOff>
    </xdr:to>
    <xdr:sp macro="" textlink="">
      <xdr:nvSpPr>
        <xdr:cNvPr id="2" name="TextBox 1">
          <a:extLst>
            <a:ext uri="{FF2B5EF4-FFF2-40B4-BE49-F238E27FC236}">
              <a16:creationId xmlns:a16="http://schemas.microsoft.com/office/drawing/2014/main" id="{67685DEA-2DD8-A0B8-FDC7-5D7A8FE0595D}"/>
            </a:ext>
          </a:extLst>
        </xdr:cNvPr>
        <xdr:cNvSpPr txBox="1"/>
      </xdr:nvSpPr>
      <xdr:spPr>
        <a:xfrm>
          <a:off x="9220200" y="419100"/>
          <a:ext cx="7343775" cy="625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would like to use the OV5640</a:t>
          </a:r>
          <a:r>
            <a:rPr lang="en-US" sz="1100" baseline="0"/>
            <a:t> camera to image the surface. It seems from this video that a minimum distance of 3cm between the lens and the surface can be achieved using the autofocus:</a:t>
          </a:r>
        </a:p>
        <a:p>
          <a:endParaRPr lang="en-US" sz="1100" baseline="0"/>
        </a:p>
        <a:p>
          <a:r>
            <a:rPr lang="en-US" sz="1100"/>
            <a:t>https://www.youtube.com/watch?v=922BWy3OOoQ&amp;t=0s</a:t>
          </a:r>
        </a:p>
        <a:p>
          <a:endParaRPr lang="en-US" sz="1100"/>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15</xdr:col>
      <xdr:colOff>342900</xdr:colOff>
      <xdr:row>0</xdr:row>
      <xdr:rowOff>171449</xdr:rowOff>
    </xdr:from>
    <xdr:ext cx="4314825" cy="4095751"/>
    <xdr:sp macro="" textlink="">
      <xdr:nvSpPr>
        <xdr:cNvPr id="2" name="TextBox 1">
          <a:extLst>
            <a:ext uri="{FF2B5EF4-FFF2-40B4-BE49-F238E27FC236}">
              <a16:creationId xmlns:a16="http://schemas.microsoft.com/office/drawing/2014/main" id="{A120861C-4602-49C8-EA48-961D1BE4315B}"/>
            </a:ext>
          </a:extLst>
        </xdr:cNvPr>
        <xdr:cNvSpPr txBox="1"/>
      </xdr:nvSpPr>
      <xdr:spPr>
        <a:xfrm>
          <a:off x="10887075" y="171449"/>
          <a:ext cx="4314825" cy="40957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page goes over the calculations for the selected LED. Each LED will be controlled by a transistor which is switched by the MCU. An appropriate set of resistors is needed</a:t>
          </a:r>
          <a:r>
            <a:rPr lang="en-US" sz="1100" baseline="0"/>
            <a:t> to ensure the appropriate currents flow through the transistor and LED.</a:t>
          </a:r>
        </a:p>
        <a:p>
          <a:endParaRPr lang="en-US" sz="1100"/>
        </a:p>
        <a:p>
          <a:r>
            <a:rPr lang="en-US" sz="1100"/>
            <a:t>See Art of</a:t>
          </a:r>
          <a:r>
            <a:rPr lang="en-US" sz="1100" baseline="0"/>
            <a:t> Electronics, third edition, page 74 for their LED switching example.</a:t>
          </a:r>
        </a:p>
        <a:p>
          <a:endParaRPr lang="en-US" sz="1100" baseline="0"/>
        </a:p>
        <a:p>
          <a:r>
            <a:rPr lang="en-US" sz="1100" baseline="0"/>
            <a:t>No current limiting resistor is needed since the maximum forward voltage drop is larger than the supply voltage. Plus, the voltage at the low side of the LED will be at the saturation voltage of the transistor, slightly above GND. </a:t>
          </a:r>
        </a:p>
        <a:p>
          <a:endParaRPr lang="en-US" sz="1100" baseline="0"/>
        </a:p>
        <a:p>
          <a:r>
            <a:rPr lang="en-US" sz="1100" baseline="0"/>
            <a:t>The datasheet for the transistor has a plot of saturation voltage (i.e. the forward diode drop between the base and emitter terminals at saturation) compared with the collector current. We know that the transistor will need to flow about 70mA through the LED (i.e. through the collector). The intersection of the T=25C line with this collector current value is around 0.8V. This will let us calculate the current limiting resistor value for the transistor base.</a:t>
          </a:r>
        </a:p>
        <a:p>
          <a:endParaRPr lang="en-US" sz="1100" baseline="0"/>
        </a:p>
        <a:p>
          <a:r>
            <a:rPr lang="en-US" sz="1100" baseline="0"/>
            <a:t>The final resistor value can be achieved by two 100 ohm resistors in series</a:t>
          </a:r>
        </a:p>
      </xdr:txBody>
    </xdr:sp>
    <xdr:clientData/>
  </xdr:oneCellAnchor>
  <xdr:twoCellAnchor editAs="oneCell">
    <xdr:from>
      <xdr:col>15</xdr:col>
      <xdr:colOff>262016</xdr:colOff>
      <xdr:row>23</xdr:row>
      <xdr:rowOff>123825</xdr:rowOff>
    </xdr:from>
    <xdr:to>
      <xdr:col>18</xdr:col>
      <xdr:colOff>504824</xdr:colOff>
      <xdr:row>35</xdr:row>
      <xdr:rowOff>152400</xdr:rowOff>
    </xdr:to>
    <xdr:pic>
      <xdr:nvPicPr>
        <xdr:cNvPr id="3" name="Picture 2" descr="Transistors - SparkFun Learn">
          <a:extLst>
            <a:ext uri="{FF2B5EF4-FFF2-40B4-BE49-F238E27FC236}">
              <a16:creationId xmlns:a16="http://schemas.microsoft.com/office/drawing/2014/main" id="{FD990AAC-3B3A-F921-F13A-51BF6491E7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77641" y="4505325"/>
          <a:ext cx="2071608"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247649</xdr:colOff>
      <xdr:row>4</xdr:row>
      <xdr:rowOff>66012</xdr:rowOff>
    </xdr:from>
    <xdr:to>
      <xdr:col>15</xdr:col>
      <xdr:colOff>258130</xdr:colOff>
      <xdr:row>28</xdr:row>
      <xdr:rowOff>29284</xdr:rowOff>
    </xdr:to>
    <xdr:pic>
      <xdr:nvPicPr>
        <xdr:cNvPr id="4" name="Picture 3">
          <a:extLst>
            <a:ext uri="{FF2B5EF4-FFF2-40B4-BE49-F238E27FC236}">
              <a16:creationId xmlns:a16="http://schemas.microsoft.com/office/drawing/2014/main" id="{672E1AB2-CD41-9CDC-4B60-434B985DB9A9}"/>
            </a:ext>
          </a:extLst>
        </xdr:cNvPr>
        <xdr:cNvPicPr>
          <a:picLocks noChangeAspect="1"/>
        </xdr:cNvPicPr>
      </xdr:nvPicPr>
      <xdr:blipFill>
        <a:blip xmlns:r="http://schemas.openxmlformats.org/officeDocument/2006/relationships" r:embed="rId2"/>
        <a:stretch>
          <a:fillRect/>
        </a:stretch>
      </xdr:blipFill>
      <xdr:spPr>
        <a:xfrm>
          <a:off x="4695824" y="828012"/>
          <a:ext cx="6106481" cy="453527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17</xdr:col>
      <xdr:colOff>209550</xdr:colOff>
      <xdr:row>1</xdr:row>
      <xdr:rowOff>142875</xdr:rowOff>
    </xdr:from>
    <xdr:ext cx="4314825" cy="4095751"/>
    <xdr:sp macro="" textlink="">
      <xdr:nvSpPr>
        <xdr:cNvPr id="2" name="TextBox 1">
          <a:extLst>
            <a:ext uri="{FF2B5EF4-FFF2-40B4-BE49-F238E27FC236}">
              <a16:creationId xmlns:a16="http://schemas.microsoft.com/office/drawing/2014/main" id="{8F41DE02-CE15-47A8-A93B-F3E73E92645D}"/>
            </a:ext>
          </a:extLst>
        </xdr:cNvPr>
        <xdr:cNvSpPr txBox="1"/>
      </xdr:nvSpPr>
      <xdr:spPr>
        <a:xfrm>
          <a:off x="10572750" y="333375"/>
          <a:ext cx="4314825" cy="40957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page goes over the calculations for amplifying the output of a photodiode, which will be used to detect the level</a:t>
          </a:r>
          <a:r>
            <a:rPr lang="en-US" sz="1100" baseline="0"/>
            <a:t> of light reflected off the indented surface. </a:t>
          </a:r>
        </a:p>
        <a:p>
          <a:endParaRPr lang="en-US" sz="1100"/>
        </a:p>
        <a:p>
          <a:r>
            <a:rPr lang="en-US" sz="1100"/>
            <a:t>This will basically map the output of the photodiode</a:t>
          </a:r>
          <a:r>
            <a:rPr lang="en-US" sz="1100" baseline="0"/>
            <a:t> into the range we want to read using the microcontroller. I am using this tutorial from TI:</a:t>
          </a:r>
        </a:p>
        <a:p>
          <a:endParaRPr lang="en-US" sz="1100" baseline="0"/>
        </a:p>
        <a:p>
          <a:r>
            <a:rPr lang="en-US" sz="1100" baseline="0"/>
            <a:t>https://www.ti.com/lit/an/sboa220b/sboa220b.pdf?ts=1715461622312</a:t>
          </a:r>
        </a:p>
        <a:p>
          <a:endParaRPr lang="en-US" sz="1100" baseline="0"/>
        </a:p>
        <a:p>
          <a:r>
            <a:rPr lang="en-US" sz="1100" baseline="0"/>
            <a:t>The gain resistor is selected based on the desired range of output voltages, in this case between 0V and the max voltage which can be read by the ADC pin on the MCU.</a:t>
          </a:r>
        </a:p>
        <a:p>
          <a:endParaRPr lang="en-US" sz="1100" baseline="0"/>
        </a:p>
        <a:p>
          <a:endParaRPr lang="en-US" sz="1100" baseline="0"/>
        </a:p>
      </xdr:txBody>
    </xdr:sp>
    <xdr:clientData/>
  </xdr:oneCellAnchor>
  <xdr:twoCellAnchor editAs="oneCell">
    <xdr:from>
      <xdr:col>17</xdr:col>
      <xdr:colOff>104775</xdr:colOff>
      <xdr:row>26</xdr:row>
      <xdr:rowOff>95250</xdr:rowOff>
    </xdr:from>
    <xdr:to>
      <xdr:col>25</xdr:col>
      <xdr:colOff>153087</xdr:colOff>
      <xdr:row>46</xdr:row>
      <xdr:rowOff>19571</xdr:rowOff>
    </xdr:to>
    <xdr:pic>
      <xdr:nvPicPr>
        <xdr:cNvPr id="3" name="Picture 2">
          <a:extLst>
            <a:ext uri="{FF2B5EF4-FFF2-40B4-BE49-F238E27FC236}">
              <a16:creationId xmlns:a16="http://schemas.microsoft.com/office/drawing/2014/main" id="{1BEA928D-69B9-0343-AFA0-753A4FF5B4FC}"/>
            </a:ext>
          </a:extLst>
        </xdr:cNvPr>
        <xdr:cNvPicPr>
          <a:picLocks noChangeAspect="1"/>
        </xdr:cNvPicPr>
      </xdr:nvPicPr>
      <xdr:blipFill>
        <a:blip xmlns:r="http://schemas.openxmlformats.org/officeDocument/2006/relationships" r:embed="rId1"/>
        <a:stretch>
          <a:fillRect/>
        </a:stretch>
      </xdr:blipFill>
      <xdr:spPr>
        <a:xfrm>
          <a:off x="11972925" y="5048250"/>
          <a:ext cx="4925112" cy="37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_wvuOsRgmt4" TargetMode="External"/><Relationship Id="rId13" Type="http://schemas.openxmlformats.org/officeDocument/2006/relationships/hyperlink" Target="https://www.ineedmotors.com/6mm/high-torque-low-speed-electric-motor-ind-gm.html" TargetMode="External"/><Relationship Id="rId18" Type="http://schemas.openxmlformats.org/officeDocument/2006/relationships/hyperlink" Target="https://electronics.stackexchange.com/questions/186971/low-voltage-drop-transistor-for-arduino" TargetMode="External"/><Relationship Id="rId3" Type="http://schemas.openxmlformats.org/officeDocument/2006/relationships/hyperlink" Target="https://www.digikey.com/en/products/detail/seeed-technology-co-ltd/102010469/16652896" TargetMode="External"/><Relationship Id="rId21" Type="http://schemas.openxmlformats.org/officeDocument/2006/relationships/hyperlink" Target="https://www.digikey.com/en/products/detail/solidlite/BF5A04GA-NPD/19529479?s=N4IgjCBcoCwAxVAYygMwIYBsDOBTANCAPZQDaIA7AKwCcFAbAEwgC6hADgC5QgDKnAJwCWAOwDmIAL6F6NRCBSQMOAsTIgYYMAA46IQprA1GEQgGZtZ%2BlWZsQXHv2HiphI7vmLleQiUjkEFmkQAFpmaAUoQQBXVT9yKlZJYPp5IQATHhCwOGYObkgQfRBOAE92XB507BRkoA" TargetMode="External"/><Relationship Id="rId7" Type="http://schemas.openxmlformats.org/officeDocument/2006/relationships/hyperlink" Target="https://www.digikey.com/en/products/detail/seeed-technology-co-ltd/114993115/21277047" TargetMode="External"/><Relationship Id="rId12" Type="http://schemas.openxmlformats.org/officeDocument/2006/relationships/hyperlink" Target="https://www.digikey.com/en/products/detail/ineed-motor/IND-GM-615-136/16254332" TargetMode="External"/><Relationship Id="rId17" Type="http://schemas.openxmlformats.org/officeDocument/2006/relationships/hyperlink" Target="https://www.ttelectronics.com/TTElectronics/media/ProductFiles/Datasheet/OVLAW4CB7.pdf" TargetMode="External"/><Relationship Id="rId25" Type="http://schemas.openxmlformats.org/officeDocument/2006/relationships/hyperlink" Target="https://cdn-shop.adafruit.com/product-files/1781/C2253_-_ICR18650_2200mAh_3.7V_with_PCM_20140728_APPROVED_8.18.pdf" TargetMode="External"/><Relationship Id="rId2" Type="http://schemas.openxmlformats.org/officeDocument/2006/relationships/hyperlink" Target="https://www.pjrc.com/store/teensy41.html" TargetMode="External"/><Relationship Id="rId16" Type="http://schemas.openxmlformats.org/officeDocument/2006/relationships/hyperlink" Target="https://www.digikey.com/en/products/detail/tt-electronics-optek-technology/OVLAW4CB7/1843572" TargetMode="External"/><Relationship Id="rId20" Type="http://schemas.openxmlformats.org/officeDocument/2006/relationships/hyperlink" Target="https://www.advancedphotonix.com/wp-content/uploads/2022/03/DS-SLD-70BG2.pdf" TargetMode="External"/><Relationship Id="rId1" Type="http://schemas.openxmlformats.org/officeDocument/2006/relationships/hyperlink" Target="https://www.digikey.com/en/products/detail/sparkfun-electronics/DEV-20360/16688096" TargetMode="External"/><Relationship Id="rId6" Type="http://schemas.openxmlformats.org/officeDocument/2006/relationships/hyperlink" Target="https://www.seeedstudio.com/XIAO-ESP32S3-Sense-p-5639.html" TargetMode="External"/><Relationship Id="rId11" Type="http://schemas.openxmlformats.org/officeDocument/2006/relationships/hyperlink" Target="https://www.sparkfun.com/products/11015" TargetMode="External"/><Relationship Id="rId24" Type="http://schemas.openxmlformats.org/officeDocument/2006/relationships/hyperlink" Target="https://www.digikey.com/en/products/detail/adafruit-industries-llc/1781/5054543" TargetMode="External"/><Relationship Id="rId5" Type="http://schemas.openxmlformats.org/officeDocument/2006/relationships/hyperlink" Target="https://hackaday.io/project/171786-2020-ros-bluetooth-controller-prototype" TargetMode="External"/><Relationship Id="rId15" Type="http://schemas.openxmlformats.org/officeDocument/2006/relationships/hyperlink" Target="https://filecenter.deltaww.com/Products/download/04/0409/DSOS-0416-D%20Rev02.pdf" TargetMode="External"/><Relationship Id="rId23" Type="http://schemas.openxmlformats.org/officeDocument/2006/relationships/hyperlink" Target="https://www.analog.com/media/en/technical-documentation/technical-articles/s54_en-circuits.pdf" TargetMode="External"/><Relationship Id="rId10" Type="http://schemas.openxmlformats.org/officeDocument/2006/relationships/hyperlink" Target="https://www.digikey.com/en/products/detail/sparkfun-electronics/ROB-11015/6163694" TargetMode="External"/><Relationship Id="rId19" Type="http://schemas.openxmlformats.org/officeDocument/2006/relationships/hyperlink" Target="https://www.digikey.com/en/products/detail/advanced-photonix/SLD-70BG2A/5226588" TargetMode="External"/><Relationship Id="rId4" Type="http://schemas.openxmlformats.org/officeDocument/2006/relationships/hyperlink" Target="https://www.digikey.com/en/products/detail/seeed-technology-co-ltd/113991115/18724504" TargetMode="External"/><Relationship Id="rId9" Type="http://schemas.openxmlformats.org/officeDocument/2006/relationships/hyperlink" Target="https://www.seeedstudio.com/OV5640-Camera-for-XIAO-ESP32S3-Sense-With-Heat-Sink-p-5739.html" TargetMode="External"/><Relationship Id="rId14" Type="http://schemas.openxmlformats.org/officeDocument/2006/relationships/hyperlink" Target="https://www.digikey.com/en/products/detail/delta-electronics/DSOS-0416-03D/6599944" TargetMode="External"/><Relationship Id="rId22" Type="http://schemas.openxmlformats.org/officeDocument/2006/relationships/hyperlink" Target="http://www.solidlite.com/download/DataBook/BF5A04GA-NP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3" Type="http://schemas.openxmlformats.org/officeDocument/2006/relationships/hyperlink" Target="https://jlcpcb.com/partdetail/24085-0603WAF2402T5E/C23352" TargetMode="External"/><Relationship Id="rId18" Type="http://schemas.openxmlformats.org/officeDocument/2006/relationships/hyperlink" Target="https://wmsc.lcsc.com/wmsc/upload/file/pdf/v2/lcsc/2012062037_G-Switch-MS-22D28-G020_C963205.pdf" TargetMode="External"/><Relationship Id="rId26" Type="http://schemas.openxmlformats.org/officeDocument/2006/relationships/hyperlink" Target="https://jlcpcb.com/partdetail/C282149" TargetMode="External"/><Relationship Id="rId21" Type="http://schemas.openxmlformats.org/officeDocument/2006/relationships/hyperlink" Target="https://jlcpcb.com/partdetail/Walsin_TechCorp-MR12X20R0FTL/C431908" TargetMode="External"/><Relationship Id="rId34" Type="http://schemas.openxmlformats.org/officeDocument/2006/relationships/hyperlink" Target="https://jlcpcb.com/partdetail/Alpsalpine-SKRTLAE010/C110293" TargetMode="External"/><Relationship Id="rId7" Type="http://schemas.openxmlformats.org/officeDocument/2006/relationships/hyperlink" Target="https://jlcpcb.com/partdetail/TexasInstruments-DRV8837DSGR/C39159" TargetMode="External"/><Relationship Id="rId12" Type="http://schemas.openxmlformats.org/officeDocument/2006/relationships/hyperlink" Target="https://www.seeedstudio.com/XIAO-ESP32S3-Sense-p-5639.html" TargetMode="External"/><Relationship Id="rId17" Type="http://schemas.openxmlformats.org/officeDocument/2006/relationships/hyperlink" Target="https://jlcpcb.com/partdetail/28983-CL21B104KCFNNNE/C28233" TargetMode="External"/><Relationship Id="rId25" Type="http://schemas.openxmlformats.org/officeDocument/2006/relationships/hyperlink" Target="https://jlcpcb.com/partdetail/gswitch-MS_22D28G020/C963205" TargetMode="External"/><Relationship Id="rId33" Type="http://schemas.openxmlformats.org/officeDocument/2006/relationships/hyperlink" Target="https://wmsc.lcsc.com/wmsc/upload/file/pdf/v2/lcsc/1809191932_ALPSALPINE-SKRTLAE010_C110293.pdf" TargetMode="External"/><Relationship Id="rId38" Type="http://schemas.openxmlformats.org/officeDocument/2006/relationships/hyperlink" Target="https://omronfs.omron.com/en_US/ecb/products/pdf/en-b3f.pdf" TargetMode="External"/><Relationship Id="rId2" Type="http://schemas.openxmlformats.org/officeDocument/2006/relationships/hyperlink" Target="https://www.digikey.com/en/products/detail/ineed-motor/IND-GM-615-136/16254332" TargetMode="External"/><Relationship Id="rId16" Type="http://schemas.openxmlformats.org/officeDocument/2006/relationships/hyperlink" Target="https://wmsc.lcsc.com/wmsc/upload/file/pdf/v2/lcsc/2304140030_Samsung-Electro-Mechanics-CL21B104KCFNNNE_C28233.pdf" TargetMode="External"/><Relationship Id="rId20" Type="http://schemas.openxmlformats.org/officeDocument/2006/relationships/hyperlink" Target="https://jlcpcb.com/partdetail/16531-CL10A105KB8NNNC/C15849" TargetMode="External"/><Relationship Id="rId29" Type="http://schemas.openxmlformats.org/officeDocument/2006/relationships/hyperlink" Target="https://www.digikey.com/en/products/detail/bivar-inc/SMFLP3-5/3101200" TargetMode="External"/><Relationship Id="rId1" Type="http://schemas.openxmlformats.org/officeDocument/2006/relationships/hyperlink" Target="https://www.ineedmotors.com/6mm/high-torque-low-speed-electric-motor-ind-gm.html" TargetMode="External"/><Relationship Id="rId6" Type="http://schemas.openxmlformats.org/officeDocument/2006/relationships/hyperlink" Target="https://www.amazon.com/gp/product/B0BFMXTMZF/ref=ppx_yo_dt_b_search_asin_title?ie=UTF8&amp;psc=1" TargetMode="External"/><Relationship Id="rId11" Type="http://schemas.openxmlformats.org/officeDocument/2006/relationships/hyperlink" Target="http://www.solidlite.com/download/DataBook/BF5A04GA-NPD" TargetMode="External"/><Relationship Id="rId24" Type="http://schemas.openxmlformats.org/officeDocument/2006/relationships/hyperlink" Target="https://www.adafruit.com/product/4714" TargetMode="External"/><Relationship Id="rId32" Type="http://schemas.openxmlformats.org/officeDocument/2006/relationships/hyperlink" Target="https://wmsc.lcsc.com/wmsc/upload/file/pdf/v2/lcsc/2304140030_JST-B2B-PH-SM4-TB-LF-SN_C160352.pdf" TargetMode="External"/><Relationship Id="rId37" Type="http://schemas.openxmlformats.org/officeDocument/2006/relationships/hyperlink" Target="https://www.digikey.com/en/products/detail/omron-electronics-inc-emc-div/B3F-1000/33150" TargetMode="External"/><Relationship Id="rId5" Type="http://schemas.openxmlformats.org/officeDocument/2006/relationships/hyperlink" Target="https://www.digikey.com/en/products/detail/adafruit-industries-llc/1781/5054543" TargetMode="External"/><Relationship Id="rId15" Type="http://schemas.openxmlformats.org/officeDocument/2006/relationships/hyperlink" Target="https://wmsc.lcsc.com/wmsc/upload/file/pdf/v2/lcsc/2206010130_UNI-ROYAL-Uniroyal-Elec-0603WAF1001T5E_C21190.pdf" TargetMode="External"/><Relationship Id="rId23" Type="http://schemas.openxmlformats.org/officeDocument/2006/relationships/hyperlink" Target="https://www.digikey.com/en/products/detail/adafruit-industries-llc/4714/13175532" TargetMode="External"/><Relationship Id="rId28" Type="http://schemas.openxmlformats.org/officeDocument/2006/relationships/hyperlink" Target="https://www.seeedstudio.com/OV5640-Camera-for-XIAO-ESP32S3-Sense-With-Heat-Sink-p-5739.html" TargetMode="External"/><Relationship Id="rId36" Type="http://schemas.openxmlformats.org/officeDocument/2006/relationships/hyperlink" Target="https://mm.digikey.com/Volume0/opasdata/d220001/medias/docus/6156/970xxxxx1.pdf" TargetMode="External"/><Relationship Id="rId10" Type="http://schemas.openxmlformats.org/officeDocument/2006/relationships/hyperlink" Target="https://www.digikey.com/en/products/detail/solidlite/BF5A04GA-NPD/19529479?s=N4IgTCBcDaIEIDECsBBADAFgOIoLQDkAFAERAF0BfIA" TargetMode="External"/><Relationship Id="rId19" Type="http://schemas.openxmlformats.org/officeDocument/2006/relationships/hyperlink" Target="https://wmsc.lcsc.com/wmsc/upload/file/pdf/v2/lcsc/2304140030_Everlight-Elec-37-21S-KK2C-H3030M31N42936Z6-2T_C282149.pdf" TargetMode="External"/><Relationship Id="rId31" Type="http://schemas.openxmlformats.org/officeDocument/2006/relationships/hyperlink" Target="https://jlcpcb.com/partdetail/Jst-B2B_PH_SM4_TB_LF_SN/C160352" TargetMode="External"/><Relationship Id="rId4" Type="http://schemas.openxmlformats.org/officeDocument/2006/relationships/hyperlink" Target="https://cdn-shop.adafruit.com/product-files/1781/C2253_-_ICR18650_2200mAh_3.7V_with_PCM_20140728_APPROVED_8.18.pdf" TargetMode="External"/><Relationship Id="rId9" Type="http://schemas.openxmlformats.org/officeDocument/2006/relationships/hyperlink" Target="https://wmsc.lcsc.com/wmsc/upload/file/pdf/v2/lcsc/1912111437_IDCHIP-LMV321_C395459.pdf" TargetMode="External"/><Relationship Id="rId14" Type="http://schemas.openxmlformats.org/officeDocument/2006/relationships/hyperlink" Target="https://jlcpcb.com/partdetail/21904-0603WAF1001T5E/C21190" TargetMode="External"/><Relationship Id="rId22" Type="http://schemas.openxmlformats.org/officeDocument/2006/relationships/hyperlink" Target="https://jlcpcb.com/partdetail/26547-0603WAF1002T5E/C25804" TargetMode="External"/><Relationship Id="rId27" Type="http://schemas.openxmlformats.org/officeDocument/2006/relationships/hyperlink" Target="https://www.bivar.com/parts_content/Datasheets/SMFLPX.X.pdf" TargetMode="External"/><Relationship Id="rId30" Type="http://schemas.openxmlformats.org/officeDocument/2006/relationships/hyperlink" Target="https://jlcpcb.com/partdetail/92556-0603CG100J500NT/C91367" TargetMode="External"/><Relationship Id="rId35" Type="http://schemas.openxmlformats.org/officeDocument/2006/relationships/hyperlink" Target="https://www.digikey.com/en/products/detail/w%C3%BCrth-elektronik/970700321/6174897" TargetMode="External"/><Relationship Id="rId8" Type="http://schemas.openxmlformats.org/officeDocument/2006/relationships/hyperlink" Target="https://jlcpcb.com/partdetail/Idchip-LMV321/C395459" TargetMode="External"/><Relationship Id="rId3" Type="http://schemas.openxmlformats.org/officeDocument/2006/relationships/hyperlink" Target="https://wmsc.lcsc.com/wmsc/upload/file/pdf/v2/lcsc/1809212034_Texas-Instruments-DRV8837DSGR_C39159.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lcpcb.com/partdetail/Idchip-LMV321/C395459" TargetMode="External"/><Relationship Id="rId13" Type="http://schemas.openxmlformats.org/officeDocument/2006/relationships/hyperlink" Target="https://wmsc.lcsc.com/wmsc/upload/file/pdf/v2/lcsc/2012062037_G-Switch-MS-22D28-G020_C963205.pdf" TargetMode="External"/><Relationship Id="rId18" Type="http://schemas.openxmlformats.org/officeDocument/2006/relationships/hyperlink" Target="https://www.seeedstudio.com/OV5640-Camera-for-XIAO-ESP32S3-Sense-With-Heat-Sink-p-5739.html" TargetMode="External"/><Relationship Id="rId26" Type="http://schemas.openxmlformats.org/officeDocument/2006/relationships/hyperlink" Target="https://www.digikey.com/en/products/detail/omron-electronics-inc-emc-div/B3F-1000/33150" TargetMode="External"/><Relationship Id="rId3" Type="http://schemas.openxmlformats.org/officeDocument/2006/relationships/hyperlink" Target="https://wmsc.lcsc.com/wmsc/upload/file/pdf/v2/lcsc/1809212034_Texas-Instruments-DRV8837DSGR_C39159.pdf" TargetMode="External"/><Relationship Id="rId21" Type="http://schemas.openxmlformats.org/officeDocument/2006/relationships/hyperlink" Target="https://wmsc.lcsc.com/wmsc/upload/file/pdf/v2/lcsc/2304140030_JST-B2B-PH-SM4-TB-LF-SN_C160352.pdf" TargetMode="External"/><Relationship Id="rId7" Type="http://schemas.openxmlformats.org/officeDocument/2006/relationships/hyperlink" Target="https://jlcpcb.com/partdetail/TexasInstruments-DRV8837DSGR/C39159" TargetMode="External"/><Relationship Id="rId12" Type="http://schemas.openxmlformats.org/officeDocument/2006/relationships/hyperlink" Target="https://www.seeedstudio.com/XIAO-ESP32S3-Sense-p-5639.html" TargetMode="External"/><Relationship Id="rId17" Type="http://schemas.openxmlformats.org/officeDocument/2006/relationships/hyperlink" Target="https://www.bivar.com/parts_content/Datasheets/SMFLPX.X.pdf" TargetMode="External"/><Relationship Id="rId25" Type="http://schemas.openxmlformats.org/officeDocument/2006/relationships/hyperlink" Target="https://mm.digikey.com/Volume0/opasdata/d220001/medias/docus/6156/970xxxxx1.pdf" TargetMode="External"/><Relationship Id="rId2" Type="http://schemas.openxmlformats.org/officeDocument/2006/relationships/hyperlink" Target="https://www.digikey.com/en/products/detail/ineed-motor/IND-GM-615-136/16254332" TargetMode="External"/><Relationship Id="rId16" Type="http://schemas.openxmlformats.org/officeDocument/2006/relationships/hyperlink" Target="https://jlcpcb.com/partdetail/C282149" TargetMode="External"/><Relationship Id="rId20" Type="http://schemas.openxmlformats.org/officeDocument/2006/relationships/hyperlink" Target="https://jlcpcb.com/partdetail/Jst-B2B_PH_SM4_TB_LF_SN/C160352" TargetMode="External"/><Relationship Id="rId29" Type="http://schemas.openxmlformats.org/officeDocument/2006/relationships/hyperlink" Target="https://jlcpcb.com/partdetail/33914-CL05C100JB5NNNC/C32949" TargetMode="External"/><Relationship Id="rId1" Type="http://schemas.openxmlformats.org/officeDocument/2006/relationships/hyperlink" Target="https://www.ineedmotors.com/6mm/high-torque-low-speed-electric-motor-ind-gm.html" TargetMode="External"/><Relationship Id="rId6" Type="http://schemas.openxmlformats.org/officeDocument/2006/relationships/hyperlink" Target="https://www.amazon.com/gp/product/B0BFMXTMZF/ref=ppx_yo_dt_b_search_asin_title?ie=UTF8&amp;psc=1" TargetMode="External"/><Relationship Id="rId11" Type="http://schemas.openxmlformats.org/officeDocument/2006/relationships/hyperlink" Target="http://www.solidlite.com/download/DataBook/BF5A04GA-NPD" TargetMode="External"/><Relationship Id="rId24" Type="http://schemas.openxmlformats.org/officeDocument/2006/relationships/hyperlink" Target="https://www.digikey.com/en/products/detail/w%C3%BCrth-elektronik/970700321/6174897" TargetMode="External"/><Relationship Id="rId5" Type="http://schemas.openxmlformats.org/officeDocument/2006/relationships/hyperlink" Target="https://www.digikey.com/en/products/detail/adafruit-industries-llc/1781/5054543" TargetMode="External"/><Relationship Id="rId15" Type="http://schemas.openxmlformats.org/officeDocument/2006/relationships/hyperlink" Target="https://jlcpcb.com/partdetail/gswitch-MS_22D28G020/C963205" TargetMode="External"/><Relationship Id="rId23" Type="http://schemas.openxmlformats.org/officeDocument/2006/relationships/hyperlink" Target="https://jlcpcb.com/partdetail/Alpsalpine-SKRTLAE010/C110293" TargetMode="External"/><Relationship Id="rId28" Type="http://schemas.openxmlformats.org/officeDocument/2006/relationships/hyperlink" Target="https://jlcpcb.com/partdetail/97651-CL10A106MA8NRNC/C96446" TargetMode="External"/><Relationship Id="rId10" Type="http://schemas.openxmlformats.org/officeDocument/2006/relationships/hyperlink" Target="https://www.digikey.com/en/products/detail/solidlite/BF5A04GA-NPD/19529479?s=N4IgTCBcDaIEIDECsBBADAFgOIoLQDkAFAERAF0BfIA" TargetMode="External"/><Relationship Id="rId19" Type="http://schemas.openxmlformats.org/officeDocument/2006/relationships/hyperlink" Target="https://www.digikey.com/en/products/detail/bivar-inc/SMFLP6-0/2407240" TargetMode="External"/><Relationship Id="rId4" Type="http://schemas.openxmlformats.org/officeDocument/2006/relationships/hyperlink" Target="https://cdn-shop.adafruit.com/product-files/1781/C2253_-_ICR18650_2200mAh_3.7V_with_PCM_20140728_APPROVED_8.18.pdf" TargetMode="External"/><Relationship Id="rId9" Type="http://schemas.openxmlformats.org/officeDocument/2006/relationships/hyperlink" Target="https://wmsc.lcsc.com/wmsc/upload/file/pdf/v2/lcsc/1912111437_IDCHIP-LMV321_C395459.pdf" TargetMode="External"/><Relationship Id="rId14" Type="http://schemas.openxmlformats.org/officeDocument/2006/relationships/hyperlink" Target="https://wmsc.lcsc.com/wmsc/upload/file/pdf/v2/lcsc/2304140030_Everlight-Elec-37-21S-KK2C-H3030M31N42936Z6-2T_C282149.pdf" TargetMode="External"/><Relationship Id="rId22" Type="http://schemas.openxmlformats.org/officeDocument/2006/relationships/hyperlink" Target="https://wmsc.lcsc.com/wmsc/upload/file/pdf/v2/lcsc/1809191932_ALPSALPINE-SKRTLAE010_C110293.pdf" TargetMode="External"/><Relationship Id="rId27" Type="http://schemas.openxmlformats.org/officeDocument/2006/relationships/hyperlink" Target="https://omronfs.omron.com/en_US/ecb/products/pdf/en-b3f.pdf" TargetMode="External"/><Relationship Id="rId30" Type="http://schemas.openxmlformats.org/officeDocument/2006/relationships/hyperlink" Target="https://jlcpcb.com/partdetail/53938-CL05A105KA5NQNC/C52923"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20AF-E159-4ABD-BA01-305CCD9C600C}">
  <dimension ref="A1:P36"/>
  <sheetViews>
    <sheetView workbookViewId="0">
      <selection activeCell="M3" sqref="M3"/>
    </sheetView>
  </sheetViews>
  <sheetFormatPr defaultRowHeight="15" x14ac:dyDescent="0.25"/>
  <cols>
    <col min="1" max="1" width="28.28515625" customWidth="1"/>
    <col min="2" max="2" width="10.28515625" bestFit="1" customWidth="1"/>
    <col min="3" max="3" width="15.42578125" bestFit="1" customWidth="1"/>
    <col min="4" max="4" width="16.28515625" bestFit="1" customWidth="1"/>
    <col min="8" max="8" width="16.42578125" customWidth="1"/>
    <col min="9" max="9" width="16.85546875" customWidth="1"/>
  </cols>
  <sheetData>
    <row r="1" spans="1:16" x14ac:dyDescent="0.25">
      <c r="A1" t="s">
        <v>0</v>
      </c>
      <c r="B1" t="s">
        <v>1</v>
      </c>
      <c r="C1" t="s">
        <v>6</v>
      </c>
      <c r="D1" t="s">
        <v>7</v>
      </c>
      <c r="E1" t="s">
        <v>2</v>
      </c>
      <c r="F1" t="s">
        <v>3</v>
      </c>
      <c r="G1" t="s">
        <v>12</v>
      </c>
      <c r="H1" t="s">
        <v>6</v>
      </c>
      <c r="I1" t="s">
        <v>7</v>
      </c>
      <c r="J1" t="s">
        <v>2</v>
      </c>
      <c r="K1" t="s">
        <v>3</v>
      </c>
      <c r="L1" t="s">
        <v>17</v>
      </c>
      <c r="M1" t="s">
        <v>6</v>
      </c>
      <c r="N1" t="s">
        <v>7</v>
      </c>
      <c r="O1" t="s">
        <v>2</v>
      </c>
      <c r="P1" t="s">
        <v>3</v>
      </c>
    </row>
    <row r="3" spans="1:16" x14ac:dyDescent="0.25">
      <c r="A3" t="s">
        <v>4</v>
      </c>
      <c r="B3" t="s">
        <v>5</v>
      </c>
      <c r="C3" s="1" t="s">
        <v>8</v>
      </c>
      <c r="D3" s="1" t="s">
        <v>9</v>
      </c>
      <c r="E3" t="s">
        <v>10</v>
      </c>
      <c r="F3" t="s">
        <v>11</v>
      </c>
      <c r="G3" t="s">
        <v>13</v>
      </c>
      <c r="H3" s="1" t="s">
        <v>14</v>
      </c>
      <c r="J3" t="s">
        <v>16</v>
      </c>
      <c r="K3" t="s">
        <v>15</v>
      </c>
      <c r="L3" t="s">
        <v>18</v>
      </c>
      <c r="M3" s="1" t="s">
        <v>19</v>
      </c>
      <c r="N3" s="1" t="s">
        <v>23</v>
      </c>
      <c r="O3" t="s">
        <v>29</v>
      </c>
      <c r="P3" t="s">
        <v>24</v>
      </c>
    </row>
    <row r="5" spans="1:16" x14ac:dyDescent="0.25">
      <c r="A5" t="s">
        <v>32</v>
      </c>
      <c r="B5" t="s">
        <v>33</v>
      </c>
      <c r="C5" s="1" t="s">
        <v>34</v>
      </c>
      <c r="D5" s="1" t="s">
        <v>35</v>
      </c>
      <c r="E5" t="s">
        <v>36</v>
      </c>
      <c r="F5" t="s">
        <v>37</v>
      </c>
      <c r="G5" t="s">
        <v>44</v>
      </c>
      <c r="H5" s="1" t="s">
        <v>45</v>
      </c>
      <c r="I5" s="1" t="s">
        <v>46</v>
      </c>
      <c r="J5" t="s">
        <v>47</v>
      </c>
      <c r="K5" t="s">
        <v>48</v>
      </c>
    </row>
    <row r="7" spans="1:16" x14ac:dyDescent="0.25">
      <c r="A7" t="s">
        <v>38</v>
      </c>
      <c r="B7" t="s">
        <v>39</v>
      </c>
      <c r="C7" s="1" t="s">
        <v>40</v>
      </c>
      <c r="D7" s="1" t="s">
        <v>41</v>
      </c>
      <c r="E7" t="s">
        <v>42</v>
      </c>
      <c r="F7" t="s">
        <v>43</v>
      </c>
    </row>
    <row r="9" spans="1:16" x14ac:dyDescent="0.25">
      <c r="A9" t="s">
        <v>49</v>
      </c>
      <c r="B9" t="s">
        <v>50</v>
      </c>
      <c r="C9" s="1" t="s">
        <v>51</v>
      </c>
      <c r="D9" s="1" t="s">
        <v>52</v>
      </c>
      <c r="E9" t="s">
        <v>54</v>
      </c>
    </row>
    <row r="11" spans="1:16" x14ac:dyDescent="0.25">
      <c r="A11" t="s">
        <v>53</v>
      </c>
      <c r="B11">
        <v>1781</v>
      </c>
      <c r="C11" s="1" t="s">
        <v>78</v>
      </c>
      <c r="D11" s="1" t="s">
        <v>79</v>
      </c>
      <c r="E11" t="s">
        <v>80</v>
      </c>
    </row>
    <row r="13" spans="1:16" x14ac:dyDescent="0.25">
      <c r="A13" t="s">
        <v>57</v>
      </c>
      <c r="B13" t="s">
        <v>58</v>
      </c>
      <c r="C13" s="1" t="s">
        <v>59</v>
      </c>
      <c r="D13" s="1" t="s">
        <v>60</v>
      </c>
      <c r="G13" t="s">
        <v>62</v>
      </c>
      <c r="H13" s="1" t="s">
        <v>61</v>
      </c>
      <c r="I13" s="1" t="s">
        <v>63</v>
      </c>
    </row>
    <row r="31" spans="1:2" x14ac:dyDescent="0.25">
      <c r="A31" t="s">
        <v>20</v>
      </c>
    </row>
    <row r="32" spans="1:2" x14ac:dyDescent="0.25">
      <c r="A32" t="s">
        <v>21</v>
      </c>
      <c r="B32" s="1" t="s">
        <v>22</v>
      </c>
    </row>
    <row r="33" spans="1:4" x14ac:dyDescent="0.25">
      <c r="A33" t="s">
        <v>27</v>
      </c>
      <c r="B33" s="1" t="s">
        <v>28</v>
      </c>
    </row>
    <row r="34" spans="1:4" x14ac:dyDescent="0.25">
      <c r="A34" t="s">
        <v>25</v>
      </c>
      <c r="B34" s="1" t="s">
        <v>26</v>
      </c>
      <c r="C34" s="1" t="s">
        <v>30</v>
      </c>
      <c r="D34" t="s">
        <v>31</v>
      </c>
    </row>
    <row r="35" spans="1:4" x14ac:dyDescent="0.25">
      <c r="A35" t="s">
        <v>55</v>
      </c>
      <c r="B35" s="1" t="s">
        <v>56</v>
      </c>
    </row>
    <row r="36" spans="1:4" x14ac:dyDescent="0.25">
      <c r="A36" t="s">
        <v>64</v>
      </c>
      <c r="B36" s="1" t="s">
        <v>65</v>
      </c>
    </row>
  </sheetData>
  <hyperlinks>
    <hyperlink ref="C3" r:id="rId1" xr:uid="{657C7013-446B-4543-9031-9C240FB37813}"/>
    <hyperlink ref="D3" r:id="rId2" xr:uid="{412B9AE1-B6C8-4E23-9BA8-D93988920C17}"/>
    <hyperlink ref="H3" r:id="rId3" xr:uid="{25994C14-5055-4B0A-BC65-F3B7C4CE9117}"/>
    <hyperlink ref="M3" r:id="rId4" xr:uid="{23FF53AF-B260-4B10-8E46-B4CFABB7BEF6}"/>
    <hyperlink ref="B32" r:id="rId5" xr:uid="{DEAA6BD1-0D13-4CEA-BDC3-434FF9AE89D3}"/>
    <hyperlink ref="N3" r:id="rId6" xr:uid="{048E7CCF-9AE5-49B8-A3E1-57FED87C19D2}"/>
    <hyperlink ref="B34" r:id="rId7" xr:uid="{E7AC4257-03C3-4618-A3F4-CC19FB27DD0B}"/>
    <hyperlink ref="B33" r:id="rId8" xr:uid="{083B0844-4D1D-459C-84D7-B9FB4CCA1C94}"/>
    <hyperlink ref="C34" r:id="rId9" location="reviews " xr:uid="{E764D188-AFFE-4E3A-81CC-5A26F07A09D4}"/>
    <hyperlink ref="C5" r:id="rId10" xr:uid="{9559D9FF-EA28-463D-B273-03204DFD2DCE}"/>
    <hyperlink ref="D5" r:id="rId11" xr:uid="{CBF5E2E6-4EF0-4C15-A035-7ABEDA1A5DF5}"/>
    <hyperlink ref="C7" r:id="rId12" xr:uid="{D4397043-074A-48A2-9611-76CD29416584}"/>
    <hyperlink ref="D7" r:id="rId13" xr:uid="{6A67F310-CC98-4C93-89DD-D26E654E1953}"/>
    <hyperlink ref="H5" r:id="rId14" xr:uid="{1CCD284B-BE6E-4CCE-A5CB-76A94C0C66BD}"/>
    <hyperlink ref="I5" r:id="rId15" xr:uid="{0F026853-C256-4F43-B369-DBE1CC6BF5FF}"/>
    <hyperlink ref="C9" r:id="rId16" xr:uid="{04B846EB-DB1E-451A-9926-92C3AB7EFBE6}"/>
    <hyperlink ref="D9" r:id="rId17" xr:uid="{BE5D3155-F726-48D3-8A36-BDEBD6549360}"/>
    <hyperlink ref="B35" r:id="rId18" xr:uid="{C0202240-096F-4559-89B5-4E3364FB21E7}"/>
    <hyperlink ref="C13" r:id="rId19" xr:uid="{948C7540-DDD1-43A6-B298-56CFD6FE7982}"/>
    <hyperlink ref="D13" r:id="rId20" xr:uid="{95834938-E5B7-451F-A7E9-25F034DC9646}"/>
    <hyperlink ref="H13" r:id="rId21" display="https://www.digikey.com/en/products/detail/solidlite/BF5A04GA-NPD/19529479?s=N4IgjCBcoCwAxVAYygMwIYBsDOBTANCAPZQDaIA7AKwCcFAbAEwgC6hADgC5QgDKnAJwCWAOwDmIAL6F6NRCBSQMOAsTIgYYMAA46IQprA1GEQgGZtZ%2BlWZsQXHv2HiphI7vmLleQiUjkEFmkQAFpmaAUoQQBXVT9yKlZJYPp5IQATHhCwOGYObkgQfRBOAE92XB507BRkoA " xr:uid="{F90B6E4F-5677-4428-952F-40DEDEDF9F0C}"/>
    <hyperlink ref="I13" r:id="rId22" xr:uid="{8990C43A-4448-46BD-825D-83F9ED154F84}"/>
    <hyperlink ref="B36" r:id="rId23" xr:uid="{D13F95B7-1D1F-422E-9E28-BC92E980ECD2}"/>
    <hyperlink ref="C11" r:id="rId24" xr:uid="{D312EB4D-1C73-48C0-9126-61E7BE9447A3}"/>
    <hyperlink ref="D11" r:id="rId25" xr:uid="{8AE01276-51E2-449E-9D2A-E1B723A7C00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ED676-0AA6-4348-A645-6017AA70DAEF}">
  <dimension ref="A1:R26"/>
  <sheetViews>
    <sheetView workbookViewId="0">
      <selection activeCell="B21" sqref="B21"/>
    </sheetView>
  </sheetViews>
  <sheetFormatPr defaultRowHeight="15" x14ac:dyDescent="0.25"/>
  <cols>
    <col min="1" max="1" width="26.140625" bestFit="1" customWidth="1"/>
    <col min="2" max="2" width="14.7109375" bestFit="1" customWidth="1"/>
  </cols>
  <sheetData>
    <row r="1" spans="1:6" x14ac:dyDescent="0.25">
      <c r="A1" s="4" t="s">
        <v>67</v>
      </c>
      <c r="B1" s="4" t="s">
        <v>85</v>
      </c>
      <c r="C1" s="4" t="s">
        <v>86</v>
      </c>
      <c r="D1" s="4" t="s">
        <v>95</v>
      </c>
      <c r="E1" s="4" t="s">
        <v>87</v>
      </c>
      <c r="F1" s="4" t="s">
        <v>132</v>
      </c>
    </row>
    <row r="2" spans="1:6" x14ac:dyDescent="0.25">
      <c r="A2" s="16" t="s">
        <v>58</v>
      </c>
      <c r="B2" s="16"/>
      <c r="C2" s="16"/>
      <c r="D2" s="16"/>
      <c r="E2" s="16"/>
    </row>
    <row r="3" spans="1:6" x14ac:dyDescent="0.25">
      <c r="A3" t="s">
        <v>129</v>
      </c>
      <c r="B3" t="s">
        <v>69</v>
      </c>
    </row>
    <row r="4" spans="1:6" x14ac:dyDescent="0.25">
      <c r="A4" t="s">
        <v>130</v>
      </c>
      <c r="B4">
        <v>0.35</v>
      </c>
      <c r="C4" t="s">
        <v>89</v>
      </c>
    </row>
    <row r="5" spans="1:6" x14ac:dyDescent="0.25">
      <c r="A5" t="s">
        <v>135</v>
      </c>
      <c r="B5">
        <v>40</v>
      </c>
      <c r="C5" t="s">
        <v>136</v>
      </c>
      <c r="D5">
        <f>B5/1000000</f>
        <v>4.0000000000000003E-5</v>
      </c>
      <c r="E5" t="s">
        <v>96</v>
      </c>
    </row>
    <row r="6" spans="1:6" x14ac:dyDescent="0.25">
      <c r="A6" t="s">
        <v>201</v>
      </c>
      <c r="B6">
        <v>2.5</v>
      </c>
      <c r="C6" t="s">
        <v>136</v>
      </c>
      <c r="D6">
        <f>B6/1000000</f>
        <v>2.5000000000000002E-6</v>
      </c>
      <c r="E6" t="s">
        <v>96</v>
      </c>
      <c r="F6" t="s">
        <v>202</v>
      </c>
    </row>
    <row r="7" spans="1:6" x14ac:dyDescent="0.25">
      <c r="A7" t="s">
        <v>212</v>
      </c>
      <c r="B7">
        <v>25</v>
      </c>
      <c r="C7" t="s">
        <v>209</v>
      </c>
      <c r="D7">
        <f>B7*0.000000000001</f>
        <v>2.5000000000000001E-11</v>
      </c>
      <c r="E7" t="s">
        <v>208</v>
      </c>
    </row>
    <row r="8" spans="1:6" x14ac:dyDescent="0.25">
      <c r="A8" s="16" t="s">
        <v>104</v>
      </c>
      <c r="B8" s="16"/>
      <c r="C8" s="16"/>
      <c r="D8" s="16"/>
      <c r="E8" s="16"/>
    </row>
    <row r="9" spans="1:6" x14ac:dyDescent="0.25">
      <c r="A9" t="s">
        <v>134</v>
      </c>
      <c r="B9">
        <v>2.5</v>
      </c>
      <c r="C9" t="s">
        <v>89</v>
      </c>
    </row>
    <row r="10" spans="1:6" x14ac:dyDescent="0.25">
      <c r="A10" t="s">
        <v>138</v>
      </c>
      <c r="B10">
        <v>0.1</v>
      </c>
      <c r="C10" t="s">
        <v>89</v>
      </c>
    </row>
    <row r="11" spans="1:6" x14ac:dyDescent="0.25">
      <c r="A11" s="16" t="s">
        <v>107</v>
      </c>
      <c r="B11" s="16"/>
      <c r="C11" s="16"/>
      <c r="D11" s="16"/>
      <c r="E11" s="16"/>
    </row>
    <row r="12" spans="1:6" x14ac:dyDescent="0.25">
      <c r="A12" t="s">
        <v>200</v>
      </c>
      <c r="B12" t="s">
        <v>185</v>
      </c>
    </row>
    <row r="13" spans="1:6" x14ac:dyDescent="0.25">
      <c r="A13" t="s">
        <v>221</v>
      </c>
      <c r="B13">
        <v>1</v>
      </c>
      <c r="C13" t="s">
        <v>222</v>
      </c>
    </row>
    <row r="14" spans="1:6" x14ac:dyDescent="0.25">
      <c r="A14" s="16" t="s">
        <v>108</v>
      </c>
      <c r="B14" s="16"/>
      <c r="C14" s="16"/>
      <c r="D14" s="16"/>
      <c r="E14" s="16"/>
    </row>
    <row r="15" spans="1:6" x14ac:dyDescent="0.25">
      <c r="A15" t="s">
        <v>137</v>
      </c>
      <c r="B15">
        <f>B9/D6</f>
        <v>999999.99999999988</v>
      </c>
      <c r="C15" t="s">
        <v>110</v>
      </c>
      <c r="D15">
        <f>B15*0.001</f>
        <v>999.99999999999989</v>
      </c>
      <c r="E15" t="s">
        <v>220</v>
      </c>
      <c r="F15" t="s">
        <v>219</v>
      </c>
    </row>
    <row r="16" spans="1:6" x14ac:dyDescent="0.25">
      <c r="A16" t="s">
        <v>204</v>
      </c>
      <c r="B16">
        <v>20</v>
      </c>
      <c r="C16" t="s">
        <v>205</v>
      </c>
      <c r="D16">
        <f>B16*1000</f>
        <v>20000</v>
      </c>
      <c r="E16" t="s">
        <v>206</v>
      </c>
    </row>
    <row r="17" spans="1:18" x14ac:dyDescent="0.25">
      <c r="A17" t="s">
        <v>207</v>
      </c>
      <c r="B17" s="7">
        <f>1/(2*PI()*B15*D16)</f>
        <v>7.9577471545947678E-12</v>
      </c>
      <c r="C17" t="s">
        <v>208</v>
      </c>
      <c r="D17" s="8">
        <f>B17*1000000000000</f>
        <v>7.9577471545947676</v>
      </c>
      <c r="E17" t="s">
        <v>209</v>
      </c>
    </row>
    <row r="18" spans="1:18" x14ac:dyDescent="0.25">
      <c r="A18" t="s">
        <v>210</v>
      </c>
      <c r="F18" t="s">
        <v>211</v>
      </c>
    </row>
    <row r="19" spans="1:18" x14ac:dyDescent="0.25">
      <c r="A19" t="s">
        <v>213</v>
      </c>
      <c r="B19" s="10">
        <f>(D7+B17)/(2*PI()*B15*B17*B17)</f>
        <v>82831.853071795864</v>
      </c>
      <c r="C19" t="s">
        <v>206</v>
      </c>
      <c r="D19" s="9">
        <f>B19*0.001</f>
        <v>82.831853071795862</v>
      </c>
      <c r="E19" t="s">
        <v>205</v>
      </c>
    </row>
    <row r="20" spans="1:18" x14ac:dyDescent="0.25">
      <c r="A20" t="s">
        <v>214</v>
      </c>
      <c r="B20">
        <v>1000</v>
      </c>
      <c r="C20" t="s">
        <v>110</v>
      </c>
    </row>
    <row r="21" spans="1:18" x14ac:dyDescent="0.25">
      <c r="A21" t="s">
        <v>215</v>
      </c>
      <c r="B21">
        <f>B20*(B9-B10)/B10</f>
        <v>24000</v>
      </c>
      <c r="C21" t="s">
        <v>110</v>
      </c>
    </row>
    <row r="22" spans="1:18" x14ac:dyDescent="0.25">
      <c r="A22" t="s">
        <v>216</v>
      </c>
      <c r="B22">
        <v>1</v>
      </c>
      <c r="C22" t="s">
        <v>217</v>
      </c>
      <c r="D22">
        <f>B22*0.000001</f>
        <v>9.9999999999999995E-7</v>
      </c>
      <c r="E22" t="s">
        <v>208</v>
      </c>
    </row>
    <row r="23" spans="1:18" x14ac:dyDescent="0.25">
      <c r="A23" t="s">
        <v>218</v>
      </c>
      <c r="B23" s="10">
        <f>1/(2*PI()*D22*1/(1/B20+1/B21))</f>
        <v>165.78639905405765</v>
      </c>
      <c r="C23" t="s">
        <v>206</v>
      </c>
    </row>
    <row r="26" spans="1:18" x14ac:dyDescent="0.25">
      <c r="R26" t="s">
        <v>203</v>
      </c>
    </row>
  </sheetData>
  <mergeCells count="4">
    <mergeCell ref="A2:E2"/>
    <mergeCell ref="A8:E8"/>
    <mergeCell ref="A11:E11"/>
    <mergeCell ref="A14:E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22C38-479B-4EFD-9343-CB87D8E478ED}">
  <dimension ref="A1:A7"/>
  <sheetViews>
    <sheetView workbookViewId="0">
      <selection activeCell="A10" sqref="A10"/>
    </sheetView>
  </sheetViews>
  <sheetFormatPr defaultRowHeight="15" x14ac:dyDescent="0.25"/>
  <cols>
    <col min="1" max="1" width="72" customWidth="1"/>
  </cols>
  <sheetData>
    <row r="1" spans="1:1" x14ac:dyDescent="0.25">
      <c r="A1" s="4" t="s">
        <v>144</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59DA9-3A66-4337-9E8D-41CF1325B540}">
  <dimension ref="A1:E10"/>
  <sheetViews>
    <sheetView workbookViewId="0">
      <selection activeCell="A4" sqref="A4"/>
    </sheetView>
  </sheetViews>
  <sheetFormatPr defaultRowHeight="15" x14ac:dyDescent="0.25"/>
  <cols>
    <col min="1" max="1" width="15.5703125" bestFit="1" customWidth="1"/>
    <col min="3" max="3" width="9.140625" style="2"/>
    <col min="5" max="5" width="13.28515625" bestFit="1" customWidth="1"/>
  </cols>
  <sheetData>
    <row r="1" spans="1:5" x14ac:dyDescent="0.25">
      <c r="A1" t="s">
        <v>66</v>
      </c>
      <c r="B1" t="s">
        <v>67</v>
      </c>
      <c r="C1" s="2" t="s">
        <v>68</v>
      </c>
      <c r="D1" t="s">
        <v>70</v>
      </c>
      <c r="E1" t="s">
        <v>71</v>
      </c>
    </row>
    <row r="2" spans="1:5" x14ac:dyDescent="0.25">
      <c r="A2" t="s">
        <v>69</v>
      </c>
      <c r="B2">
        <v>10</v>
      </c>
      <c r="C2" s="2">
        <v>0.55000000000000004</v>
      </c>
      <c r="D2" s="3">
        <f>B2*C2</f>
        <v>5.5</v>
      </c>
      <c r="E2" s="3">
        <f>D2</f>
        <v>5.5</v>
      </c>
    </row>
    <row r="3" spans="1:5" x14ac:dyDescent="0.25">
      <c r="A3" t="s">
        <v>72</v>
      </c>
      <c r="B3">
        <v>2</v>
      </c>
      <c r="C3" s="2">
        <v>6.83</v>
      </c>
      <c r="D3" s="3">
        <f>B3*C3</f>
        <v>13.66</v>
      </c>
      <c r="E3" s="3">
        <f>D3+E2</f>
        <v>19.16</v>
      </c>
    </row>
    <row r="4" spans="1:5" x14ac:dyDescent="0.25">
      <c r="A4" t="s">
        <v>73</v>
      </c>
      <c r="B4">
        <v>10</v>
      </c>
      <c r="C4" s="2">
        <v>0.53</v>
      </c>
      <c r="D4" s="3">
        <f t="shared" ref="D4:D10" si="0">B4*C4</f>
        <v>5.3000000000000007</v>
      </c>
      <c r="E4" s="3">
        <f t="shared" ref="E4:E10" si="1">D4+E3</f>
        <v>24.46</v>
      </c>
    </row>
    <row r="5" spans="1:5" x14ac:dyDescent="0.25">
      <c r="A5" t="s">
        <v>74</v>
      </c>
      <c r="B5">
        <v>1</v>
      </c>
      <c r="C5" s="2">
        <v>35.700000000000003</v>
      </c>
      <c r="D5" s="3">
        <f t="shared" si="0"/>
        <v>35.700000000000003</v>
      </c>
      <c r="E5" s="3">
        <f t="shared" si="1"/>
        <v>60.160000000000004</v>
      </c>
    </row>
    <row r="6" spans="1:5" x14ac:dyDescent="0.25">
      <c r="A6">
        <v>102010469</v>
      </c>
      <c r="B6">
        <v>1</v>
      </c>
      <c r="C6" s="2">
        <v>15.99</v>
      </c>
      <c r="D6" s="3">
        <f t="shared" si="0"/>
        <v>15.99</v>
      </c>
      <c r="E6" s="3">
        <f t="shared" si="1"/>
        <v>76.150000000000006</v>
      </c>
    </row>
    <row r="7" spans="1:5" x14ac:dyDescent="0.25">
      <c r="A7">
        <v>113991115</v>
      </c>
      <c r="B7">
        <v>1</v>
      </c>
      <c r="C7" s="2">
        <v>13.99</v>
      </c>
      <c r="D7" s="3">
        <f t="shared" si="0"/>
        <v>13.99</v>
      </c>
      <c r="E7" s="3">
        <f t="shared" si="1"/>
        <v>90.14</v>
      </c>
    </row>
    <row r="8" spans="1:5" x14ac:dyDescent="0.25">
      <c r="A8" t="s">
        <v>75</v>
      </c>
      <c r="B8">
        <v>3</v>
      </c>
      <c r="C8" s="2">
        <v>5.35</v>
      </c>
      <c r="D8" s="3">
        <f t="shared" si="0"/>
        <v>16.049999999999997</v>
      </c>
      <c r="E8" s="3">
        <f t="shared" si="1"/>
        <v>106.19</v>
      </c>
    </row>
    <row r="9" spans="1:5" x14ac:dyDescent="0.25">
      <c r="A9" t="s">
        <v>76</v>
      </c>
      <c r="B9">
        <v>2</v>
      </c>
      <c r="C9" s="2">
        <v>5.5</v>
      </c>
      <c r="D9" s="3">
        <f t="shared" si="0"/>
        <v>11</v>
      </c>
      <c r="E9" s="3">
        <f t="shared" si="1"/>
        <v>117.19</v>
      </c>
    </row>
    <row r="10" spans="1:5" x14ac:dyDescent="0.25">
      <c r="A10" t="s">
        <v>77</v>
      </c>
      <c r="B10">
        <v>1</v>
      </c>
      <c r="C10" s="2">
        <v>7.83</v>
      </c>
      <c r="D10" s="3">
        <f t="shared" si="0"/>
        <v>7.83</v>
      </c>
      <c r="E10" s="3">
        <f t="shared" si="1"/>
        <v>125.02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88E46-B98D-4D4C-A855-93BD7226EFE1}">
  <dimension ref="A1:N30"/>
  <sheetViews>
    <sheetView zoomScale="90" zoomScaleNormal="90" workbookViewId="0">
      <selection activeCell="D47" sqref="D47"/>
    </sheetView>
  </sheetViews>
  <sheetFormatPr defaultRowHeight="15" x14ac:dyDescent="0.25"/>
  <cols>
    <col min="1" max="1" width="29" customWidth="1"/>
    <col min="2" max="2" width="8.140625" bestFit="1" customWidth="1"/>
    <col min="3" max="3" width="24" bestFit="1" customWidth="1"/>
    <col min="4" max="4" width="37.7109375" bestFit="1" customWidth="1"/>
    <col min="5" max="5" width="33.85546875" bestFit="1" customWidth="1"/>
    <col min="6" max="6" width="8.7109375" bestFit="1" customWidth="1"/>
    <col min="7" max="7" width="9.7109375" style="2" bestFit="1" customWidth="1"/>
    <col min="8" max="8" width="8.42578125" bestFit="1" customWidth="1"/>
    <col min="9" max="9" width="13.28515625" bestFit="1" customWidth="1"/>
    <col min="10" max="10" width="48.42578125" customWidth="1"/>
    <col min="11" max="11" width="20.7109375" customWidth="1"/>
    <col min="12" max="12" width="21.5703125" customWidth="1"/>
    <col min="13" max="13" width="17.7109375" bestFit="1" customWidth="1"/>
    <col min="14" max="14" width="19.42578125" bestFit="1" customWidth="1"/>
  </cols>
  <sheetData>
    <row r="1" spans="1:14" x14ac:dyDescent="0.25">
      <c r="A1" t="s">
        <v>66</v>
      </c>
      <c r="B1" t="s">
        <v>153</v>
      </c>
      <c r="C1" t="s">
        <v>157</v>
      </c>
      <c r="D1" t="s">
        <v>160</v>
      </c>
      <c r="E1" t="s">
        <v>161</v>
      </c>
      <c r="F1" t="s">
        <v>67</v>
      </c>
      <c r="G1" s="2" t="s">
        <v>68</v>
      </c>
      <c r="H1" t="s">
        <v>70</v>
      </c>
      <c r="I1" t="s">
        <v>71</v>
      </c>
      <c r="J1" t="s">
        <v>152</v>
      </c>
      <c r="K1" t="s">
        <v>163</v>
      </c>
      <c r="L1" t="s">
        <v>164</v>
      </c>
      <c r="M1" t="s">
        <v>276</v>
      </c>
      <c r="N1" t="s">
        <v>277</v>
      </c>
    </row>
    <row r="2" spans="1:14" x14ac:dyDescent="0.25">
      <c r="A2" t="s">
        <v>53</v>
      </c>
      <c r="B2" t="s">
        <v>154</v>
      </c>
      <c r="C2" t="s">
        <v>171</v>
      </c>
      <c r="D2" t="s">
        <v>172</v>
      </c>
      <c r="E2" s="5">
        <v>1781</v>
      </c>
      <c r="F2">
        <v>2</v>
      </c>
      <c r="G2" s="2">
        <v>9.9499999999999993</v>
      </c>
      <c r="H2" s="3">
        <f>F2*G2</f>
        <v>19.899999999999999</v>
      </c>
      <c r="I2" s="3">
        <f>H2</f>
        <v>19.899999999999999</v>
      </c>
      <c r="J2" t="s">
        <v>173</v>
      </c>
      <c r="K2" s="1" t="s">
        <v>79</v>
      </c>
      <c r="L2" s="1" t="s">
        <v>78</v>
      </c>
      <c r="M2" t="s">
        <v>279</v>
      </c>
      <c r="N2" t="s">
        <v>279</v>
      </c>
    </row>
    <row r="3" spans="1:14" x14ac:dyDescent="0.25">
      <c r="A3" t="s">
        <v>159</v>
      </c>
      <c r="B3" t="s">
        <v>154</v>
      </c>
      <c r="C3" t="s">
        <v>158</v>
      </c>
      <c r="D3" t="s">
        <v>170</v>
      </c>
      <c r="E3" s="5" t="s">
        <v>75</v>
      </c>
      <c r="F3">
        <v>3</v>
      </c>
      <c r="G3" s="2">
        <v>5.35</v>
      </c>
      <c r="H3" s="3">
        <f>F3*G3</f>
        <v>16.049999999999997</v>
      </c>
      <c r="I3" s="3">
        <f>H3+I2</f>
        <v>35.949999999999996</v>
      </c>
      <c r="J3" t="s">
        <v>156</v>
      </c>
      <c r="K3" s="1" t="s">
        <v>155</v>
      </c>
      <c r="L3" s="1" t="s">
        <v>40</v>
      </c>
      <c r="M3" t="s">
        <v>279</v>
      </c>
      <c r="N3" t="s">
        <v>279</v>
      </c>
    </row>
    <row r="4" spans="1:14" x14ac:dyDescent="0.25">
      <c r="A4" t="s">
        <v>58</v>
      </c>
      <c r="B4" t="s">
        <v>154</v>
      </c>
      <c r="C4" t="s">
        <v>190</v>
      </c>
      <c r="D4" t="s">
        <v>191</v>
      </c>
      <c r="E4" s="5" t="s">
        <v>69</v>
      </c>
      <c r="F4">
        <v>2</v>
      </c>
      <c r="G4" s="2">
        <v>0.55000000000000004</v>
      </c>
      <c r="H4" s="3">
        <f t="shared" ref="H4:H10" si="0">F4*G4</f>
        <v>1.1000000000000001</v>
      </c>
      <c r="I4" s="3">
        <f t="shared" ref="I4:I25" si="1">H4+I3</f>
        <v>37.049999999999997</v>
      </c>
      <c r="J4" t="s">
        <v>178</v>
      </c>
      <c r="K4" s="1" t="s">
        <v>63</v>
      </c>
      <c r="L4" s="1" t="s">
        <v>192</v>
      </c>
      <c r="M4" t="s">
        <v>279</v>
      </c>
      <c r="N4" t="s">
        <v>279</v>
      </c>
    </row>
    <row r="5" spans="1:14" x14ac:dyDescent="0.25">
      <c r="A5" t="s">
        <v>179</v>
      </c>
      <c r="B5" t="s">
        <v>154</v>
      </c>
      <c r="C5" t="s">
        <v>198</v>
      </c>
      <c r="D5" t="s">
        <v>189</v>
      </c>
      <c r="E5" s="5">
        <v>113991115</v>
      </c>
      <c r="F5">
        <v>1</v>
      </c>
      <c r="G5" s="2">
        <v>13.99</v>
      </c>
      <c r="H5" s="3">
        <f t="shared" si="0"/>
        <v>13.99</v>
      </c>
      <c r="I5" s="3">
        <f t="shared" si="1"/>
        <v>51.04</v>
      </c>
      <c r="J5" t="s">
        <v>199</v>
      </c>
      <c r="K5" s="1" t="s">
        <v>195</v>
      </c>
      <c r="L5" s="1" t="s">
        <v>197</v>
      </c>
      <c r="M5" t="s">
        <v>278</v>
      </c>
      <c r="N5" t="s">
        <v>278</v>
      </c>
    </row>
    <row r="6" spans="1:14" x14ac:dyDescent="0.25">
      <c r="A6" t="s">
        <v>180</v>
      </c>
      <c r="B6" t="s">
        <v>154</v>
      </c>
      <c r="C6" t="s">
        <v>188</v>
      </c>
      <c r="D6" t="s">
        <v>189</v>
      </c>
      <c r="E6" s="5">
        <v>114993115</v>
      </c>
      <c r="F6">
        <v>1</v>
      </c>
      <c r="G6" s="2">
        <v>11.99</v>
      </c>
      <c r="H6" s="3">
        <f t="shared" si="0"/>
        <v>11.99</v>
      </c>
      <c r="I6" s="3">
        <f t="shared" si="1"/>
        <v>63.03</v>
      </c>
      <c r="J6" t="s">
        <v>194</v>
      </c>
      <c r="K6" s="1" t="s">
        <v>295</v>
      </c>
      <c r="L6" s="1" t="s">
        <v>196</v>
      </c>
      <c r="M6" t="s">
        <v>279</v>
      </c>
      <c r="N6" t="s">
        <v>279</v>
      </c>
    </row>
    <row r="7" spans="1:14" x14ac:dyDescent="0.25">
      <c r="A7" t="s">
        <v>82</v>
      </c>
      <c r="B7" t="s">
        <v>154</v>
      </c>
      <c r="C7" t="s">
        <v>256</v>
      </c>
      <c r="D7" t="s">
        <v>257</v>
      </c>
      <c r="E7" s="5" t="s">
        <v>258</v>
      </c>
      <c r="F7">
        <v>2</v>
      </c>
      <c r="G7" s="2">
        <v>1.64</v>
      </c>
      <c r="H7" s="3">
        <f t="shared" si="0"/>
        <v>3.28</v>
      </c>
      <c r="I7" s="3">
        <f t="shared" si="1"/>
        <v>66.31</v>
      </c>
      <c r="J7" t="s">
        <v>259</v>
      </c>
      <c r="K7" s="1" t="s">
        <v>290</v>
      </c>
      <c r="L7" s="1" t="s">
        <v>83</v>
      </c>
      <c r="M7" t="s">
        <v>279</v>
      </c>
      <c r="N7" t="s">
        <v>279</v>
      </c>
    </row>
    <row r="8" spans="1:14" x14ac:dyDescent="0.25">
      <c r="A8" t="s">
        <v>283</v>
      </c>
      <c r="B8" t="s">
        <v>154</v>
      </c>
      <c r="C8" t="s">
        <v>285</v>
      </c>
      <c r="D8" t="s">
        <v>172</v>
      </c>
      <c r="E8" s="5">
        <v>4714</v>
      </c>
      <c r="F8">
        <v>6</v>
      </c>
      <c r="G8" s="2">
        <v>0.95</v>
      </c>
      <c r="H8" s="3">
        <f t="shared" si="0"/>
        <v>5.6999999999999993</v>
      </c>
      <c r="I8" s="3">
        <f t="shared" si="1"/>
        <v>72.010000000000005</v>
      </c>
      <c r="J8" t="s">
        <v>287</v>
      </c>
      <c r="K8" s="1" t="s">
        <v>288</v>
      </c>
      <c r="L8" s="1" t="s">
        <v>284</v>
      </c>
      <c r="M8" t="s">
        <v>279</v>
      </c>
      <c r="N8" t="s">
        <v>279</v>
      </c>
    </row>
    <row r="9" spans="1:14" x14ac:dyDescent="0.25">
      <c r="A9" t="s">
        <v>311</v>
      </c>
      <c r="B9" t="s">
        <v>154</v>
      </c>
      <c r="C9" t="s">
        <v>314</v>
      </c>
      <c r="D9" t="s">
        <v>315</v>
      </c>
      <c r="E9" s="5">
        <v>970700321</v>
      </c>
      <c r="F9">
        <v>2</v>
      </c>
      <c r="G9" s="2">
        <v>0.71</v>
      </c>
      <c r="H9" s="3">
        <f t="shared" si="0"/>
        <v>1.42</v>
      </c>
      <c r="I9" s="3">
        <f t="shared" si="1"/>
        <v>73.430000000000007</v>
      </c>
      <c r="J9" t="s">
        <v>316</v>
      </c>
      <c r="K9" s="1" t="s">
        <v>313</v>
      </c>
      <c r="L9" s="1" t="s">
        <v>312</v>
      </c>
      <c r="M9" t="s">
        <v>279</v>
      </c>
      <c r="N9" t="s">
        <v>279</v>
      </c>
    </row>
    <row r="10" spans="1:14" x14ac:dyDescent="0.25">
      <c r="A10" t="s">
        <v>249</v>
      </c>
      <c r="B10" t="s">
        <v>154</v>
      </c>
      <c r="C10" t="s">
        <v>322</v>
      </c>
      <c r="D10" t="s">
        <v>321</v>
      </c>
      <c r="E10" s="5" t="s">
        <v>320</v>
      </c>
      <c r="F10">
        <v>1</v>
      </c>
      <c r="G10" s="2">
        <v>0.33</v>
      </c>
      <c r="H10" s="3">
        <f t="shared" si="0"/>
        <v>0.33</v>
      </c>
      <c r="I10" s="3">
        <f t="shared" si="1"/>
        <v>73.760000000000005</v>
      </c>
      <c r="J10" t="s">
        <v>318</v>
      </c>
      <c r="K10" s="1" t="s">
        <v>319</v>
      </c>
      <c r="L10" s="1" t="s">
        <v>317</v>
      </c>
      <c r="M10" t="s">
        <v>31</v>
      </c>
      <c r="N10" t="s">
        <v>31</v>
      </c>
    </row>
    <row r="11" spans="1:14" x14ac:dyDescent="0.25">
      <c r="A11" t="s">
        <v>166</v>
      </c>
      <c r="B11" t="s">
        <v>162</v>
      </c>
      <c r="C11" t="s">
        <v>169</v>
      </c>
      <c r="D11" t="s">
        <v>167</v>
      </c>
      <c r="E11" s="5" t="s">
        <v>168</v>
      </c>
      <c r="F11">
        <v>4</v>
      </c>
      <c r="G11" s="2">
        <v>0.1245</v>
      </c>
      <c r="H11" s="3">
        <f t="shared" ref="H11:H25" si="2">F11*G11</f>
        <v>0.498</v>
      </c>
      <c r="I11" s="3">
        <f t="shared" si="1"/>
        <v>74.25800000000001</v>
      </c>
      <c r="J11" t="s">
        <v>193</v>
      </c>
      <c r="K11" s="1" t="s">
        <v>165</v>
      </c>
      <c r="L11" s="1" t="s">
        <v>181</v>
      </c>
      <c r="M11" t="s">
        <v>278</v>
      </c>
      <c r="N11" t="s">
        <v>278</v>
      </c>
    </row>
    <row r="12" spans="1:14" x14ac:dyDescent="0.25">
      <c r="A12" t="s">
        <v>237</v>
      </c>
      <c r="B12" t="s">
        <v>162</v>
      </c>
      <c r="C12" t="s">
        <v>246</v>
      </c>
      <c r="D12" t="s">
        <v>239</v>
      </c>
      <c r="E12" t="s">
        <v>247</v>
      </c>
      <c r="F12">
        <v>8</v>
      </c>
      <c r="G12" s="2">
        <v>6.1999999999999998E-3</v>
      </c>
      <c r="H12" s="3">
        <f t="shared" si="2"/>
        <v>4.9599999999999998E-2</v>
      </c>
      <c r="I12" s="3">
        <f t="shared" si="1"/>
        <v>74.307600000000008</v>
      </c>
      <c r="J12" t="s">
        <v>238</v>
      </c>
      <c r="K12" s="1" t="s">
        <v>244</v>
      </c>
      <c r="L12" s="1" t="s">
        <v>245</v>
      </c>
      <c r="M12" t="s">
        <v>278</v>
      </c>
      <c r="N12" t="s">
        <v>278</v>
      </c>
    </row>
    <row r="13" spans="1:14" x14ac:dyDescent="0.25">
      <c r="A13" t="s">
        <v>107</v>
      </c>
      <c r="B13" t="s">
        <v>162</v>
      </c>
      <c r="C13" t="s">
        <v>185</v>
      </c>
      <c r="D13" t="s">
        <v>186</v>
      </c>
      <c r="E13" s="5" t="s">
        <v>187</v>
      </c>
      <c r="F13">
        <v>1</v>
      </c>
      <c r="G13" s="2">
        <v>6.9199999999999998E-2</v>
      </c>
      <c r="H13" s="3">
        <f t="shared" si="2"/>
        <v>6.9199999999999998E-2</v>
      </c>
      <c r="I13" s="3">
        <f t="shared" si="1"/>
        <v>74.376800000000003</v>
      </c>
      <c r="J13" t="s">
        <v>184</v>
      </c>
      <c r="K13" s="1" t="s">
        <v>183</v>
      </c>
      <c r="L13" s="1" t="s">
        <v>182</v>
      </c>
      <c r="M13" t="s">
        <v>278</v>
      </c>
      <c r="N13" t="s">
        <v>278</v>
      </c>
    </row>
    <row r="14" spans="1:14" x14ac:dyDescent="0.25">
      <c r="A14" t="s">
        <v>223</v>
      </c>
      <c r="B14" t="s">
        <v>162</v>
      </c>
      <c r="C14" t="s">
        <v>234</v>
      </c>
      <c r="D14" t="s">
        <v>231</v>
      </c>
      <c r="E14" t="s">
        <v>233</v>
      </c>
      <c r="F14">
        <v>1</v>
      </c>
      <c r="G14" s="2">
        <v>8.9999999999999998E-4</v>
      </c>
      <c r="H14" s="3">
        <f t="shared" si="2"/>
        <v>8.9999999999999998E-4</v>
      </c>
      <c r="I14" s="3">
        <f t="shared" si="1"/>
        <v>74.377700000000004</v>
      </c>
      <c r="J14" t="s">
        <v>228</v>
      </c>
      <c r="K14" s="1" t="s">
        <v>230</v>
      </c>
      <c r="L14" s="1" t="s">
        <v>229</v>
      </c>
      <c r="M14" t="s">
        <v>278</v>
      </c>
      <c r="N14" t="s">
        <v>278</v>
      </c>
    </row>
    <row r="15" spans="1:14" x14ac:dyDescent="0.25">
      <c r="A15" t="s">
        <v>224</v>
      </c>
      <c r="B15" t="s">
        <v>162</v>
      </c>
      <c r="C15" t="s">
        <v>235</v>
      </c>
      <c r="D15" t="s">
        <v>231</v>
      </c>
      <c r="E15" t="s">
        <v>232</v>
      </c>
      <c r="F15">
        <v>1</v>
      </c>
      <c r="G15" s="2">
        <v>8.9999999999999998E-4</v>
      </c>
      <c r="H15" s="3">
        <f t="shared" si="2"/>
        <v>8.9999999999999998E-4</v>
      </c>
      <c r="I15" s="3">
        <f t="shared" si="1"/>
        <v>74.378600000000006</v>
      </c>
      <c r="J15" t="s">
        <v>227</v>
      </c>
      <c r="K15" s="1" t="s">
        <v>226</v>
      </c>
      <c r="L15" s="1" t="s">
        <v>225</v>
      </c>
      <c r="M15" t="s">
        <v>278</v>
      </c>
      <c r="N15" t="s">
        <v>278</v>
      </c>
    </row>
    <row r="16" spans="1:14" x14ac:dyDescent="0.25">
      <c r="A16" t="s">
        <v>291</v>
      </c>
      <c r="B16" t="s">
        <v>162</v>
      </c>
      <c r="C16" t="s">
        <v>292</v>
      </c>
      <c r="D16" t="s">
        <v>293</v>
      </c>
      <c r="E16" t="s">
        <v>294</v>
      </c>
      <c r="F16">
        <v>1</v>
      </c>
      <c r="G16" s="2">
        <v>2.5999999999999999E-3</v>
      </c>
      <c r="H16" s="3">
        <f t="shared" si="2"/>
        <v>2.5999999999999999E-3</v>
      </c>
      <c r="I16" s="3">
        <f t="shared" si="1"/>
        <v>74.381200000000007</v>
      </c>
      <c r="J16" t="s">
        <v>297</v>
      </c>
      <c r="K16" s="1" t="s">
        <v>298</v>
      </c>
      <c r="L16" s="1" t="s">
        <v>296</v>
      </c>
      <c r="M16" t="s">
        <v>278</v>
      </c>
      <c r="N16" t="s">
        <v>278</v>
      </c>
    </row>
    <row r="17" spans="1:14" x14ac:dyDescent="0.25">
      <c r="A17" t="s">
        <v>236</v>
      </c>
      <c r="B17" t="s">
        <v>162</v>
      </c>
      <c r="C17" t="s">
        <v>243</v>
      </c>
      <c r="D17" t="s">
        <v>239</v>
      </c>
      <c r="E17" t="s">
        <v>241</v>
      </c>
      <c r="F17">
        <v>1</v>
      </c>
      <c r="G17" s="2">
        <v>4.3E-3</v>
      </c>
      <c r="H17" s="3">
        <f t="shared" si="2"/>
        <v>4.3E-3</v>
      </c>
      <c r="I17" s="3">
        <f t="shared" si="1"/>
        <v>74.385500000000008</v>
      </c>
      <c r="J17" t="s">
        <v>242</v>
      </c>
      <c r="K17" s="1" t="s">
        <v>240</v>
      </c>
      <c r="L17" s="1" t="s">
        <v>280</v>
      </c>
      <c r="M17" t="s">
        <v>278</v>
      </c>
      <c r="N17" t="s">
        <v>278</v>
      </c>
    </row>
    <row r="18" spans="1:14" x14ac:dyDescent="0.25">
      <c r="A18" t="s">
        <v>299</v>
      </c>
      <c r="B18" t="s">
        <v>162</v>
      </c>
      <c r="C18" t="s">
        <v>303</v>
      </c>
      <c r="D18" t="s">
        <v>248</v>
      </c>
      <c r="E18" t="s">
        <v>304</v>
      </c>
      <c r="F18">
        <v>2</v>
      </c>
      <c r="G18" s="2">
        <v>0.1457</v>
      </c>
      <c r="H18" s="3">
        <f t="shared" ref="H18:H19" si="3">F18*G18</f>
        <v>0.29139999999999999</v>
      </c>
      <c r="I18" s="3">
        <f t="shared" si="1"/>
        <v>74.676900000000003</v>
      </c>
      <c r="J18" t="s">
        <v>302</v>
      </c>
      <c r="K18" s="1" t="s">
        <v>301</v>
      </c>
      <c r="L18" s="1" t="s">
        <v>300</v>
      </c>
      <c r="M18" t="s">
        <v>278</v>
      </c>
      <c r="N18" t="s">
        <v>278</v>
      </c>
    </row>
    <row r="19" spans="1:14" x14ac:dyDescent="0.25">
      <c r="A19" t="s">
        <v>249</v>
      </c>
      <c r="B19" t="s">
        <v>162</v>
      </c>
      <c r="C19" t="s">
        <v>308</v>
      </c>
      <c r="D19" t="s">
        <v>310</v>
      </c>
      <c r="E19" t="s">
        <v>309</v>
      </c>
      <c r="F19">
        <v>4</v>
      </c>
      <c r="G19" s="2">
        <v>0.104</v>
      </c>
      <c r="H19" s="3">
        <f t="shared" si="3"/>
        <v>0.41599999999999998</v>
      </c>
      <c r="I19" s="3">
        <f t="shared" si="1"/>
        <v>75.0929</v>
      </c>
      <c r="J19" t="s">
        <v>307</v>
      </c>
      <c r="K19" s="1" t="s">
        <v>305</v>
      </c>
      <c r="L19" s="1" t="s">
        <v>306</v>
      </c>
      <c r="M19" t="s">
        <v>278</v>
      </c>
      <c r="N19" t="s">
        <v>278</v>
      </c>
    </row>
    <row r="20" spans="1:14" x14ac:dyDescent="0.25">
      <c r="A20" t="s">
        <v>250</v>
      </c>
      <c r="B20" t="s">
        <v>162</v>
      </c>
      <c r="C20" t="s">
        <v>251</v>
      </c>
      <c r="D20" t="s">
        <v>252</v>
      </c>
      <c r="E20" t="s">
        <v>253</v>
      </c>
      <c r="F20">
        <v>5</v>
      </c>
      <c r="G20" s="2">
        <v>0.1172</v>
      </c>
      <c r="H20" s="3">
        <f t="shared" si="2"/>
        <v>0.58599999999999997</v>
      </c>
      <c r="I20" s="3">
        <f t="shared" si="1"/>
        <v>75.678899999999999</v>
      </c>
      <c r="J20" t="s">
        <v>254</v>
      </c>
      <c r="K20" s="1" t="s">
        <v>255</v>
      </c>
      <c r="L20" s="1" t="s">
        <v>289</v>
      </c>
      <c r="M20" t="s">
        <v>278</v>
      </c>
      <c r="N20" t="s">
        <v>278</v>
      </c>
    </row>
    <row r="21" spans="1:14" x14ac:dyDescent="0.25">
      <c r="A21" t="s">
        <v>81</v>
      </c>
      <c r="B21" t="s">
        <v>162</v>
      </c>
      <c r="C21" t="s">
        <v>92</v>
      </c>
      <c r="D21" t="s">
        <v>261</v>
      </c>
      <c r="E21" t="s">
        <v>262</v>
      </c>
      <c r="F21">
        <v>2</v>
      </c>
      <c r="G21" s="2">
        <v>4.6699999999999998E-2</v>
      </c>
      <c r="H21" s="3">
        <f t="shared" si="2"/>
        <v>9.3399999999999997E-2</v>
      </c>
      <c r="I21" s="3">
        <f t="shared" si="1"/>
        <v>75.772300000000001</v>
      </c>
      <c r="J21" t="s">
        <v>263</v>
      </c>
      <c r="K21" s="1" t="s">
        <v>264</v>
      </c>
      <c r="L21" s="1" t="s">
        <v>84</v>
      </c>
      <c r="M21" t="s">
        <v>278</v>
      </c>
      <c r="N21" t="s">
        <v>278</v>
      </c>
    </row>
    <row r="22" spans="1:14" x14ac:dyDescent="0.25">
      <c r="A22" t="s">
        <v>265</v>
      </c>
      <c r="B22" t="s">
        <v>162</v>
      </c>
      <c r="C22" t="s">
        <v>268</v>
      </c>
      <c r="D22" t="s">
        <v>266</v>
      </c>
      <c r="E22" t="s">
        <v>267</v>
      </c>
      <c r="F22">
        <v>2</v>
      </c>
      <c r="G22" s="2">
        <v>6.3E-3</v>
      </c>
      <c r="H22" s="3">
        <f t="shared" si="2"/>
        <v>1.26E-2</v>
      </c>
      <c r="I22" s="3">
        <f t="shared" si="1"/>
        <v>75.784900000000007</v>
      </c>
      <c r="J22" t="s">
        <v>269</v>
      </c>
      <c r="K22" s="1" t="s">
        <v>270</v>
      </c>
      <c r="L22" s="1" t="s">
        <v>281</v>
      </c>
      <c r="M22" t="s">
        <v>278</v>
      </c>
      <c r="N22" t="s">
        <v>278</v>
      </c>
    </row>
    <row r="23" spans="1:14" x14ac:dyDescent="0.25">
      <c r="A23" t="s">
        <v>271</v>
      </c>
      <c r="B23" t="s">
        <v>162</v>
      </c>
      <c r="C23" t="s">
        <v>275</v>
      </c>
      <c r="D23" t="s">
        <v>231</v>
      </c>
      <c r="E23" t="s">
        <v>274</v>
      </c>
      <c r="F23">
        <v>4</v>
      </c>
      <c r="G23" s="2">
        <v>8.9999999999999998E-4</v>
      </c>
      <c r="H23" s="3">
        <f t="shared" si="2"/>
        <v>3.5999999999999999E-3</v>
      </c>
      <c r="I23" s="3">
        <f t="shared" si="1"/>
        <v>75.788500000000013</v>
      </c>
      <c r="J23" t="s">
        <v>273</v>
      </c>
      <c r="K23" s="1" t="s">
        <v>272</v>
      </c>
      <c r="L23" s="1" t="s">
        <v>282</v>
      </c>
      <c r="M23" t="s">
        <v>278</v>
      </c>
      <c r="N23" t="s">
        <v>278</v>
      </c>
    </row>
    <row r="24" spans="1:14" x14ac:dyDescent="0.25">
      <c r="A24" t="s">
        <v>286</v>
      </c>
      <c r="B24" t="s">
        <v>162</v>
      </c>
      <c r="H24" s="3"/>
      <c r="I24" s="3">
        <f t="shared" si="1"/>
        <v>75.788500000000013</v>
      </c>
      <c r="K24" s="1"/>
      <c r="L24" s="1"/>
    </row>
    <row r="25" spans="1:14" x14ac:dyDescent="0.25">
      <c r="A25" t="s">
        <v>174</v>
      </c>
      <c r="B25" t="s">
        <v>175</v>
      </c>
      <c r="F25">
        <v>1</v>
      </c>
      <c r="G25" s="2">
        <v>6.99</v>
      </c>
      <c r="H25" s="3">
        <f t="shared" si="2"/>
        <v>6.99</v>
      </c>
      <c r="I25" s="3">
        <f t="shared" si="1"/>
        <v>82.778500000000008</v>
      </c>
      <c r="J25" t="s">
        <v>176</v>
      </c>
      <c r="L25" s="1" t="s">
        <v>177</v>
      </c>
      <c r="M25" t="s">
        <v>279</v>
      </c>
      <c r="N25" t="s">
        <v>279</v>
      </c>
    </row>
    <row r="26" spans="1:14" x14ac:dyDescent="0.25">
      <c r="H26" s="3"/>
      <c r="I26" s="3"/>
    </row>
    <row r="27" spans="1:14" x14ac:dyDescent="0.25">
      <c r="H27" s="3"/>
      <c r="I27" s="3"/>
    </row>
    <row r="28" spans="1:14" x14ac:dyDescent="0.25">
      <c r="M28" t="s">
        <v>31</v>
      </c>
      <c r="N28" t="s">
        <v>31</v>
      </c>
    </row>
    <row r="29" spans="1:14" x14ac:dyDescent="0.25">
      <c r="H29" s="3"/>
      <c r="I29" s="3"/>
    </row>
    <row r="30" spans="1:14" x14ac:dyDescent="0.25">
      <c r="H30" s="3"/>
      <c r="I30" s="3"/>
    </row>
  </sheetData>
  <hyperlinks>
    <hyperlink ref="K3" r:id="rId1" xr:uid="{E47D15D6-5288-466A-949E-5F321F633FA1}"/>
    <hyperlink ref="L3" r:id="rId2" xr:uid="{7B7881D5-EDA2-4D19-A390-A2CC8DD9BB55}"/>
    <hyperlink ref="K11" r:id="rId3" xr:uid="{E684EF4E-C312-4A09-8E2D-939B6D4DF8DB}"/>
    <hyperlink ref="K2" r:id="rId4" xr:uid="{7D1D687D-43DB-490B-B372-A712692BF0CD}"/>
    <hyperlink ref="L2" r:id="rId5" xr:uid="{B0BEE403-12F0-4933-92E2-92B4806B4A3C}"/>
    <hyperlink ref="L25" r:id="rId6" xr:uid="{7C058D70-EFB6-4E6D-8B0C-0DF0B5AFE10B}"/>
    <hyperlink ref="L11" r:id="rId7" xr:uid="{6A31C7A7-C896-4984-9E29-8D2F6701A49E}"/>
    <hyperlink ref="L13" r:id="rId8" xr:uid="{4FA07375-CF21-4616-A729-987E9CC0CE2C}"/>
    <hyperlink ref="K13" r:id="rId9" xr:uid="{0C0392EF-CD9D-4C49-A336-EAF15E50ABF8}"/>
    <hyperlink ref="L4" r:id="rId10" xr:uid="{92F5DADD-75CC-49EF-A4B0-477F8448AE3E}"/>
    <hyperlink ref="K4" r:id="rId11" xr:uid="{F4D7F84B-C34B-4A6A-996F-D2F82B232A19}"/>
    <hyperlink ref="K5" r:id="rId12" xr:uid="{D729B97F-2753-4530-9E4D-BF202331E066}"/>
    <hyperlink ref="L15" r:id="rId13" xr:uid="{5ECEE5A3-459C-482E-920D-1445086712DD}"/>
    <hyperlink ref="L14" r:id="rId14" xr:uid="{D0D63147-6649-4F66-B395-8480D29472DC}"/>
    <hyperlink ref="K14" r:id="rId15" xr:uid="{4620D3FD-CFCC-4869-869A-20AB1127219F}"/>
    <hyperlink ref="K12" r:id="rId16" xr:uid="{CC2E515D-936D-42ED-8819-F109E33068E5}"/>
    <hyperlink ref="L12" r:id="rId17" xr:uid="{909EA911-710F-47C4-9CDB-4E9C90A85266}"/>
    <hyperlink ref="K20" r:id="rId18" xr:uid="{BD90087B-4A7F-4600-B134-01B8EA90692C}"/>
    <hyperlink ref="K21" r:id="rId19" xr:uid="{177286EE-9854-4A75-9A9E-E4349CB5FD4C}"/>
    <hyperlink ref="L17" r:id="rId20" xr:uid="{E1D384B3-F62A-4B38-8005-ED68DB477373}"/>
    <hyperlink ref="L22" r:id="rId21" xr:uid="{6E4C39E6-9A18-4315-BEAF-B567FCD53F1C}"/>
    <hyperlink ref="L23" r:id="rId22" xr:uid="{A7D93977-E957-4E74-A0ED-3905B83AFEAD}"/>
    <hyperlink ref="L8" r:id="rId23" xr:uid="{2E6ADB88-22FC-4B7C-83CA-776878E4F94D}"/>
    <hyperlink ref="K8" r:id="rId24" xr:uid="{2166782E-751C-4AF9-8309-66CF842812A6}"/>
    <hyperlink ref="L20" r:id="rId25" xr:uid="{E4DA02F7-3FBA-4E63-87AE-8676F3E53D45}"/>
    <hyperlink ref="L21" r:id="rId26" xr:uid="{3D552801-5FBD-48ED-9898-0E84B9CEA938}"/>
    <hyperlink ref="K7" r:id="rId27" xr:uid="{9338DE46-7651-4B0E-91C3-74E1F3A02862}"/>
    <hyperlink ref="K6" r:id="rId28" xr:uid="{556E70C0-7C45-4C39-B349-345353B5426E}"/>
    <hyperlink ref="L7" r:id="rId29" xr:uid="{BE27F8F5-4178-483A-B6FA-4B6194AF0EE5}"/>
    <hyperlink ref="L16" r:id="rId30" xr:uid="{A22593DF-9079-424B-8D74-20B01ACA79ED}"/>
    <hyperlink ref="L18" r:id="rId31" xr:uid="{B46303A6-F1E4-4DFE-BA7A-35C4A3C12AF7}"/>
    <hyperlink ref="K18" r:id="rId32" xr:uid="{CFB08FF6-4766-4C26-B9EE-51F153D6FDF7}"/>
    <hyperlink ref="K19" r:id="rId33" xr:uid="{2E50922D-BA57-4FF8-94A2-5F1FD991E3F3}"/>
    <hyperlink ref="L19" r:id="rId34" xr:uid="{57464591-1117-444D-8167-EFA5BD02C0CE}"/>
    <hyperlink ref="L9" r:id="rId35" xr:uid="{66F8B300-7110-4A41-AA48-0C53CC1913E9}"/>
    <hyperlink ref="K9" r:id="rId36" xr:uid="{F532256C-CEA0-4044-9B24-94C9E287BCF6}"/>
    <hyperlink ref="L10" r:id="rId37" xr:uid="{0C0D9690-592D-4371-AD2D-7F8E4D5BC040}"/>
    <hyperlink ref="K10" r:id="rId38" xr:uid="{60EECCA7-00E0-4DB0-BD93-CAAF06B940C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CCA8-DA33-476B-A045-1223DECD387B}">
  <dimension ref="A1:O38"/>
  <sheetViews>
    <sheetView tabSelected="1" zoomScale="90" zoomScaleNormal="90" workbookViewId="0">
      <selection activeCell="E10" sqref="E10"/>
    </sheetView>
  </sheetViews>
  <sheetFormatPr defaultRowHeight="15" x14ac:dyDescent="0.25"/>
  <cols>
    <col min="1" max="1" width="29" customWidth="1"/>
    <col min="2" max="2" width="8.140625" bestFit="1" customWidth="1"/>
    <col min="3" max="3" width="24" bestFit="1" customWidth="1"/>
    <col min="4" max="4" width="37.7109375" bestFit="1" customWidth="1"/>
    <col min="5" max="5" width="33.85546875" bestFit="1" customWidth="1"/>
    <col min="6" max="6" width="19.7109375" style="12" customWidth="1"/>
    <col min="7" max="7" width="8.7109375" bestFit="1" customWidth="1"/>
    <col min="8" max="8" width="9.7109375" style="2" bestFit="1" customWidth="1"/>
    <col min="9" max="9" width="8.42578125" bestFit="1" customWidth="1"/>
    <col min="10" max="10" width="13.28515625" bestFit="1" customWidth="1"/>
    <col min="11" max="11" width="48.42578125" customWidth="1"/>
    <col min="12" max="12" width="20.7109375" customWidth="1"/>
    <col min="13" max="13" width="21.5703125" customWidth="1"/>
    <col min="14" max="14" width="17.7109375" bestFit="1" customWidth="1"/>
    <col min="15" max="15" width="19.42578125" bestFit="1" customWidth="1"/>
  </cols>
  <sheetData>
    <row r="1" spans="1:15" x14ac:dyDescent="0.25">
      <c r="A1" t="s">
        <v>66</v>
      </c>
      <c r="B1" t="s">
        <v>153</v>
      </c>
      <c r="C1" t="s">
        <v>157</v>
      </c>
      <c r="D1" t="s">
        <v>160</v>
      </c>
      <c r="E1" t="s">
        <v>161</v>
      </c>
      <c r="F1" s="12" t="s">
        <v>327</v>
      </c>
      <c r="G1" t="s">
        <v>67</v>
      </c>
      <c r="H1" s="2" t="s">
        <v>68</v>
      </c>
      <c r="I1" t="s">
        <v>70</v>
      </c>
      <c r="J1" t="s">
        <v>71</v>
      </c>
      <c r="K1" t="s">
        <v>152</v>
      </c>
      <c r="L1" t="s">
        <v>163</v>
      </c>
      <c r="M1" t="s">
        <v>164</v>
      </c>
      <c r="N1" t="s">
        <v>276</v>
      </c>
      <c r="O1" t="s">
        <v>277</v>
      </c>
    </row>
    <row r="2" spans="1:15" x14ac:dyDescent="0.25">
      <c r="A2" t="s">
        <v>53</v>
      </c>
      <c r="B2" t="s">
        <v>154</v>
      </c>
      <c r="C2" t="s">
        <v>171</v>
      </c>
      <c r="D2" t="s">
        <v>172</v>
      </c>
      <c r="E2" s="5">
        <v>1781</v>
      </c>
      <c r="F2" s="11" t="s">
        <v>279</v>
      </c>
      <c r="G2">
        <v>2</v>
      </c>
      <c r="H2" s="2">
        <v>9.9499999999999993</v>
      </c>
      <c r="I2" s="3">
        <f>G2*H2</f>
        <v>19.899999999999999</v>
      </c>
      <c r="J2" s="3">
        <f>I2</f>
        <v>19.899999999999999</v>
      </c>
      <c r="K2" t="s">
        <v>173</v>
      </c>
      <c r="L2" s="1" t="s">
        <v>79</v>
      </c>
      <c r="M2" s="1" t="s">
        <v>78</v>
      </c>
      <c r="N2" t="s">
        <v>279</v>
      </c>
      <c r="O2" t="s">
        <v>279</v>
      </c>
    </row>
    <row r="3" spans="1:15" x14ac:dyDescent="0.25">
      <c r="A3" t="s">
        <v>159</v>
      </c>
      <c r="B3" t="s">
        <v>154</v>
      </c>
      <c r="C3" t="s">
        <v>158</v>
      </c>
      <c r="D3" t="s">
        <v>170</v>
      </c>
      <c r="E3" s="5" t="s">
        <v>75</v>
      </c>
      <c r="F3" s="11" t="s">
        <v>279</v>
      </c>
      <c r="G3">
        <v>4</v>
      </c>
      <c r="H3" s="2">
        <v>5.35</v>
      </c>
      <c r="I3" s="3">
        <f>G3*H3</f>
        <v>21.4</v>
      </c>
      <c r="J3" s="3">
        <f>I3+J2</f>
        <v>41.3</v>
      </c>
      <c r="K3" t="s">
        <v>156</v>
      </c>
      <c r="L3" s="1" t="s">
        <v>155</v>
      </c>
      <c r="M3" s="1" t="s">
        <v>40</v>
      </c>
      <c r="N3" t="s">
        <v>279</v>
      </c>
      <c r="O3" t="s">
        <v>279</v>
      </c>
    </row>
    <row r="4" spans="1:15" x14ac:dyDescent="0.25">
      <c r="A4" t="s">
        <v>58</v>
      </c>
      <c r="B4" t="s">
        <v>154</v>
      </c>
      <c r="C4" t="s">
        <v>190</v>
      </c>
      <c r="D4" t="s">
        <v>191</v>
      </c>
      <c r="E4" s="5" t="s">
        <v>69</v>
      </c>
      <c r="F4" s="11" t="s">
        <v>279</v>
      </c>
      <c r="G4">
        <v>2</v>
      </c>
      <c r="H4" s="2">
        <v>0.55000000000000004</v>
      </c>
      <c r="I4" s="3">
        <f t="shared" ref="I4:I31" si="0">G4*H4</f>
        <v>1.1000000000000001</v>
      </c>
      <c r="J4" s="3">
        <f t="shared" ref="J4:J9" si="1">I4+J3</f>
        <v>42.4</v>
      </c>
      <c r="K4" t="s">
        <v>178</v>
      </c>
      <c r="L4" s="1" t="s">
        <v>63</v>
      </c>
      <c r="M4" s="1" t="s">
        <v>192</v>
      </c>
      <c r="N4" t="s">
        <v>279</v>
      </c>
      <c r="O4" t="s">
        <v>279</v>
      </c>
    </row>
    <row r="5" spans="1:15" x14ac:dyDescent="0.25">
      <c r="A5" t="s">
        <v>179</v>
      </c>
      <c r="B5" t="s">
        <v>154</v>
      </c>
      <c r="C5" t="s">
        <v>198</v>
      </c>
      <c r="D5" t="s">
        <v>189</v>
      </c>
      <c r="E5" s="5">
        <v>113991115</v>
      </c>
      <c r="F5" s="11" t="s">
        <v>279</v>
      </c>
      <c r="G5">
        <v>1</v>
      </c>
      <c r="H5" s="2">
        <v>13.99</v>
      </c>
      <c r="I5" s="3">
        <f t="shared" si="0"/>
        <v>13.99</v>
      </c>
      <c r="J5" s="3">
        <f t="shared" si="1"/>
        <v>56.39</v>
      </c>
      <c r="K5" t="s">
        <v>199</v>
      </c>
      <c r="L5" s="1" t="s">
        <v>195</v>
      </c>
      <c r="M5" s="1" t="s">
        <v>197</v>
      </c>
      <c r="N5" t="s">
        <v>278</v>
      </c>
      <c r="O5" t="s">
        <v>278</v>
      </c>
    </row>
    <row r="6" spans="1:15" x14ac:dyDescent="0.25">
      <c r="A6" t="s">
        <v>180</v>
      </c>
      <c r="B6" t="s">
        <v>154</v>
      </c>
      <c r="C6" t="s">
        <v>188</v>
      </c>
      <c r="D6" t="s">
        <v>189</v>
      </c>
      <c r="E6" s="5">
        <v>114993115</v>
      </c>
      <c r="F6" s="11" t="s">
        <v>279</v>
      </c>
      <c r="G6">
        <v>1</v>
      </c>
      <c r="H6" s="2">
        <v>11.99</v>
      </c>
      <c r="I6" s="3">
        <f t="shared" si="0"/>
        <v>11.99</v>
      </c>
      <c r="J6" s="3">
        <f t="shared" si="1"/>
        <v>68.38</v>
      </c>
      <c r="K6" t="s">
        <v>194</v>
      </c>
      <c r="L6" s="1" t="s">
        <v>295</v>
      </c>
      <c r="M6" s="1" t="s">
        <v>196</v>
      </c>
      <c r="N6" t="s">
        <v>279</v>
      </c>
      <c r="O6" t="s">
        <v>279</v>
      </c>
    </row>
    <row r="7" spans="1:15" x14ac:dyDescent="0.25">
      <c r="A7" t="s">
        <v>82</v>
      </c>
      <c r="B7" t="s">
        <v>154</v>
      </c>
      <c r="C7" t="s">
        <v>325</v>
      </c>
      <c r="D7" t="s">
        <v>257</v>
      </c>
      <c r="E7" s="5" t="s">
        <v>323</v>
      </c>
      <c r="F7" s="11" t="s">
        <v>279</v>
      </c>
      <c r="G7">
        <v>2</v>
      </c>
      <c r="H7" s="2">
        <v>1.99</v>
      </c>
      <c r="I7" s="3">
        <f t="shared" si="0"/>
        <v>3.98</v>
      </c>
      <c r="J7" s="3">
        <f t="shared" si="1"/>
        <v>72.36</v>
      </c>
      <c r="K7" t="s">
        <v>259</v>
      </c>
      <c r="L7" s="1" t="s">
        <v>290</v>
      </c>
      <c r="M7" s="1" t="s">
        <v>324</v>
      </c>
      <c r="N7" t="s">
        <v>279</v>
      </c>
      <c r="O7" t="s">
        <v>279</v>
      </c>
    </row>
    <row r="8" spans="1:15" x14ac:dyDescent="0.25">
      <c r="A8" t="s">
        <v>311</v>
      </c>
      <c r="B8" t="s">
        <v>154</v>
      </c>
      <c r="C8" t="s">
        <v>314</v>
      </c>
      <c r="D8" t="s">
        <v>315</v>
      </c>
      <c r="E8" s="5">
        <v>970700321</v>
      </c>
      <c r="F8" s="11" t="s">
        <v>279</v>
      </c>
      <c r="G8">
        <v>2</v>
      </c>
      <c r="H8" s="2">
        <v>0.71</v>
      </c>
      <c r="I8" s="3">
        <f t="shared" si="0"/>
        <v>1.42</v>
      </c>
      <c r="J8" s="3">
        <f t="shared" si="1"/>
        <v>73.78</v>
      </c>
      <c r="K8" t="s">
        <v>316</v>
      </c>
      <c r="L8" s="1" t="s">
        <v>313</v>
      </c>
      <c r="M8" s="1" t="s">
        <v>312</v>
      </c>
      <c r="N8" t="s">
        <v>279</v>
      </c>
      <c r="O8" t="s">
        <v>279</v>
      </c>
    </row>
    <row r="9" spans="1:15" x14ac:dyDescent="0.25">
      <c r="A9" t="s">
        <v>249</v>
      </c>
      <c r="B9" t="s">
        <v>154</v>
      </c>
      <c r="C9" t="s">
        <v>322</v>
      </c>
      <c r="D9" t="s">
        <v>321</v>
      </c>
      <c r="E9" s="5" t="s">
        <v>320</v>
      </c>
      <c r="F9" s="11" t="s">
        <v>279</v>
      </c>
      <c r="G9">
        <v>1</v>
      </c>
      <c r="H9" s="2">
        <v>0.33</v>
      </c>
      <c r="I9" s="3">
        <f t="shared" si="0"/>
        <v>0.33</v>
      </c>
      <c r="J9" s="3">
        <f t="shared" si="1"/>
        <v>74.11</v>
      </c>
      <c r="K9" t="s">
        <v>318</v>
      </c>
      <c r="L9" s="1" t="s">
        <v>319</v>
      </c>
      <c r="M9" s="1" t="s">
        <v>317</v>
      </c>
      <c r="N9" t="s">
        <v>278</v>
      </c>
      <c r="O9" t="s">
        <v>278</v>
      </c>
    </row>
    <row r="10" spans="1:15" x14ac:dyDescent="0.25">
      <c r="A10" t="s">
        <v>391</v>
      </c>
      <c r="B10" t="s">
        <v>154</v>
      </c>
      <c r="C10" t="s">
        <v>395</v>
      </c>
      <c r="D10" t="s">
        <v>399</v>
      </c>
      <c r="E10" s="5"/>
      <c r="F10" s="11"/>
      <c r="I10" s="3"/>
      <c r="J10" s="3"/>
      <c r="L10" s="1"/>
      <c r="M10" s="1"/>
    </row>
    <row r="11" spans="1:15" x14ac:dyDescent="0.25">
      <c r="A11" t="s">
        <v>392</v>
      </c>
      <c r="B11" t="s">
        <v>154</v>
      </c>
      <c r="C11" t="s">
        <v>396</v>
      </c>
      <c r="D11" t="s">
        <v>399</v>
      </c>
      <c r="E11" s="5"/>
      <c r="F11" s="11"/>
      <c r="I11" s="3"/>
      <c r="J11" s="3"/>
      <c r="L11" s="1"/>
      <c r="M11" s="1"/>
    </row>
    <row r="12" spans="1:15" x14ac:dyDescent="0.25">
      <c r="A12" t="s">
        <v>393</v>
      </c>
      <c r="B12" t="s">
        <v>154</v>
      </c>
      <c r="C12" t="s">
        <v>397</v>
      </c>
      <c r="D12" t="s">
        <v>172</v>
      </c>
      <c r="E12" s="5"/>
      <c r="F12" s="11"/>
      <c r="I12" s="3"/>
      <c r="J12" s="3"/>
      <c r="L12" s="1"/>
      <c r="M12" s="1"/>
    </row>
    <row r="13" spans="1:15" x14ac:dyDescent="0.25">
      <c r="A13" t="s">
        <v>394</v>
      </c>
      <c r="B13" t="s">
        <v>154</v>
      </c>
      <c r="C13" t="s">
        <v>398</v>
      </c>
      <c r="D13" t="s">
        <v>172</v>
      </c>
      <c r="E13" s="5"/>
      <c r="F13" s="11"/>
      <c r="I13" s="3"/>
      <c r="J13" s="3"/>
      <c r="L13" s="1"/>
      <c r="M13" s="1"/>
    </row>
    <row r="14" spans="1:15" x14ac:dyDescent="0.25">
      <c r="A14" t="s">
        <v>174</v>
      </c>
      <c r="B14" t="s">
        <v>175</v>
      </c>
      <c r="C14" t="s">
        <v>279</v>
      </c>
      <c r="D14" t="s">
        <v>279</v>
      </c>
      <c r="E14" t="s">
        <v>279</v>
      </c>
      <c r="F14" s="11" t="s">
        <v>279</v>
      </c>
      <c r="G14">
        <v>1</v>
      </c>
      <c r="H14" s="2">
        <v>6.99</v>
      </c>
      <c r="I14" s="3">
        <f>G14*H14</f>
        <v>6.99</v>
      </c>
      <c r="J14" s="3">
        <f>J9+I14</f>
        <v>81.099999999999994</v>
      </c>
      <c r="K14" t="s">
        <v>176</v>
      </c>
      <c r="L14" t="s">
        <v>279</v>
      </c>
      <c r="M14" s="1" t="s">
        <v>177</v>
      </c>
      <c r="N14" t="s">
        <v>279</v>
      </c>
      <c r="O14" t="s">
        <v>279</v>
      </c>
    </row>
    <row r="15" spans="1:15" x14ac:dyDescent="0.25">
      <c r="E15" s="5"/>
      <c r="F15" s="11"/>
      <c r="I15" s="3"/>
      <c r="J15" s="3"/>
      <c r="L15" s="1"/>
      <c r="M15" s="1"/>
    </row>
    <row r="16" spans="1:15" x14ac:dyDescent="0.25">
      <c r="A16" t="s">
        <v>107</v>
      </c>
      <c r="B16" t="s">
        <v>162</v>
      </c>
      <c r="C16" t="s">
        <v>185</v>
      </c>
      <c r="D16" t="s">
        <v>186</v>
      </c>
      <c r="E16" s="5" t="s">
        <v>187</v>
      </c>
      <c r="F16" s="11" t="s">
        <v>338</v>
      </c>
      <c r="G16">
        <v>1</v>
      </c>
      <c r="H16" s="2">
        <v>6.9199999999999998E-2</v>
      </c>
      <c r="I16" s="3">
        <f>G16*H16</f>
        <v>6.9199999999999998E-2</v>
      </c>
      <c r="J16" s="3">
        <f>I16</f>
        <v>6.9199999999999998E-2</v>
      </c>
      <c r="K16" t="s">
        <v>339</v>
      </c>
      <c r="L16" s="1" t="s">
        <v>183</v>
      </c>
      <c r="M16" s="1" t="s">
        <v>182</v>
      </c>
      <c r="N16" t="s">
        <v>278</v>
      </c>
      <c r="O16" t="s">
        <v>278</v>
      </c>
    </row>
    <row r="17" spans="1:15" x14ac:dyDescent="0.25">
      <c r="A17" t="s">
        <v>166</v>
      </c>
      <c r="B17" t="s">
        <v>162</v>
      </c>
      <c r="C17" t="s">
        <v>169</v>
      </c>
      <c r="D17" t="s">
        <v>167</v>
      </c>
      <c r="E17" s="5" t="s">
        <v>168</v>
      </c>
      <c r="F17" s="11" t="s">
        <v>328</v>
      </c>
      <c r="G17">
        <v>4</v>
      </c>
      <c r="H17" s="2">
        <v>0.1245</v>
      </c>
      <c r="I17" s="3">
        <f t="shared" si="0"/>
        <v>0.498</v>
      </c>
      <c r="J17" s="3">
        <f>I17+J16</f>
        <v>0.56720000000000004</v>
      </c>
      <c r="K17" t="s">
        <v>193</v>
      </c>
      <c r="L17" s="1" t="s">
        <v>165</v>
      </c>
      <c r="M17" s="1" t="s">
        <v>181</v>
      </c>
      <c r="N17" t="s">
        <v>278</v>
      </c>
      <c r="O17" t="s">
        <v>278</v>
      </c>
    </row>
    <row r="18" spans="1:15" x14ac:dyDescent="0.25">
      <c r="A18" t="s">
        <v>340</v>
      </c>
      <c r="B18" t="s">
        <v>162</v>
      </c>
      <c r="C18" t="s">
        <v>343</v>
      </c>
      <c r="D18" t="s">
        <v>342</v>
      </c>
      <c r="E18" t="s">
        <v>344</v>
      </c>
      <c r="F18" t="s">
        <v>345</v>
      </c>
      <c r="G18">
        <v>1</v>
      </c>
      <c r="H18" s="2">
        <v>2.8079999999999998</v>
      </c>
      <c r="I18" s="3">
        <f t="shared" si="0"/>
        <v>2.8079999999999998</v>
      </c>
      <c r="J18" s="3">
        <f t="shared" ref="J18:J31" si="2">I18+J17</f>
        <v>3.3752</v>
      </c>
      <c r="K18" t="s">
        <v>346</v>
      </c>
      <c r="L18" s="1" t="s">
        <v>347</v>
      </c>
      <c r="M18" s="1" t="s">
        <v>348</v>
      </c>
      <c r="N18" t="s">
        <v>31</v>
      </c>
      <c r="O18" t="s">
        <v>31</v>
      </c>
    </row>
    <row r="19" spans="1:15" x14ac:dyDescent="0.25">
      <c r="A19" t="s">
        <v>341</v>
      </c>
      <c r="B19" t="s">
        <v>162</v>
      </c>
      <c r="C19" t="s">
        <v>384</v>
      </c>
      <c r="D19" t="s">
        <v>385</v>
      </c>
      <c r="E19" t="s">
        <v>386</v>
      </c>
      <c r="F19" s="11" t="s">
        <v>383</v>
      </c>
      <c r="G19">
        <v>1</v>
      </c>
      <c r="H19" s="2">
        <v>2.8574999999999999</v>
      </c>
      <c r="I19" s="3">
        <f t="shared" si="0"/>
        <v>2.8574999999999999</v>
      </c>
      <c r="J19" s="3">
        <f t="shared" si="2"/>
        <v>6.2326999999999995</v>
      </c>
      <c r="K19" t="s">
        <v>387</v>
      </c>
      <c r="L19" s="1" t="s">
        <v>382</v>
      </c>
      <c r="M19" s="1" t="s">
        <v>381</v>
      </c>
      <c r="N19" t="s">
        <v>31</v>
      </c>
      <c r="O19" t="s">
        <v>31</v>
      </c>
    </row>
    <row r="20" spans="1:15" x14ac:dyDescent="0.25">
      <c r="A20" t="s">
        <v>291</v>
      </c>
      <c r="B20" t="s">
        <v>162</v>
      </c>
      <c r="C20" t="s">
        <v>349</v>
      </c>
      <c r="D20" t="s">
        <v>239</v>
      </c>
      <c r="E20" t="s">
        <v>350</v>
      </c>
      <c r="F20" s="11" t="s">
        <v>330</v>
      </c>
      <c r="G20">
        <v>1</v>
      </c>
      <c r="H20" s="2">
        <v>4.1000000000000003E-3</v>
      </c>
      <c r="I20" s="3">
        <f t="shared" si="0"/>
        <v>4.1000000000000003E-3</v>
      </c>
      <c r="J20" s="3">
        <f t="shared" si="2"/>
        <v>6.2367999999999997</v>
      </c>
      <c r="K20" t="s">
        <v>356</v>
      </c>
      <c r="L20" s="1" t="s">
        <v>351</v>
      </c>
      <c r="M20" s="1" t="s">
        <v>355</v>
      </c>
      <c r="N20" t="s">
        <v>31</v>
      </c>
      <c r="O20" t="s">
        <v>31</v>
      </c>
    </row>
    <row r="21" spans="1:15" x14ac:dyDescent="0.25">
      <c r="A21" t="s">
        <v>335</v>
      </c>
      <c r="B21" t="s">
        <v>162</v>
      </c>
      <c r="C21" t="s">
        <v>329</v>
      </c>
      <c r="D21" t="s">
        <v>239</v>
      </c>
      <c r="E21" t="s">
        <v>331</v>
      </c>
      <c r="F21" s="11" t="s">
        <v>330</v>
      </c>
      <c r="G21">
        <v>8</v>
      </c>
      <c r="H21" s="2">
        <v>4.5999999999999999E-3</v>
      </c>
      <c r="I21" s="3">
        <f t="shared" si="0"/>
        <v>3.6799999999999999E-2</v>
      </c>
      <c r="J21" s="3">
        <f t="shared" si="2"/>
        <v>6.2736000000000001</v>
      </c>
      <c r="K21" t="s">
        <v>336</v>
      </c>
      <c r="L21" s="1" t="s">
        <v>332</v>
      </c>
      <c r="M21" s="1" t="s">
        <v>333</v>
      </c>
      <c r="N21" t="s">
        <v>31</v>
      </c>
      <c r="O21" t="s">
        <v>31</v>
      </c>
    </row>
    <row r="22" spans="1:15" x14ac:dyDescent="0.25">
      <c r="A22" t="s">
        <v>236</v>
      </c>
      <c r="B22" t="s">
        <v>162</v>
      </c>
      <c r="C22" t="s">
        <v>354</v>
      </c>
      <c r="D22" t="s">
        <v>239</v>
      </c>
      <c r="E22" t="s">
        <v>353</v>
      </c>
      <c r="F22" s="12" t="s">
        <v>330</v>
      </c>
      <c r="G22">
        <v>1</v>
      </c>
      <c r="H22" s="2">
        <v>2.8E-3</v>
      </c>
      <c r="I22" s="3">
        <f t="shared" si="0"/>
        <v>2.8E-3</v>
      </c>
      <c r="J22" s="3">
        <f t="shared" si="2"/>
        <v>6.2763999999999998</v>
      </c>
      <c r="K22" t="s">
        <v>357</v>
      </c>
      <c r="L22" s="1" t="s">
        <v>352</v>
      </c>
      <c r="M22" s="1" t="s">
        <v>365</v>
      </c>
      <c r="N22" t="s">
        <v>31</v>
      </c>
      <c r="O22" t="s">
        <v>31</v>
      </c>
    </row>
    <row r="23" spans="1:15" x14ac:dyDescent="0.25">
      <c r="A23" t="s">
        <v>334</v>
      </c>
      <c r="B23" t="s">
        <v>162</v>
      </c>
      <c r="C23" t="s">
        <v>359</v>
      </c>
      <c r="D23" t="s">
        <v>239</v>
      </c>
      <c r="E23" t="s">
        <v>360</v>
      </c>
      <c r="F23" s="12" t="s">
        <v>361</v>
      </c>
      <c r="G23" s="14">
        <v>10</v>
      </c>
      <c r="H23" s="2">
        <v>1.6199999999999999E-2</v>
      </c>
      <c r="I23" s="3">
        <f t="shared" si="0"/>
        <v>0.16199999999999998</v>
      </c>
      <c r="J23" s="3">
        <f t="shared" si="2"/>
        <v>6.4383999999999997</v>
      </c>
      <c r="K23" t="s">
        <v>357</v>
      </c>
      <c r="L23" s="1" t="s">
        <v>358</v>
      </c>
      <c r="M23" s="1" t="s">
        <v>363</v>
      </c>
      <c r="N23" t="s">
        <v>31</v>
      </c>
    </row>
    <row r="24" spans="1:15" x14ac:dyDescent="0.25">
      <c r="A24" t="s">
        <v>337</v>
      </c>
      <c r="B24" t="s">
        <v>162</v>
      </c>
      <c r="C24" t="s">
        <v>268</v>
      </c>
      <c r="D24" t="s">
        <v>266</v>
      </c>
      <c r="E24" t="s">
        <v>267</v>
      </c>
      <c r="F24" s="11" t="s">
        <v>362</v>
      </c>
      <c r="G24" s="13">
        <v>2</v>
      </c>
      <c r="H24" s="3">
        <v>6.3E-3</v>
      </c>
      <c r="I24" s="3">
        <f t="shared" si="0"/>
        <v>1.26E-2</v>
      </c>
      <c r="J24" s="3">
        <f t="shared" si="2"/>
        <v>6.4509999999999996</v>
      </c>
      <c r="K24" t="s">
        <v>371</v>
      </c>
      <c r="L24" s="1" t="s">
        <v>270</v>
      </c>
      <c r="M24" s="1" t="s">
        <v>364</v>
      </c>
      <c r="N24" t="s">
        <v>31</v>
      </c>
      <c r="O24" s="1"/>
    </row>
    <row r="25" spans="1:15" x14ac:dyDescent="0.25">
      <c r="A25" t="s">
        <v>223</v>
      </c>
      <c r="B25" t="s">
        <v>162</v>
      </c>
      <c r="C25" t="s">
        <v>368</v>
      </c>
      <c r="D25" t="s">
        <v>369</v>
      </c>
      <c r="E25" t="s">
        <v>370</v>
      </c>
      <c r="F25" s="12" t="s">
        <v>330</v>
      </c>
      <c r="G25" s="13">
        <v>1</v>
      </c>
      <c r="H25" s="2">
        <v>5.0000000000000001E-4</v>
      </c>
      <c r="I25" s="3">
        <f t="shared" si="0"/>
        <v>5.0000000000000001E-4</v>
      </c>
      <c r="J25" s="3">
        <f t="shared" si="2"/>
        <v>6.4514999999999993</v>
      </c>
      <c r="K25" t="s">
        <v>372</v>
      </c>
      <c r="L25" s="1" t="s">
        <v>367</v>
      </c>
      <c r="M25" s="1" t="s">
        <v>366</v>
      </c>
      <c r="N25" t="s">
        <v>31</v>
      </c>
      <c r="O25" t="s">
        <v>31</v>
      </c>
    </row>
    <row r="26" spans="1:15" x14ac:dyDescent="0.25">
      <c r="A26" t="s">
        <v>271</v>
      </c>
      <c r="B26" t="s">
        <v>162</v>
      </c>
      <c r="C26" t="s">
        <v>373</v>
      </c>
      <c r="D26" t="s">
        <v>369</v>
      </c>
      <c r="E26" t="s">
        <v>374</v>
      </c>
      <c r="F26" s="12" t="s">
        <v>330</v>
      </c>
      <c r="G26" s="15">
        <v>10</v>
      </c>
      <c r="H26" s="2">
        <v>5.0000000000000001E-4</v>
      </c>
      <c r="I26" s="3">
        <f t="shared" si="0"/>
        <v>5.0000000000000001E-3</v>
      </c>
      <c r="J26" s="3">
        <f t="shared" si="2"/>
        <v>6.4564999999999992</v>
      </c>
      <c r="K26" t="s">
        <v>372</v>
      </c>
      <c r="L26" s="1" t="s">
        <v>375</v>
      </c>
      <c r="M26" s="1" t="s">
        <v>376</v>
      </c>
      <c r="N26" t="s">
        <v>31</v>
      </c>
      <c r="O26" t="s">
        <v>31</v>
      </c>
    </row>
    <row r="27" spans="1:15" x14ac:dyDescent="0.25">
      <c r="A27" t="s">
        <v>224</v>
      </c>
      <c r="B27" t="s">
        <v>162</v>
      </c>
      <c r="C27" t="s">
        <v>377</v>
      </c>
      <c r="D27" t="s">
        <v>369</v>
      </c>
      <c r="E27" t="s">
        <v>378</v>
      </c>
      <c r="F27" s="12" t="s">
        <v>330</v>
      </c>
      <c r="G27" s="13">
        <v>1</v>
      </c>
      <c r="H27" s="2">
        <v>5.0000000000000001E-4</v>
      </c>
      <c r="I27" s="3">
        <f t="shared" si="0"/>
        <v>5.0000000000000001E-4</v>
      </c>
      <c r="J27" s="3">
        <f t="shared" si="2"/>
        <v>6.456999999999999</v>
      </c>
      <c r="K27" t="s">
        <v>372</v>
      </c>
      <c r="L27" s="1" t="s">
        <v>379</v>
      </c>
      <c r="M27" s="1" t="s">
        <v>380</v>
      </c>
      <c r="N27" t="s">
        <v>31</v>
      </c>
    </row>
    <row r="28" spans="1:15" x14ac:dyDescent="0.25">
      <c r="A28" t="s">
        <v>299</v>
      </c>
      <c r="B28" t="s">
        <v>162</v>
      </c>
      <c r="C28" t="s">
        <v>303</v>
      </c>
      <c r="D28" t="s">
        <v>248</v>
      </c>
      <c r="E28" t="s">
        <v>304</v>
      </c>
      <c r="F28" s="12" t="s">
        <v>388</v>
      </c>
      <c r="G28">
        <v>2</v>
      </c>
      <c r="H28" s="2">
        <v>0.1457</v>
      </c>
      <c r="I28" s="3">
        <f t="shared" si="0"/>
        <v>0.29139999999999999</v>
      </c>
      <c r="J28" s="3">
        <f t="shared" si="2"/>
        <v>6.7483999999999993</v>
      </c>
      <c r="K28" t="s">
        <v>302</v>
      </c>
      <c r="L28" s="1" t="s">
        <v>301</v>
      </c>
      <c r="M28" s="1" t="s">
        <v>300</v>
      </c>
      <c r="N28" t="s">
        <v>278</v>
      </c>
      <c r="O28" t="s">
        <v>278</v>
      </c>
    </row>
    <row r="29" spans="1:15" x14ac:dyDescent="0.25">
      <c r="A29" t="s">
        <v>249</v>
      </c>
      <c r="B29" t="s">
        <v>162</v>
      </c>
      <c r="C29" t="s">
        <v>308</v>
      </c>
      <c r="D29" t="s">
        <v>310</v>
      </c>
      <c r="E29" t="s">
        <v>309</v>
      </c>
      <c r="F29" s="12" t="s">
        <v>389</v>
      </c>
      <c r="G29">
        <v>4</v>
      </c>
      <c r="H29" s="2">
        <v>0.104</v>
      </c>
      <c r="I29" s="3">
        <f t="shared" si="0"/>
        <v>0.41599999999999998</v>
      </c>
      <c r="J29" s="3">
        <f t="shared" si="2"/>
        <v>7.1643999999999997</v>
      </c>
      <c r="K29" t="s">
        <v>307</v>
      </c>
      <c r="L29" s="1" t="s">
        <v>305</v>
      </c>
      <c r="M29" s="1" t="s">
        <v>306</v>
      </c>
      <c r="N29" t="s">
        <v>278</v>
      </c>
      <c r="O29" t="s">
        <v>278</v>
      </c>
    </row>
    <row r="30" spans="1:15" x14ac:dyDescent="0.25">
      <c r="A30" t="s">
        <v>250</v>
      </c>
      <c r="B30" t="s">
        <v>162</v>
      </c>
      <c r="C30" t="s">
        <v>251</v>
      </c>
      <c r="D30" t="s">
        <v>252</v>
      </c>
      <c r="E30" t="s">
        <v>253</v>
      </c>
      <c r="F30" s="12" t="s">
        <v>389</v>
      </c>
      <c r="G30">
        <v>3</v>
      </c>
      <c r="H30" s="2">
        <v>0.1172</v>
      </c>
      <c r="I30" s="3">
        <f t="shared" si="0"/>
        <v>0.35160000000000002</v>
      </c>
      <c r="J30" s="3">
        <f t="shared" si="2"/>
        <v>7.516</v>
      </c>
      <c r="K30" t="s">
        <v>326</v>
      </c>
      <c r="L30" s="1" t="s">
        <v>255</v>
      </c>
      <c r="M30" s="1" t="s">
        <v>289</v>
      </c>
      <c r="N30" t="s">
        <v>278</v>
      </c>
      <c r="O30" t="s">
        <v>278</v>
      </c>
    </row>
    <row r="31" spans="1:15" x14ac:dyDescent="0.25">
      <c r="A31" t="s">
        <v>81</v>
      </c>
      <c r="B31" t="s">
        <v>162</v>
      </c>
      <c r="C31" t="s">
        <v>92</v>
      </c>
      <c r="D31" t="s">
        <v>261</v>
      </c>
      <c r="E31" t="s">
        <v>262</v>
      </c>
      <c r="F31" s="12" t="s">
        <v>390</v>
      </c>
      <c r="G31">
        <v>2</v>
      </c>
      <c r="H31" s="2">
        <v>4.6699999999999998E-2</v>
      </c>
      <c r="I31" s="3">
        <f t="shared" si="0"/>
        <v>9.3399999999999997E-2</v>
      </c>
      <c r="J31" s="3">
        <f t="shared" si="2"/>
        <v>7.6093999999999999</v>
      </c>
      <c r="K31" t="s">
        <v>263</v>
      </c>
      <c r="L31" s="1" t="s">
        <v>264</v>
      </c>
      <c r="M31" s="1" t="s">
        <v>84</v>
      </c>
      <c r="N31" t="s">
        <v>278</v>
      </c>
      <c r="O31" t="s">
        <v>278</v>
      </c>
    </row>
    <row r="32" spans="1:15" x14ac:dyDescent="0.25">
      <c r="A32" t="s">
        <v>286</v>
      </c>
      <c r="B32" t="s">
        <v>162</v>
      </c>
      <c r="C32" t="s">
        <v>279</v>
      </c>
      <c r="D32" t="s">
        <v>279</v>
      </c>
      <c r="E32" t="s">
        <v>279</v>
      </c>
      <c r="F32" t="s">
        <v>279</v>
      </c>
      <c r="G32">
        <v>1</v>
      </c>
      <c r="I32" s="3"/>
      <c r="J32" s="3">
        <f>I32+J31</f>
        <v>7.6093999999999999</v>
      </c>
      <c r="L32" s="1"/>
      <c r="M32" s="1"/>
    </row>
    <row r="34" spans="9:15" x14ac:dyDescent="0.25">
      <c r="I34" s="3"/>
      <c r="J34" s="3"/>
    </row>
    <row r="35" spans="9:15" x14ac:dyDescent="0.25">
      <c r="I35" s="3"/>
      <c r="J35" s="3"/>
    </row>
    <row r="36" spans="9:15" x14ac:dyDescent="0.25">
      <c r="N36" t="s">
        <v>31</v>
      </c>
      <c r="O36" t="s">
        <v>31</v>
      </c>
    </row>
    <row r="37" spans="9:15" x14ac:dyDescent="0.25">
      <c r="I37" s="3"/>
      <c r="J37" s="3"/>
    </row>
    <row r="38" spans="9:15" x14ac:dyDescent="0.25">
      <c r="I38" s="3"/>
      <c r="J38" s="3"/>
    </row>
  </sheetData>
  <hyperlinks>
    <hyperlink ref="L3" r:id="rId1" xr:uid="{1AB65F63-F937-4EC6-B1F0-3B4ED43E0BB1}"/>
    <hyperlink ref="M3" r:id="rId2" xr:uid="{EDA197C3-ED7E-4D97-8C87-C36034557D8A}"/>
    <hyperlink ref="L17" r:id="rId3" xr:uid="{1DAE27F5-AC17-4974-A3E1-06C43BF6C54C}"/>
    <hyperlink ref="L2" r:id="rId4" xr:uid="{A03403C0-E65F-4152-AAF2-99B304180F39}"/>
    <hyperlink ref="M2" r:id="rId5" xr:uid="{834750E4-BF9B-4D1B-8F71-409A32EE4E7C}"/>
    <hyperlink ref="M14" r:id="rId6" xr:uid="{A17E1F5C-373B-4C67-AC6F-FA542C0A3AB2}"/>
    <hyperlink ref="M17" r:id="rId7" xr:uid="{DE0CF4E1-BB5B-452B-823B-1D1D7EC4DB9D}"/>
    <hyperlink ref="M16" r:id="rId8" xr:uid="{1051D0B7-0EE2-4334-985C-B3E72E316FA6}"/>
    <hyperlink ref="L16" r:id="rId9" xr:uid="{4CBEF1AC-B6C7-4B0D-8124-2A78DA444358}"/>
    <hyperlink ref="M4" r:id="rId10" xr:uid="{3AD2F4FE-9948-427A-AF52-15FA7A4D89F8}"/>
    <hyperlink ref="L4" r:id="rId11" xr:uid="{5CE8DD01-CE1A-4C40-B7E4-3D47086F6543}"/>
    <hyperlink ref="L5" r:id="rId12" xr:uid="{0DFB196D-0DE4-47DE-83E3-5628B8F17331}"/>
    <hyperlink ref="L30" r:id="rId13" xr:uid="{578D15CD-D42E-43DE-9320-042893E98197}"/>
    <hyperlink ref="L31" r:id="rId14" xr:uid="{D2955FC2-D414-48C1-B44F-16D1FC120AC7}"/>
    <hyperlink ref="M30" r:id="rId15" xr:uid="{6C7DF25E-01FD-485F-B59D-8F17D03C2178}"/>
    <hyperlink ref="M31" r:id="rId16" xr:uid="{1E7744AB-256C-4F29-9FB5-235ED825BC5D}"/>
    <hyperlink ref="L7" r:id="rId17" xr:uid="{71F2F9CC-1DB1-43C0-8DCF-7E03D9E1A317}"/>
    <hyperlink ref="L6" r:id="rId18" xr:uid="{2C258EF9-1620-4B5F-A3E6-CFB42A440B91}"/>
    <hyperlink ref="M7" r:id="rId19" xr:uid="{55DB2E1C-D5DB-4FAF-9106-E29C9D60970C}"/>
    <hyperlink ref="M28" r:id="rId20" xr:uid="{79088C60-73C2-46F2-BFFA-A47DA31353AF}"/>
    <hyperlink ref="L28" r:id="rId21" xr:uid="{8C8D34BE-974D-4CC0-ACC5-AAE6C59810FB}"/>
    <hyperlink ref="L29" r:id="rId22" xr:uid="{7649BACE-0661-4816-977C-428D0007229F}"/>
    <hyperlink ref="M29" r:id="rId23" xr:uid="{B6CBB4C0-B724-4E80-AE03-79AE52BCE42C}"/>
    <hyperlink ref="M8" r:id="rId24" xr:uid="{61D2DC67-4F33-4B1D-8382-E7AB1F7699A8}"/>
    <hyperlink ref="L8" r:id="rId25" xr:uid="{465ACB7B-E1FB-47E4-BBDA-F5EA6E6B7595}"/>
    <hyperlink ref="M9" r:id="rId26" xr:uid="{F3415B89-97B4-4714-A397-9A801C2B5A0E}"/>
    <hyperlink ref="L9" r:id="rId27" xr:uid="{F2106A7D-4B79-427B-A8DD-6E0B67083424}"/>
    <hyperlink ref="M23" r:id="rId28" xr:uid="{3C773FCB-D360-4947-A343-AF07A2FDB8EC}"/>
    <hyperlink ref="M20" r:id="rId29" xr:uid="{9CD67ADE-93BE-45CB-A3BB-7A8DE14E42E8}"/>
    <hyperlink ref="M22" r:id="rId30" xr:uid="{BE9AC28E-4934-446C-A3BC-68AA7DEAA67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T40" sqref="T4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4A0A7-BE6D-49A8-8054-597EA438AAB5}">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AD138-00AC-4AFD-9067-29CDEAF7F20F}">
  <dimension ref="A1:O4"/>
  <sheetViews>
    <sheetView workbookViewId="0">
      <selection activeCell="J18" sqref="J18"/>
    </sheetView>
  </sheetViews>
  <sheetFormatPr defaultRowHeight="15" x14ac:dyDescent="0.25"/>
  <cols>
    <col min="1" max="1" width="34" customWidth="1"/>
    <col min="2" max="3" width="10.5703125" customWidth="1"/>
    <col min="4" max="4" width="14.140625" bestFit="1" customWidth="1"/>
    <col min="5" max="5" width="17.42578125" bestFit="1" customWidth="1"/>
    <col min="6" max="6" width="4.7109375" bestFit="1" customWidth="1"/>
    <col min="7" max="7" width="17.28515625" bestFit="1" customWidth="1"/>
    <col min="8" max="8" width="4.7109375" bestFit="1" customWidth="1"/>
    <col min="9" max="9" width="20.42578125" bestFit="1" customWidth="1"/>
    <col min="11" max="11" width="92.7109375" customWidth="1"/>
    <col min="13" max="13" width="15.42578125" bestFit="1" customWidth="1"/>
    <col min="14" max="14" width="8.7109375" bestFit="1" customWidth="1"/>
    <col min="15" max="15" width="4.7109375" bestFit="1" customWidth="1"/>
  </cols>
  <sheetData>
    <row r="1" spans="1:15" x14ac:dyDescent="0.25">
      <c r="A1" t="s">
        <v>126</v>
      </c>
      <c r="B1" t="s">
        <v>67</v>
      </c>
      <c r="C1" t="s">
        <v>128</v>
      </c>
      <c r="D1" t="s">
        <v>151</v>
      </c>
      <c r="E1" t="s">
        <v>139</v>
      </c>
      <c r="F1" t="s">
        <v>86</v>
      </c>
      <c r="G1" t="s">
        <v>140</v>
      </c>
      <c r="H1" t="s">
        <v>86</v>
      </c>
      <c r="I1" t="s">
        <v>127</v>
      </c>
      <c r="J1" t="s">
        <v>86</v>
      </c>
      <c r="K1" t="s">
        <v>132</v>
      </c>
      <c r="M1" t="s">
        <v>141</v>
      </c>
      <c r="N1" t="s">
        <v>67</v>
      </c>
      <c r="O1" t="s">
        <v>86</v>
      </c>
    </row>
    <row r="2" spans="1:15" x14ac:dyDescent="0.25">
      <c r="A2" t="s">
        <v>131</v>
      </c>
      <c r="B2">
        <v>1</v>
      </c>
      <c r="C2">
        <v>1</v>
      </c>
      <c r="D2" t="s">
        <v>53</v>
      </c>
      <c r="E2">
        <v>3.8</v>
      </c>
      <c r="F2" t="s">
        <v>89</v>
      </c>
      <c r="G2">
        <v>0.30399999999999999</v>
      </c>
      <c r="H2" t="s">
        <v>96</v>
      </c>
      <c r="I2">
        <f>E2*G2*B2</f>
        <v>1.1552</v>
      </c>
      <c r="J2" t="s">
        <v>101</v>
      </c>
      <c r="K2" t="s">
        <v>133</v>
      </c>
      <c r="M2" t="s">
        <v>142</v>
      </c>
    </row>
    <row r="3" spans="1:15" x14ac:dyDescent="0.25">
      <c r="A3" t="s">
        <v>81</v>
      </c>
      <c r="B3">
        <v>2</v>
      </c>
      <c r="C3">
        <v>1</v>
      </c>
      <c r="D3" t="s">
        <v>53</v>
      </c>
      <c r="E3">
        <v>3</v>
      </c>
      <c r="F3" t="s">
        <v>89</v>
      </c>
      <c r="G3">
        <v>0.06</v>
      </c>
      <c r="H3" t="s">
        <v>96</v>
      </c>
      <c r="I3">
        <f t="shared" ref="I3:I4" si="0">E3*G3*B3</f>
        <v>0.36</v>
      </c>
      <c r="J3" t="s">
        <v>101</v>
      </c>
      <c r="M3" t="s">
        <v>143</v>
      </c>
    </row>
    <row r="4" spans="1:15" x14ac:dyDescent="0.25">
      <c r="A4" t="s">
        <v>260</v>
      </c>
      <c r="B4">
        <v>2</v>
      </c>
      <c r="C4">
        <v>1</v>
      </c>
      <c r="D4" t="s">
        <v>53</v>
      </c>
      <c r="E4">
        <v>1.2</v>
      </c>
      <c r="F4" t="s">
        <v>89</v>
      </c>
      <c r="G4">
        <v>0.06</v>
      </c>
      <c r="H4" t="s">
        <v>96</v>
      </c>
      <c r="I4">
        <f t="shared" si="0"/>
        <v>0.14399999999999999</v>
      </c>
      <c r="J4" t="s">
        <v>101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DABAA-1DFD-4270-8B48-EEE29F883B8C}">
  <dimension ref="A1:E31"/>
  <sheetViews>
    <sheetView workbookViewId="0">
      <selection activeCell="B8" sqref="B8"/>
    </sheetView>
  </sheetViews>
  <sheetFormatPr defaultRowHeight="15" x14ac:dyDescent="0.25"/>
  <cols>
    <col min="1" max="1" width="36.42578125" bestFit="1" customWidth="1"/>
    <col min="3" max="3" width="4.85546875" bestFit="1" customWidth="1"/>
    <col min="4" max="4" width="9.7109375" bestFit="1" customWidth="1"/>
  </cols>
  <sheetData>
    <row r="1" spans="1:5" x14ac:dyDescent="0.25">
      <c r="A1" s="4" t="s">
        <v>67</v>
      </c>
      <c r="B1" s="4" t="s">
        <v>85</v>
      </c>
      <c r="C1" s="4" t="s">
        <v>86</v>
      </c>
      <c r="D1" s="4" t="s">
        <v>95</v>
      </c>
      <c r="E1" s="4" t="s">
        <v>87</v>
      </c>
    </row>
    <row r="2" spans="1:5" x14ac:dyDescent="0.25">
      <c r="A2" s="16" t="s">
        <v>81</v>
      </c>
      <c r="B2" s="16"/>
      <c r="C2" s="16"/>
      <c r="D2" s="16"/>
      <c r="E2" s="16"/>
    </row>
    <row r="3" spans="1:5" x14ac:dyDescent="0.25">
      <c r="A3" t="s">
        <v>91</v>
      </c>
      <c r="B3" t="s">
        <v>92</v>
      </c>
    </row>
    <row r="4" spans="1:5" x14ac:dyDescent="0.25">
      <c r="A4" t="s">
        <v>88</v>
      </c>
      <c r="B4">
        <v>2.9</v>
      </c>
      <c r="C4" t="s">
        <v>89</v>
      </c>
    </row>
    <row r="5" spans="1:5" x14ac:dyDescent="0.25">
      <c r="A5" t="s">
        <v>90</v>
      </c>
      <c r="B5">
        <v>3.6</v>
      </c>
      <c r="C5" t="s">
        <v>89</v>
      </c>
    </row>
    <row r="6" spans="1:5" x14ac:dyDescent="0.25">
      <c r="A6" t="s">
        <v>93</v>
      </c>
      <c r="B6">
        <v>75</v>
      </c>
      <c r="C6" t="s">
        <v>94</v>
      </c>
      <c r="D6">
        <f>B6/1000</f>
        <v>7.4999999999999997E-2</v>
      </c>
      <c r="E6" t="s">
        <v>96</v>
      </c>
    </row>
    <row r="7" spans="1:5" x14ac:dyDescent="0.25">
      <c r="A7" t="s">
        <v>97</v>
      </c>
      <c r="B7">
        <v>270</v>
      </c>
      <c r="C7" t="s">
        <v>100</v>
      </c>
      <c r="D7">
        <f>B7/1000</f>
        <v>0.27</v>
      </c>
      <c r="E7" t="s">
        <v>101</v>
      </c>
    </row>
    <row r="8" spans="1:5" x14ac:dyDescent="0.25">
      <c r="A8" t="s">
        <v>98</v>
      </c>
      <c r="B8">
        <f>B4*B6</f>
        <v>217.5</v>
      </c>
      <c r="C8" t="s">
        <v>100</v>
      </c>
      <c r="D8">
        <f t="shared" ref="D8:D9" si="0">B8/1000</f>
        <v>0.2175</v>
      </c>
      <c r="E8" t="s">
        <v>101</v>
      </c>
    </row>
    <row r="9" spans="1:5" x14ac:dyDescent="0.25">
      <c r="A9" t="s">
        <v>99</v>
      </c>
      <c r="B9">
        <f>B5*B6</f>
        <v>270</v>
      </c>
      <c r="C9" t="s">
        <v>100</v>
      </c>
      <c r="D9">
        <f t="shared" si="0"/>
        <v>0.27</v>
      </c>
      <c r="E9" t="s">
        <v>101</v>
      </c>
    </row>
    <row r="10" spans="1:5" x14ac:dyDescent="0.25">
      <c r="A10" s="16" t="s">
        <v>104</v>
      </c>
      <c r="B10" s="16"/>
      <c r="C10" s="16"/>
      <c r="D10" s="16"/>
      <c r="E10" s="16"/>
    </row>
    <row r="11" spans="1:5" x14ac:dyDescent="0.25">
      <c r="A11" s="5" t="s">
        <v>109</v>
      </c>
      <c r="B11" s="6">
        <v>3.3</v>
      </c>
      <c r="C11" s="5" t="s">
        <v>89</v>
      </c>
    </row>
    <row r="12" spans="1:5" x14ac:dyDescent="0.25">
      <c r="A12" t="s">
        <v>102</v>
      </c>
      <c r="B12">
        <v>3.3</v>
      </c>
      <c r="C12" t="s">
        <v>89</v>
      </c>
    </row>
    <row r="13" spans="1:5" x14ac:dyDescent="0.25">
      <c r="A13" t="s">
        <v>103</v>
      </c>
      <c r="B13">
        <v>10</v>
      </c>
      <c r="C13" t="s">
        <v>94</v>
      </c>
      <c r="D13">
        <f>B13/1000</f>
        <v>0.01</v>
      </c>
      <c r="E13" t="s">
        <v>96</v>
      </c>
    </row>
    <row r="14" spans="1:5" x14ac:dyDescent="0.25">
      <c r="A14" s="16" t="s">
        <v>105</v>
      </c>
      <c r="B14" s="16"/>
      <c r="C14" s="16"/>
      <c r="D14" s="16"/>
      <c r="E14" s="16"/>
    </row>
    <row r="15" spans="1:5" x14ac:dyDescent="0.25">
      <c r="A15" t="s">
        <v>106</v>
      </c>
      <c r="B15" t="s">
        <v>111</v>
      </c>
    </row>
    <row r="16" spans="1:5" x14ac:dyDescent="0.25">
      <c r="A16" t="s">
        <v>112</v>
      </c>
      <c r="B16">
        <v>50</v>
      </c>
    </row>
    <row r="17" spans="1:5" x14ac:dyDescent="0.25">
      <c r="A17" t="s">
        <v>113</v>
      </c>
      <c r="B17">
        <v>300</v>
      </c>
    </row>
    <row r="18" spans="1:5" x14ac:dyDescent="0.25">
      <c r="A18" t="s">
        <v>114</v>
      </c>
      <c r="B18">
        <v>0.2</v>
      </c>
      <c r="C18" t="s">
        <v>89</v>
      </c>
    </row>
    <row r="19" spans="1:5" x14ac:dyDescent="0.25">
      <c r="A19" t="s">
        <v>115</v>
      </c>
      <c r="B19">
        <v>0.8</v>
      </c>
      <c r="C19" t="s">
        <v>89</v>
      </c>
    </row>
    <row r="20" spans="1:5" x14ac:dyDescent="0.25">
      <c r="A20" s="16" t="s">
        <v>108</v>
      </c>
      <c r="B20" s="16"/>
      <c r="C20" s="16"/>
      <c r="D20" s="16"/>
      <c r="E20" s="16"/>
    </row>
    <row r="21" spans="1:5" x14ac:dyDescent="0.25">
      <c r="A21" t="s">
        <v>117</v>
      </c>
      <c r="B21">
        <f>B12-B19</f>
        <v>2.5</v>
      </c>
      <c r="C21" t="s">
        <v>89</v>
      </c>
    </row>
    <row r="22" spans="1:5" x14ac:dyDescent="0.25">
      <c r="A22" t="s">
        <v>116</v>
      </c>
      <c r="B22">
        <f>D13</f>
        <v>0.01</v>
      </c>
      <c r="C22" t="s">
        <v>96</v>
      </c>
    </row>
    <row r="23" spans="1:5" x14ac:dyDescent="0.25">
      <c r="A23" t="s">
        <v>121</v>
      </c>
      <c r="B23">
        <f>B16*B22</f>
        <v>0.5</v>
      </c>
      <c r="C23" t="s">
        <v>96</v>
      </c>
    </row>
    <row r="24" spans="1:5" x14ac:dyDescent="0.25">
      <c r="A24" t="s">
        <v>123</v>
      </c>
      <c r="B24">
        <f>B23/D6</f>
        <v>6.666666666666667</v>
      </c>
    </row>
    <row r="25" spans="1:5" x14ac:dyDescent="0.25">
      <c r="A25" t="s">
        <v>118</v>
      </c>
      <c r="B25">
        <f>B21/B22</f>
        <v>250</v>
      </c>
      <c r="C25" t="s">
        <v>110</v>
      </c>
    </row>
    <row r="26" spans="1:5" x14ac:dyDescent="0.25">
      <c r="A26" t="s">
        <v>119</v>
      </c>
      <c r="B26">
        <v>200</v>
      </c>
      <c r="C26" t="s">
        <v>110</v>
      </c>
    </row>
    <row r="27" spans="1:5" x14ac:dyDescent="0.25">
      <c r="A27" t="s">
        <v>120</v>
      </c>
      <c r="B27">
        <f>B21/B26</f>
        <v>1.2500000000000001E-2</v>
      </c>
      <c r="C27" t="s">
        <v>96</v>
      </c>
    </row>
    <row r="28" spans="1:5" x14ac:dyDescent="0.25">
      <c r="A28" t="s">
        <v>121</v>
      </c>
      <c r="B28">
        <f>B27*B16</f>
        <v>0.625</v>
      </c>
      <c r="C28" t="s">
        <v>96</v>
      </c>
    </row>
    <row r="29" spans="1:5" x14ac:dyDescent="0.25">
      <c r="A29" t="s">
        <v>122</v>
      </c>
      <c r="B29">
        <f>B28/D6</f>
        <v>8.3333333333333339</v>
      </c>
    </row>
    <row r="30" spans="1:5" x14ac:dyDescent="0.25">
      <c r="A30" t="s">
        <v>124</v>
      </c>
      <c r="B30">
        <f>B27^2*B26</f>
        <v>3.1250000000000007E-2</v>
      </c>
      <c r="C30" t="s">
        <v>101</v>
      </c>
    </row>
    <row r="31" spans="1:5" x14ac:dyDescent="0.25">
      <c r="A31" t="s">
        <v>125</v>
      </c>
      <c r="B31">
        <f>B30+D9</f>
        <v>0.30125000000000002</v>
      </c>
      <c r="C31" t="s">
        <v>101</v>
      </c>
    </row>
  </sheetData>
  <mergeCells count="4">
    <mergeCell ref="A2:E2"/>
    <mergeCell ref="A10:E10"/>
    <mergeCell ref="A14:E14"/>
    <mergeCell ref="A20:E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Components</vt:lpstr>
      <vt:lpstr>Design Overview</vt:lpstr>
      <vt:lpstr>PO 1</vt:lpstr>
      <vt:lpstr>BOM 1</vt:lpstr>
      <vt:lpstr>BOM 2</vt:lpstr>
      <vt:lpstr>IO Budget</vt:lpstr>
      <vt:lpstr>Camera</vt:lpstr>
      <vt:lpstr>Power Budget</vt:lpstr>
      <vt:lpstr>LED driver BJT</vt:lpstr>
      <vt:lpstr>Photodiode amplifier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Malachi Landis</dc:creator>
  <cp:lastModifiedBy>Malachi David Landis</cp:lastModifiedBy>
  <dcterms:created xsi:type="dcterms:W3CDTF">2015-06-05T18:17:20Z</dcterms:created>
  <dcterms:modified xsi:type="dcterms:W3CDTF">2024-07-22T20:35:09Z</dcterms:modified>
</cp:coreProperties>
</file>