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Peter\Desktop\Hochschule\projekte\steinbeis\2023\SST\bericht\"/>
    </mc:Choice>
  </mc:AlternateContent>
  <xr:revisionPtr revIDLastSave="0" documentId="13_ncr:1_{B533A0EA-CA66-4D97-AE72-65F2A5325F9F}" xr6:coauthVersionLast="47" xr6:coauthVersionMax="47" xr10:uidLastSave="{00000000-0000-0000-0000-000000000000}"/>
  <bookViews>
    <workbookView xWindow="-98" yWindow="-98" windowWidth="20715" windowHeight="13155" firstSheet="38" activeTab="45" xr2:uid="{00000000-000D-0000-FFFF-FFFF00000000}"/>
  </bookViews>
  <sheets>
    <sheet name="template" sheetId="1" r:id="rId1"/>
    <sheet name="ALSA" sheetId="2" r:id="rId2"/>
    <sheet name="Ambassador" sheetId="3" r:id="rId3"/>
    <sheet name="ASGA" sheetId="4" r:id="rId4"/>
    <sheet name="ascaro" sheetId="5" r:id="rId5"/>
    <sheet name="AVENA" sheetId="6" r:id="rId6"/>
    <sheet name="Axa-Group-Invest" sheetId="7" r:id="rId7"/>
    <sheet name="Axa-Professional-Invest" sheetId="8" r:id="rId8"/>
    <sheet name="Axa-Westschweiz-Professional" sheetId="9" r:id="rId9"/>
    <sheet name="BonAssistus" sheetId="10" r:id="rId10"/>
    <sheet name="BVK" sheetId="11" r:id="rId11"/>
    <sheet name="CIEPP" sheetId="12" r:id="rId12"/>
    <sheet name="Convitus" sheetId="13" r:id="rId13"/>
    <sheet name="Copré" sheetId="14" r:id="rId14"/>
    <sheet name="Fonds-interprofessionel" sheetId="15" r:id="rId15"/>
    <sheet name="Fundamenta" sheetId="16" r:id="rId16"/>
    <sheet name="Futura" sheetId="17" r:id="rId17"/>
    <sheet name="GastroSocial" sheetId="18" r:id="rId18"/>
    <sheet name="Helvetia-BVG-Invest" sheetId="19" r:id="rId19"/>
    <sheet name="LLB-Liechtenstein" sheetId="20" r:id="rId20"/>
    <sheet name="Loyalis" sheetId="21" r:id="rId21"/>
    <sheet name="Medpension" sheetId="22" r:id="rId22"/>
    <sheet name="Nest" sheetId="23" r:id="rId23"/>
    <sheet name="PAT" sheetId="24" r:id="rId24"/>
    <sheet name="Patrimonia" sheetId="25" r:id="rId25"/>
    <sheet name="Perspectiva" sheetId="26" r:id="rId26"/>
    <sheet name="PKE-Energie" sheetId="27" r:id="rId27"/>
    <sheet name="PKG" sheetId="28" r:id="rId28"/>
    <sheet name="Profelia" sheetId="29" r:id="rId29"/>
    <sheet name="Profond" sheetId="30" r:id="rId30"/>
    <sheet name="Promea" sheetId="31" r:id="rId31"/>
    <sheet name="PTV" sheetId="32" r:id="rId32"/>
    <sheet name="Revor" sheetId="33" r:id="rId33"/>
    <sheet name="SHP" sheetId="34" r:id="rId34"/>
    <sheet name="SKMU" sheetId="35" r:id="rId35"/>
    <sheet name="Sozialfonds" sheetId="36" r:id="rId36"/>
    <sheet name="SVE" sheetId="37" r:id="rId37"/>
    <sheet name="Servisa" sheetId="38" r:id="rId38"/>
    <sheet name="Servisa-Supra" sheetId="39" r:id="rId39"/>
    <sheet name="Transparenta" sheetId="46" r:id="rId40"/>
    <sheet name="Tellco-pk" sheetId="45" r:id="rId41"/>
    <sheet name="UWP" sheetId="40" r:id="rId42"/>
    <sheet name="Veska" sheetId="41" r:id="rId43"/>
    <sheet name="Vita" sheetId="42" r:id="rId44"/>
    <sheet name="vitems" sheetId="43" r:id="rId45"/>
    <sheet name="VSM" sheetId="44"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46" l="1"/>
  <c r="E10" i="46"/>
  <c r="E8" i="46"/>
  <c r="E7" i="46"/>
  <c r="E6" i="46"/>
  <c r="E4" i="46"/>
  <c r="E3" i="46"/>
  <c r="E2" i="46"/>
  <c r="E20" i="45"/>
  <c r="E10" i="45"/>
  <c r="E8" i="45"/>
  <c r="E7" i="45"/>
  <c r="E6" i="45"/>
  <c r="E4" i="45"/>
  <c r="E3" i="45"/>
  <c r="E2" i="45"/>
  <c r="E20" i="44"/>
  <c r="E10" i="44"/>
  <c r="E8" i="44"/>
  <c r="E7" i="44"/>
  <c r="E6" i="44"/>
  <c r="E4" i="44"/>
  <c r="E3" i="44"/>
  <c r="E2" i="44"/>
  <c r="E20" i="43"/>
  <c r="E10" i="43"/>
  <c r="E8" i="43"/>
  <c r="E7" i="43"/>
  <c r="E6" i="43"/>
  <c r="E4" i="43"/>
  <c r="E3" i="43"/>
  <c r="E2" i="43"/>
  <c r="E20" i="42"/>
  <c r="E10" i="42"/>
  <c r="E8" i="42"/>
  <c r="E7" i="42"/>
  <c r="E6" i="42"/>
  <c r="E4" i="42"/>
  <c r="E3" i="42"/>
  <c r="E2" i="42"/>
  <c r="E20" i="41"/>
  <c r="E10" i="41"/>
  <c r="E8" i="41"/>
  <c r="E7" i="41"/>
  <c r="E6" i="41"/>
  <c r="E4" i="41"/>
  <c r="E3" i="41"/>
  <c r="E2" i="41"/>
  <c r="E20" i="40"/>
  <c r="E10" i="40"/>
  <c r="E8" i="40"/>
  <c r="E7" i="40"/>
  <c r="E6" i="40"/>
  <c r="E4" i="40"/>
  <c r="E3" i="40"/>
  <c r="E2" i="40"/>
  <c r="E20" i="39"/>
  <c r="E11" i="39"/>
  <c r="E10" i="39"/>
  <c r="E8" i="39"/>
  <c r="E7" i="39"/>
  <c r="E6" i="39"/>
  <c r="E4" i="39"/>
  <c r="E3" i="39"/>
  <c r="E2" i="39"/>
  <c r="E20" i="38"/>
  <c r="E10" i="38"/>
  <c r="E8" i="38"/>
  <c r="E7" i="38"/>
  <c r="E6" i="38"/>
  <c r="E4" i="38"/>
  <c r="E3" i="38"/>
  <c r="E2" i="38"/>
  <c r="E20" i="37"/>
  <c r="C12" i="37"/>
  <c r="B12" i="37"/>
  <c r="E10" i="37"/>
  <c r="E8" i="37"/>
  <c r="E7" i="37"/>
  <c r="E6" i="37"/>
  <c r="E4" i="37"/>
  <c r="E3" i="37"/>
  <c r="E2" i="37"/>
  <c r="E20" i="36"/>
  <c r="E10" i="36"/>
  <c r="E8" i="36"/>
  <c r="C7" i="36"/>
  <c r="E7" i="36" s="1"/>
  <c r="E6" i="36"/>
  <c r="E4" i="36"/>
  <c r="E3" i="36"/>
  <c r="E2" i="36"/>
  <c r="E20" i="35"/>
  <c r="E10" i="35"/>
  <c r="E8" i="35"/>
  <c r="E7" i="35"/>
  <c r="E6" i="35"/>
  <c r="E4" i="35"/>
  <c r="E3" i="35"/>
  <c r="E2" i="35"/>
  <c r="E20" i="34"/>
  <c r="E10" i="34"/>
  <c r="E8" i="34"/>
  <c r="E7" i="34"/>
  <c r="E6" i="34"/>
  <c r="E4" i="34"/>
  <c r="E3" i="34"/>
  <c r="E2" i="34"/>
  <c r="E20" i="33"/>
  <c r="E10" i="33"/>
  <c r="E8" i="33"/>
  <c r="E7" i="33"/>
  <c r="E6" i="33"/>
  <c r="E4" i="33"/>
  <c r="E3" i="33"/>
  <c r="E2" i="33"/>
  <c r="E20" i="32"/>
  <c r="E10" i="32"/>
  <c r="D8" i="32"/>
  <c r="C8" i="32"/>
  <c r="E8" i="32" s="1"/>
  <c r="E7" i="32"/>
  <c r="E6" i="32"/>
  <c r="E4" i="32"/>
  <c r="E3" i="32"/>
  <c r="E2" i="32"/>
  <c r="E20" i="31"/>
  <c r="E10" i="31"/>
  <c r="E8" i="31"/>
  <c r="E7" i="31"/>
  <c r="E6" i="31"/>
  <c r="E4" i="31"/>
  <c r="E3" i="31"/>
  <c r="E2" i="31"/>
  <c r="E20" i="30"/>
  <c r="E10" i="30"/>
  <c r="E8" i="30"/>
  <c r="E7" i="30"/>
  <c r="E6" i="30"/>
  <c r="E4" i="30"/>
  <c r="E3" i="30"/>
  <c r="E2" i="30"/>
  <c r="E20" i="29"/>
  <c r="E10" i="29"/>
  <c r="D8" i="29"/>
  <c r="C8" i="29"/>
  <c r="B8" i="29"/>
  <c r="E8" i="29" s="1"/>
  <c r="E7" i="29"/>
  <c r="E6" i="29"/>
  <c r="E4" i="29"/>
  <c r="E3" i="29"/>
  <c r="E2" i="29"/>
  <c r="E20" i="28"/>
  <c r="E10" i="28"/>
  <c r="E8" i="28"/>
  <c r="E7" i="28"/>
  <c r="E6" i="28"/>
  <c r="E4" i="28"/>
  <c r="E3" i="28"/>
  <c r="E2" i="28"/>
  <c r="E20" i="27"/>
  <c r="E10" i="27"/>
  <c r="E8" i="27"/>
  <c r="E7" i="27"/>
  <c r="E6" i="27"/>
  <c r="E4" i="27"/>
  <c r="E3" i="27"/>
  <c r="E2" i="27"/>
  <c r="E20" i="26"/>
  <c r="E10" i="26"/>
  <c r="E8" i="26"/>
  <c r="E7" i="26"/>
  <c r="E6" i="26"/>
  <c r="E4" i="26"/>
  <c r="E3" i="26"/>
  <c r="E2" i="26"/>
  <c r="E20" i="25"/>
  <c r="E11" i="25"/>
  <c r="E10" i="25"/>
  <c r="E8" i="25"/>
  <c r="E7" i="25"/>
  <c r="E6" i="25"/>
  <c r="E4" i="25"/>
  <c r="E3" i="25"/>
  <c r="E2" i="25"/>
  <c r="E20" i="24"/>
  <c r="E11" i="24"/>
  <c r="E10" i="24"/>
  <c r="E8" i="24"/>
  <c r="E7" i="24"/>
  <c r="E6" i="24"/>
  <c r="E4" i="24"/>
  <c r="E3" i="24"/>
  <c r="E2" i="24"/>
  <c r="E20" i="23"/>
  <c r="E10" i="23"/>
  <c r="C8" i="23"/>
  <c r="E8" i="23" s="1"/>
  <c r="B8" i="23"/>
  <c r="E7" i="23"/>
  <c r="E6" i="23"/>
  <c r="E4" i="23"/>
  <c r="E3" i="23"/>
  <c r="E2" i="23"/>
  <c r="E20" i="22"/>
  <c r="E10" i="22"/>
  <c r="E8" i="22"/>
  <c r="E7" i="22"/>
  <c r="E6" i="22"/>
  <c r="E4" i="22"/>
  <c r="E3" i="22"/>
  <c r="E2" i="22"/>
  <c r="E20" i="21"/>
  <c r="D12" i="21"/>
  <c r="C12" i="21"/>
  <c r="E10" i="21"/>
  <c r="D9" i="21"/>
  <c r="C9" i="21"/>
  <c r="E8" i="21"/>
  <c r="E7" i="21"/>
  <c r="E6" i="21"/>
  <c r="E4" i="21"/>
  <c r="E3" i="21"/>
  <c r="E2" i="21"/>
  <c r="E20" i="20"/>
  <c r="E10" i="20"/>
  <c r="E8" i="20"/>
  <c r="E7" i="20"/>
  <c r="E6" i="20"/>
  <c r="E4" i="20"/>
  <c r="E3" i="20"/>
  <c r="E2" i="20"/>
  <c r="E20" i="19"/>
  <c r="E10" i="19"/>
  <c r="E8" i="19"/>
  <c r="E7" i="19"/>
  <c r="E6" i="19"/>
  <c r="E4" i="19"/>
  <c r="E3" i="19"/>
  <c r="E2" i="19"/>
  <c r="E20" i="18"/>
  <c r="E10" i="18"/>
  <c r="E8" i="18"/>
  <c r="E7" i="18"/>
  <c r="E6" i="18"/>
  <c r="E4" i="18"/>
  <c r="E3" i="18"/>
  <c r="E2" i="18"/>
  <c r="E20" i="17"/>
  <c r="E10" i="17"/>
  <c r="E8" i="17"/>
  <c r="E7" i="17"/>
  <c r="E6" i="17"/>
  <c r="E4" i="17"/>
  <c r="E3" i="17"/>
  <c r="E2" i="17"/>
  <c r="E20" i="16"/>
  <c r="E10" i="16"/>
  <c r="E8" i="16"/>
  <c r="E7" i="16"/>
  <c r="E6" i="16"/>
  <c r="E4" i="16"/>
  <c r="E3" i="16"/>
  <c r="E2" i="16"/>
  <c r="E20" i="15"/>
  <c r="E10" i="15"/>
  <c r="E8" i="15"/>
  <c r="E7" i="15"/>
  <c r="E6" i="15"/>
  <c r="E4" i="15"/>
  <c r="E3" i="15"/>
  <c r="E2" i="15"/>
  <c r="E20" i="14"/>
  <c r="E10" i="14"/>
  <c r="E8" i="14"/>
  <c r="E7" i="14"/>
  <c r="E6" i="14"/>
  <c r="E4" i="14"/>
  <c r="E3" i="14"/>
  <c r="E2" i="14"/>
  <c r="E20" i="13"/>
  <c r="D12" i="13"/>
  <c r="C12" i="13"/>
  <c r="E10" i="13"/>
  <c r="E8" i="13"/>
  <c r="E7" i="13"/>
  <c r="E6" i="13"/>
  <c r="E4" i="13"/>
  <c r="E3" i="13"/>
  <c r="E2" i="13"/>
  <c r="E20" i="12"/>
  <c r="E10" i="12"/>
  <c r="E8" i="12"/>
  <c r="E7" i="12"/>
  <c r="E6" i="12"/>
  <c r="E4" i="12"/>
  <c r="E3" i="12"/>
  <c r="E2" i="12"/>
  <c r="E20" i="11"/>
  <c r="E10" i="11"/>
  <c r="E8" i="11"/>
  <c r="E7" i="11"/>
  <c r="E6" i="11"/>
  <c r="E4" i="11"/>
  <c r="E3" i="11"/>
  <c r="E2" i="11"/>
  <c r="E20" i="10"/>
  <c r="E10" i="10"/>
  <c r="E8" i="10"/>
  <c r="E7" i="10"/>
  <c r="E6" i="10"/>
  <c r="E4" i="10"/>
  <c r="E3" i="10"/>
  <c r="E2" i="10"/>
  <c r="E20" i="9"/>
  <c r="E10" i="9"/>
  <c r="E8" i="9"/>
  <c r="E7" i="9"/>
  <c r="E6" i="9"/>
  <c r="E4" i="9"/>
  <c r="E3" i="9"/>
  <c r="E2" i="9"/>
  <c r="E20" i="8"/>
  <c r="E10" i="8"/>
  <c r="E8" i="8"/>
  <c r="E7" i="8"/>
  <c r="E6" i="8"/>
  <c r="E4" i="8"/>
  <c r="E3" i="8"/>
  <c r="E2" i="8"/>
  <c r="E20" i="7"/>
  <c r="E10" i="7"/>
  <c r="E8" i="7"/>
  <c r="E7" i="7"/>
  <c r="E6" i="7"/>
  <c r="E4" i="7"/>
  <c r="E3" i="7"/>
  <c r="E2" i="7"/>
  <c r="E20" i="6"/>
  <c r="E10" i="6"/>
  <c r="E8" i="6"/>
  <c r="E7" i="6"/>
  <c r="E6" i="6"/>
  <c r="E4" i="6"/>
  <c r="E3" i="6"/>
  <c r="E2" i="6"/>
  <c r="E20" i="5"/>
  <c r="E13" i="5"/>
  <c r="C12" i="5"/>
  <c r="B12" i="5"/>
  <c r="E10" i="5"/>
  <c r="E8" i="5"/>
  <c r="E7" i="5"/>
  <c r="E6" i="5"/>
  <c r="E4" i="5"/>
  <c r="E3" i="5"/>
  <c r="E2" i="5"/>
  <c r="E20" i="4"/>
  <c r="E10" i="4"/>
  <c r="E8" i="4"/>
  <c r="E7" i="4"/>
  <c r="E6" i="4"/>
  <c r="E4" i="4"/>
  <c r="E3" i="4"/>
  <c r="E2" i="4"/>
  <c r="E20" i="3"/>
  <c r="E10" i="3"/>
  <c r="E8" i="3"/>
  <c r="E7" i="3"/>
  <c r="E6" i="3"/>
  <c r="E4" i="3"/>
  <c r="E3" i="3"/>
  <c r="E2" i="3"/>
  <c r="E20" i="2"/>
  <c r="C12" i="2"/>
  <c r="B12" i="2"/>
  <c r="E10" i="2"/>
  <c r="E8" i="2"/>
  <c r="E7" i="2"/>
  <c r="E6" i="2"/>
  <c r="E4" i="2"/>
  <c r="E3" i="2"/>
  <c r="E2" i="2"/>
  <c r="E20" i="1"/>
  <c r="E10" i="1"/>
  <c r="E8" i="1"/>
  <c r="E7" i="1"/>
  <c r="E6" i="1"/>
  <c r="E4" i="1"/>
  <c r="E3" i="1"/>
  <c r="E2" i="1"/>
</calcChain>
</file>

<file path=xl/sharedStrings.xml><?xml version="1.0" encoding="utf-8"?>
<sst xmlns="http://schemas.openxmlformats.org/spreadsheetml/2006/main" count="2522" uniqueCount="573">
  <si>
    <t>Geschäftsjahr</t>
  </si>
  <si>
    <t>Jahr</t>
  </si>
  <si>
    <t>Vorjahr</t>
  </si>
  <si>
    <t>Vorvorjahr</t>
  </si>
  <si>
    <t>Veränderung Vorjahr</t>
  </si>
  <si>
    <t>Geschäftsführer</t>
  </si>
  <si>
    <t>Stiftungsratspräsident</t>
  </si>
  <si>
    <t>Expertenbüro (AG)</t>
  </si>
  <si>
    <t>Experte (Mandatsleiter)</t>
  </si>
  <si>
    <t>Bestand aktiv Versicherte</t>
  </si>
  <si>
    <t>Bestand Rentenbezüger</t>
  </si>
  <si>
    <t>Vorsorgekapital</t>
  </si>
  <si>
    <t>Verwaltungsaufwand</t>
  </si>
  <si>
    <t>Deckungsgrad (in %)</t>
  </si>
  <si>
    <t>Performance Gesamt (in %)</t>
  </si>
  <si>
    <t>Risikobeiträge</t>
  </si>
  <si>
    <t>Sparbeiträge Arbeitnehmer</t>
  </si>
  <si>
    <t>Sparbeiträge Arbeitgeber</t>
  </si>
  <si>
    <t>Hinterlassenenrenten</t>
  </si>
  <si>
    <t>Kapital bei Tod und Invalidität</t>
  </si>
  <si>
    <t>Invalidenrenten</t>
  </si>
  <si>
    <t>technische Grundlagen (BVG/GT)</t>
  </si>
  <si>
    <t>technischer Zins</t>
  </si>
  <si>
    <t>Rückversicherungsanbieter</t>
  </si>
  <si>
    <t>Art der Rückversicherung</t>
  </si>
  <si>
    <t>Vermögensverwalter</t>
  </si>
  <si>
    <t>Rückversicherungstext</t>
  </si>
  <si>
    <t>Strategie</t>
  </si>
  <si>
    <t>Harry Ziltener</t>
  </si>
  <si>
    <t>Jud Stefan</t>
  </si>
  <si>
    <t>Advactum AG</t>
  </si>
  <si>
    <t>Chris Verhagen</t>
  </si>
  <si>
    <t>unbekannt</t>
  </si>
  <si>
    <t>BVG2020</t>
  </si>
  <si>
    <t>N/A</t>
  </si>
  <si>
    <t>Exzedenten-Versicherung</t>
  </si>
  <si>
    <t>Albin Kistler AG</t>
  </si>
  <si>
    <t>Der wichtigste Abschnitt, der Risikodeckung/Rückdeckung/Rückversicherung behandelt, lautet:
"Rückversicherung
Die ALSA PK ist seit dem 01.01.2012 eine teilautonome Vorsorgeeinrichtung. Sie trägt das Risiko Alter alleine. Für die Risiken Tod und Invalidität besteht seit dem 01.01.2012 für hohe Risiken eine Exzedenten-Versicherung. Aus Übernahmen von Versichertenbeständen bestehen noch Rückversicherungsverhältnisse – deren Rückkaufswert per 31.12.2022 beträgt CHF 2.29 Mio."</t>
  </si>
  <si>
    <t>Die Strategie der Stiftung ALSA PK besteht darin, eine langfristige und robuste Anlagestrategie zu verfolgen, um die wirtschaftlichen Folgen von Alter, Tod und Invalidität für die Versicherten abzudecken. Die Stiftung legt einen Schwerpunkt auf eine gute Verzinsung der Einlagen und hat eine Anlagestrategie entwickelt, die auf Änderungen im Anlagemarkt reagieren kann. Dazu gehört unter anderem die Reduzierung des Anteils an Obligationen und die Erhöhung des Anteils an Immobilien. Die Stiftung hat auch in alternative Anlagen und Infrastruktur investiert, um eine Diversifikation des Portfolios zu erreichen. Trotz der schwierigen wirtschaftlichen Bedingungen im Jahr 2022 hat die ALSA PK eine überdurchschnittliche Performance erzielt und ihre Hausaufgaben erfüllt. Die Stiftung legt zudem Wert auf Nachhaltigkeit und hat sich intensiv mit ESG-Konzepten und Kriterien auseinandergesetzt, um ihren Beitrag zum Netto-Null-Klimaziel 2050 zu leisten.</t>
  </si>
  <si>
    <t>Guido Migliaretti</t>
  </si>
  <si>
    <t>Keller Experten AG</t>
  </si>
  <si>
    <t>Herr Patrick Baeriswyl</t>
  </si>
  <si>
    <t>Patrick Baeriswyl</t>
  </si>
  <si>
    <t>Performance (in %)</t>
  </si>
  <si>
    <t>237,184.70</t>
  </si>
  <si>
    <t>technische Grundlagen BVG</t>
  </si>
  <si>
    <t>Zürich Versicherungs-Gesellschaft</t>
  </si>
  <si>
    <t>Kollektiv-Rückversicherungsvertrag</t>
  </si>
  <si>
    <t>Kongruenter Kollektiv-Rückversicherungsvertrag</t>
  </si>
  <si>
    <t>Credit Suisse (Schweiz) AG, Bank Vontobel AG, St. Galler Kantonalbank AG</t>
  </si>
  <si>
    <t>Credit Suisse AG, Bank Vontobel AG, St. Galler Kantonalbank AG</t>
  </si>
  <si>
    <t>"Die Ambassador Stiftung für die berufliche Vorsorge hat per 01.01.2021 den kongruenten Kollektiv-Rückversicherungsvertrag bei der Zürich Versicherungs-Gesellschaft mit einer Laufzeit über drei Jahre abgeschlossen. Rückversichert sind die Risiken Tod und Invalidität. Das Risiko Alter beziehungsweise Langlebigkeit wird von den Vorsorgewerken gemeinsam getragen. Alle Vorsorgewerke weisen den gleichen Deckungsgrad auf."</t>
  </si>
  <si>
    <t>Die Strategie der Ambassador Stiftung für die berufliche Vorsorge besteht darin, solide Arbeit zu leisten, um auch in schlechten Börsenjahren zu bestehen. Die Stiftung verfolgt eine breit diversifizierte Anlagestruktur mit 33 % Nominalwertanlagen, 33 % Aktien und 34 % Immobilien, Infrastruktur und alternative Anlagen. Trotz des schwierigen Anlagejahres 2022 konnte die Stiftung einen Deckungsgrad von 106,40 % aufweisen. Die Anlagekommission hat die Chancen wahrgenommen und die Strategie unbeirrt weiterverfolgt. Die Stiftung legt zudem Wert auf die Thematik "ESG" (Environmental, Social, Governance) und hat entsprechende Richtlinien zur Umsetzung von ESG-Standards eingeführt. Die Digitalisierung der Geschäftsprozesse wird vorangetrieben, um die Kundenbedürfnisse effizienter und effektiver zu bedienen. Insgesamt bleibt die Stiftung ihrer langfristigen Sichtweise treu und setzt auf eine gut diversifizierte Anlagestrategie.</t>
  </si>
  <si>
    <t>Sergio Bortolin</t>
  </si>
  <si>
    <t>Stefan Bodmer</t>
  </si>
  <si>
    <t>c-alm AG</t>
  </si>
  <si>
    <t>Reto Leibundgut</t>
  </si>
  <si>
    <t>SwissGAAPFER26</t>
  </si>
  <si>
    <t>Ja</t>
  </si>
  <si>
    <t>Excess of Loss</t>
  </si>
  <si>
    <t>PPCmetrics AG</t>
  </si>
  <si>
    <t>OBT AG</t>
  </si>
  <si>
    <t>5.1 Art der Risikodeckung, Rückversicherung
Die Asga Pensionskasse ist autonom. Sie trägt die versicherungstechnischen Risiken für Alter, Tod und Invalidität sowie die Anlagerisiken
aus den Vermögensanlagen selbst. Für hohe Risiken besteht eine Rückversicherung (Excess of Loss).</t>
  </si>
  <si>
    <t>Die Strategie der Stiftung besteht darin, in allen Belangen nachhaltig zu handeln und sich auf die Zukunft der Mitglieder zu konzentrieren. Die Stiftung ist überzeugt, dass eine gute Zukunft verschiedene Aspekte umfasst, einschließlich finanzieller Absicherung, Sicherheit, Gesundheit und Erfüllung im Ruhestand. Sie legt Wert auf langfristige und weitsichtige Planung sowie einen sorgsamen Umgang mit Ressourcen. Die Stiftung schaut voraus, plant und sorgt vor, um das Beste aus der Gegenwart für die Zukunft zu machen.</t>
  </si>
  <si>
    <t>Willy Guntern</t>
  </si>
  <si>
    <t>Roland Frey</t>
  </si>
  <si>
    <t>Pittet Associates AG</t>
  </si>
  <si>
    <t>Swiss Life Pension Services AG</t>
  </si>
  <si>
    <t>Guido Aggeler</t>
  </si>
  <si>
    <t>Elena Fehr</t>
  </si>
  <si>
    <t>BVG2020GT1.25</t>
  </si>
  <si>
    <t>BVG2015,GT</t>
  </si>
  <si>
    <t>Die Stiftung trägt die versicherungstechnischen Risiken für Alter, Tod und Invalidität selbst, ebenso die Anlagerisiken auf den Vermögensanlagen.
Zur Abdeckung der versicherungstechnischen Risiken bestehen entsprechende Rückstellungen, welche nach Massgabe des Rückstellungsreglements und der Berechnungen des Experten Die Stiftung trägt die versicherungstechnischen
Risiken für Alter, Tod und Invalidität selbst, ebenso die Anlagerisiken auf den Vermögensanlagenfür berufliche Vorsorge dotiert sind.</t>
  </si>
  <si>
    <t>Die Strategie der Stiftung besteht darin, die berufliche Vorsorge im Rahmen des BVG und seiner Ausführungsbestimmungen für die Arbeitnehmenden der angeschlossenen Arbeitgeber umzusetzen. Die Stiftung strebt an, eine über die BVG-Mindestleistungen hinausgehende Vorsorge zu betreiben und Unterstützungsleistungen in Notlagen zu erbringen. Die Stiftung verfolgt eine breit diversifizierte Anlagestrategie und legt großen Wert auf finanzielle Stabilität und langfristige Sicherung der Renten. Im Jahr 2022 war das Marktumfeld herausfordernd, geprägt von geopolitischen Krisen, Inflation und geldpolitischen Veränderungen. Trotzdem konnte die Stiftung ihre finanzielle Stabilität aufrechterhalten und eine Rendite von -2,89% erzielen. Der Deckungsgrad lag bei 108,83%. Die Stiftung hat eine attraktive Verzinsung der Sparkapitalien und legt den Zinssatz für die Sparkapitalien im Voraus auf 1,25% fest. Die Stiftung hat auch eine ausserordentliche Zinseinlage von 3% für die aktiven Versicherten geleistet. Die Stiftung hat eine breite Palette von Anlagemöglichkeiten, darunter Obligationen, Aktien, alternative Anlagen und Immobilien. Die Vermögensanlagen werden zum Marktwert bewertet. Die Stiftung hat auch Rückstellungen für versicherungstechnische Risiken gebildet und verfolgt eine langfristige Anlagestrategie.</t>
  </si>
  <si>
    <t>Alexandre Pahud</t>
  </si>
  <si>
    <t>Pittet Associés</t>
  </si>
  <si>
    <t>Stéphane Riesen</t>
  </si>
  <si>
    <t>nicht angegeben</t>
  </si>
  <si>
    <t>Banque Cantonale Vaudoise</t>
  </si>
  <si>
    <t>"Placements au 31 décembre 2022
Type de placements
Situation au 31 décembre 2022
Allocation stratégique
Liquidités et marché monétaire
(y compris placements fiduciaires)
15,21% 6,00%
Obligations (en CHF)
20,53% 24,50%
Obligations (hors CHF) global
7,78% 6,50%
Obligations (hors CHF) émergents
1,37% 2,00%
Actions (sociétés suisses)
11,21% 14,00%
Actions (hors sociétés suisses)
16,01% 17,00%
Immobilier suisse
(y compris immobilier direct)
17,04% 13,00%
Hedge funds
7,01% 10,00%
Matières premières
(placement indirect uniquement)
2,81% 5,00%
Private Equity
1,03% 2,00%
100,00% 100,00%"</t>
  </si>
  <si>
    <t>"En matière de responsabilité ESG (environnementale, sociale et de gouvernance), le Conseil de fondation a continué sa réflexion sur ses placements. En 2021, Avena a adhéré à lEthos engagement pool, ce qui lui permet − au-delà dexercer simplement son droit de vote − de participer à engager le dialogue auprès des sociétés dont notre Fondation est actionnaire, afin de faire passer des messages aux différents conseils dadministration tant au niveau suisse quau niveau international via Ethos."</t>
  </si>
  <si>
    <t>"Die Anlagekommission beobachtete die Märkte 2020 sehr genau. Aufgrund deren überaus hohen Volatilität im März war ein reger Austausch zwischen der Anlagekommission und der Verwalterin nötig, um die Markt- und Portfolioentwicklung über das gesamte 2. Quartal im Blick zu behalten. Weitere Themen der Kommission im Berichtszeitraum waren die Überwachung der liquiden Mittel, die Ausdehnung der Investitionen auf Fonds anderer Westschweizer Kantonalbanken und die Errichtung eines Indexportfolios zur Diversifikation der Verwaltungsstile. Des Weiteren wurden ein Nachhaltigkeits-Screening des Portfolios und eine Analyse der ESG-Ratings durchgeführt. Wir haben hierüber in unserem Newsletter vom April 2021 berichtet und die Ergebnisse des PACTA-Klimaverträglichkeitstests 2020 kurz vorgestellt. Allerdings haben wir darauf hingewiesen, dass dieser Test nur bestimmte Klimaaspekte sowie nur direkte Aktien- und Obligationeninvestitionen berücksichtigt, was die Aussagekraft des Ergebnisses stark mindert. Die Resultate zeigen indessen, dass das Portfolio der Stiftung aus klimatischer Hinsicht gut aufgestellt ist."</t>
  </si>
  <si>
    <t>Die Strategie der Stiftung AVENA für das Jahr 2022 konzentriert sich auf Umwelt-, Sozial- und Governance-Aspekte (ESG). Im Bereich Umwelt hat der Stiftungsrat beschlossen, eine verantwortungsvolle und nachhaltige Herangehensweise bei der Vermögensverwaltung zu verfolgen. Es wurde ein Screening des Portfolios durchgeführt, um den Umwelteinfluss der Entscheidungen zu bewerten. Die Stiftung hat auch am PACTA-Test teilgenommen, um die Transparenz der Vermögensverwaltung sicherzustellen. Im sozialen Bereich hat AVENA Informationsveranstaltungen für Versicherte organisiert, um den Austausch und das Verständnis der Bedürfnisse und Anliegen zu fördern. Diese Veranstaltungen werden auch in Zukunft fortgesetzt. In Bezug auf die Governance hat die Stiftung demokratische Prinzipien eingeführt, um sicherzustellen, dass alle Stimmen bei wichtigen Entscheidungen gehört und berücksichtigt werden. Die Stiftung bekräftigt ihr Engagement für transparente und verantwortungsvolle Governance. Die Stiftung beabsichtigt, ESG zu einem zentralen Pfeiler ihrer Strategie zu machen und die Transparenz und Verantwortung weiter zu fördern.</t>
  </si>
  <si>
    <t>Die Strategie der Stiftung kann wie folgt zusammengefasst werden:
1. Finanzielle Performance: Die Stiftung hat im Jahr 2021 eine sehr gute Nettoperformance von 8,93% erzielt, was es dem Vorstand ermöglicht hat, die gesamten Kapitalbeträge der Versicherten mit einer Rendite von 3,5% zu vergüten. Die Stiftung hat auch eine hohe Deckungsquote, die für die Nachhaltigkeit der Stiftung wichtig ist.
2. ESG-Engagement: Die Stiftung hat ihre Bemühungen in Bezug auf Umwelt, Soziales und Unternehmensführung (ESG) verstärkt. Sie ist dem Ethos Engagement Pool beigetreten, um den Dialog mit den Unternehmen, an denen die Stiftung beteiligt ist, zu fördern. Die Stiftung hat auch ihre Immobilienverwaltung auf Nachhaltigkeit und soziales Engagement ausgerichtet.
3. Digitalisierung: Die Stiftung hat eine Online-Plattform für die Versicherten eingerichtet, auf der sie ihre persönliche Situation überprüfen und ihre Vorsorge individuell simulieren können. Die Stiftung plant auch, ab 2022 persönliche Treffen mit den Versicherten zu organisieren, um sie über die Situation der Stiftung zu informieren und Fragen zu beantworten.
4. Kommunikation und Sichtbarkeit: Die Stiftung hat ihre externe Kommunikation und Sichtbarkeit verbessert, indem sie in den sozialen Medien und den Medien präsent ist und relevante Informationen zur beruflichen Vorsorge im Allgemeinen und zur Situation der Stiftung im Besonderen bereitstellt.
5. Governance: Der Vorstand der Stiftung arbeitet daran, eine paritätische Vertretung der Geschlechter zu erreichen. Die Stiftung hat auch eine Studie zur Asset-Liability-Management (ALM) durchgeführt, um ihre Anlagestrategie für den kurz-, mittel- und langfristigen Horizont festzulegen.
Insgesamt hat die Stiftung eine positive finanzielle Performance erzielt, sich auf ESG-Engagement konzentriert, die Digitalisierung vorangetrieben, die Kommunikation verbessert und die Governance gestärkt.</t>
  </si>
  <si>
    <t>Die Strategie der Stiftung Avena im Jahr 2020 bestand darin, die Auswirkungen der Covid-19-Pandemie auf die Unternehmen und Versicherten zu minimieren. Die Stiftung setzte Maßnahmen wie die Aussetzung der Zahlungspflicht für Monatsbeiträge und die Nutzung von Arbeitgeberbeitragsreserven ein, um Unternehmen finanziell zu entlasten. Zudem wurde auf die Digitalisierung gesetzt, um den Kontakt zu den Versicherten aufrechtzuerhalten und digitale Dienstleistungen anzubieten. Trotz der schwierigen Umstände konnte die Stiftung das Jahr mit einem guten Ergebnis abschließen und steht weiterhin auf soliden finanziellen Grundlagen.</t>
  </si>
  <si>
    <t>31.Dezember2020</t>
  </si>
  <si>
    <t>Claudia Borsari Zappa</t>
  </si>
  <si>
    <t>Thomas Valda</t>
  </si>
  <si>
    <t>Andreas Schläpfer</t>
  </si>
  <si>
    <t>Hans Rudolf Haefeli</t>
  </si>
  <si>
    <t>Libera AG</t>
  </si>
  <si>
    <t>KPMG AG</t>
  </si>
  <si>
    <t>Dr. Ruben Lombardi</t>
  </si>
  <si>
    <t>Dr. Oliver Dichter</t>
  </si>
  <si>
    <t>Erich Meier</t>
  </si>
  <si>
    <t>Kollektiv-Lebensversicherungstarif der AXA Leben AG</t>
  </si>
  <si>
    <t>AXA Leben AG</t>
  </si>
  <si>
    <t>Kollektiv-Versicherungsvertrag</t>
  </si>
  <si>
    <t>Credit Suisse (Schweiz) AG</t>
  </si>
  <si>
    <t>Die Versichertenstruktur sowie die Deckungsgrade beider Stiftungen verhielten sich per Fusionsdatum 01.01.2022 derart ähnlich, dass durch die Fusion keine Verwässerung der Ansprüche entstanden ist. Die Fusion beider Stiftungen war somit eine einmalige Chance, nachhaltig zu wachsen. Gleichzeitig stärken wir die Stabilität wie auch das solide Fundament unserer Stiftung weiter. Ebenso war der Fusionsentscheid des Stiftungsrats der AXA Vorsorgestiftung geprägt vom Willen, den angeschlossenen Firmen und deren Angestellten weiterhin eine gute Pensionskassenlösung anzubieten. In diesem Sinne werden wir als Stiftungsrat der fusionierten Stiftung alles daransetzen, diesem Anspruch auch in Zukunft gerecht zu werden. Neben der erfolgreichen Fusion stellte im letzten Jahr insbesondere die Finanzmarktsituation eine grosse Herausforderung dar. Der Krieg in der Ukraine, Öl- und Gasknappheit, Inflation und steigende Zinsen haben die wirtschaftliche Entwicklung im letzten Jahr geprägt. Wie sämtliche Akteure im Markt konnte sich auch unsere Stiftung dieser Entwicklung nicht entziehen und das Jahr 2022 endete – im Gegensatz zum Vorjahr – mit einer negativen Anlageperformance. Wir verfolgen jedoch eine langfristige Anlagestrategie und verfügen über genügend Reserven, so dass der Deckungsgrad der Stiftung per 31.12.2022 bei knapp über 100 Prozent zu liegen kam. Trotz der Verwerfungen an den Finanzmärkten im 2022 konnten wir somit gut aufgestellt ins 2023 starten und weisen eine solide Basis für die Zukunft auf.</t>
  </si>
  <si>
    <t>"Die Höhe der angestrebten Wertschwankungsreserve (Zielgrösse) wird nach der finanzökonomischen Methode (Value at Risk-Methode) berechnet. Sie wird aufgrund der Rendite- und Risikoeigenschaften der Anlagestrategie ermittelt, welche mit einem Sicherheitsniveau von 98 % das finanzielle Gleichgewicht über einen Horizont von einem Jahr sicherstellen soll. Mit der vom Stiftungsrat festgelegten Anlagestrategie beträgt die Zielgrösse der Wertschwankungsreserve 10,8 % (Vorjahr 12,1 %) des autonom angelegten Vorsorgekapitals, der technischen Rückstellungen, der Arbeitgeber-Beitragsreserven sowie der freien Mittel der Vorsorgewerke."</t>
  </si>
  <si>
    <t>"Für die Vorsorgelösungen mit autonomer Anlage des Vermögens durch die Stiftung sind die versicherungstechnischen Risiken Invalidität und Tod weitgehend, das Risiko Alter partiell im Rahmen eines Kollektiv-Versicherungsvertrages bei der AXA Leben AG rückgedeckt. Neu laufende Alters- und damit verbundene Hinterlassenenrenten werden autonom durch die Stiftung erbracht. Die damit verbundenen Risiken trägt die Stiftung."</t>
  </si>
  <si>
    <t>Die Strategie der Stiftung besteht darin, ein nachhaltig orientiertes Wachstum zu verfolgen, um die gesunde Struktur und das Leistungsniveau zugunsten der Versicherten sicherzustellen. Die Fusion mit der AXA Vorsorgestiftung im Jahr 2022 war ein wichtiger Schritt, um nachhaltig zu wachsen und den angeschlossenen Firmen und deren Angestellten weiterhin eine gute Pensionskassenlösung anzubieten. Trotz der Verwerfungen an den Finanzmärkten im Jahr 2022 konnte die Stiftung gut aufgestellt ins Jahr 2023 starten und weist eine solide Basis für die Zukunft auf.</t>
  </si>
  <si>
    <t>Die Strategie der Stiftung besteht darin, die berufliche Alters-, Hinterlassenen- und Invalidenvorsorge für die angeschlossenen Arbeitnehmer und Arbeitgeber zu gewährleisten. Die Stiftung erbringt Leistungen gemäß den gesetzlichen Vorschriften über die obligatorische berufliche Vorsorge und bietet auch Vorsorgepläne an, die über die gesetzlichen Mindestvorschriften hinausgehen. Die Stiftung trägt die versicherungstechnischen Risiken Invalidität und Tod weitgehend selbst, während das Risiko Alter teilweise durch einen Kollektiv-Versicherungsvertrag mit der AXA Leben AG rückgedeckt wird. Die Vermögensanlage der Stiftung wird von der Credit Suisse (Schweiz) AG und der AXA Versicherungen AG durchgeführt. Die Stiftung verfolgt eine konservative Anlagestrategie und legt Wert auf die Sicherheit und Risikoverteilung des Vermögens. Die Wertschwankungsreserve wird nach der finanzökonomischen Methode berechnet und dient dazu, Schwankungen im Wert des Vermögens abzufedern.</t>
  </si>
  <si>
    <t>Die Strategie der Stiftung besteht darin, die berufliche Alters-, Hinterlassenen- und Invalidenvorsorge für die angeschlossenen Arbeitnehmer und Arbeitgeber zu gewährleisten. Die Stiftung erbringt Leistungen gemäß den gesetzlichen Vorschriften über die obligatorische berufliche Vorsorge und bietet auch Vorsorgepläne an, die über die gesetzlichen Mindestanforderungen hinausgehen. Die Stiftung trägt die versicherungstechnischen Risiken Invalidität und Tod weitgehend selbst und hat den Sparprozess sowie das Risiko Alter teilweise durch einen Kollektiv-Versicherungsvertrag rückgedeckt. Die Vermögensanlage erfolgt durch die Credit Suisse (Schweiz) AG und die AXA Versicherungen AG. Die Stiftung verfolgt das Ziel, eine angemessene Sicherheit und Risikoverteilung zu gewährleisten und bildet eine Wertschwankungsreserve, um mögliche Schwankungen in der Vermögensanlage abzufedern.</t>
  </si>
  <si>
    <t>Gabriela Grob Hügli</t>
  </si>
  <si>
    <t>Sandra Gisin</t>
  </si>
  <si>
    <t>x-plus services gmbh</t>
  </si>
  <si>
    <t>x-plus services gmbh, Engelberg</t>
  </si>
  <si>
    <t>Hanspeter Herger</t>
  </si>
  <si>
    <t>Christoph Plüss</t>
  </si>
  <si>
    <t>Kollektiv-Versicherungsvertrag AXA Leben AG</t>
  </si>
  <si>
    <t>Allvisa AG, Zürich</t>
  </si>
  <si>
    <t>"Die Aktiven und Passiven aus Versicherungsverträgen entsprechen dem Deckungskapital aus dem Kollektiv-Versicherungsvertrag. Diese sind nicht bilanziert. Die versicherungstechnischen Risiken Invalidität und Tod sind im Rahmen eines Kollektiv-Versicherungsvertrages bei der AXA Leben AG rückgedeckt. Seit 2019 werden Alters- und damit verbundene Hinterlassenenrenten autonom durch die Stiftung erbracht. Die damit verbundenen Risiken trägt die Stiftung."</t>
  </si>
  <si>
    <t>Die Strategie der AXA Stiftung Berufliche Vorsorge besteht darin, die langfristige Sicherung der Altersguthaben und Vorsorgeleistungen für ihre Versicherten zu gewährleisten. Dazu legt die Stiftung Wert auf eine attraktive und nachhaltige Verzinsung der Altersguthaben, eine strikte Risikokontrolle und Überwachung der Anlagen, klare Governance-Regeln und hohe Transparenz gegenüber den Versicherten. Die Stiftung setzt sich auch auf verschiedenen Ebenen des Anlageprozesses mit dem Thema Nachhaltigkeit auseinander und berücksichtigt ökologische, soziale und Governance-bezogene Kriterien bei ihren Anlageentscheidungen.</t>
  </si>
  <si>
    <t>Michèle Keller</t>
  </si>
  <si>
    <t>Michele Keller</t>
  </si>
  <si>
    <t>Patrick Fournier</t>
  </si>
  <si>
    <t>Pittet Associés SA, Genève</t>
  </si>
  <si>
    <t>Ruben Lombardi</t>
  </si>
  <si>
    <t xml:space="preserve">Kollektiv-Versicherungsvertrages bei der AXA Leben AG </t>
  </si>
  <si>
    <t>AXA Versicherungen AG, Winterthur</t>
  </si>
  <si>
    <t>"Die versicherungstechnischen Risiken Invalidität und Tod sind im Rahmen eines Kollektiv-Versicherungsvertrages bei der AXA Leben AG rückgedeckt. Seit 2019 werden Alters- und damit verbundene Hinterlassenenrenten autonom durch die Stiftung erbracht. Die damit verbundenen Risiken trägt die Stiftung."</t>
  </si>
  <si>
    <t>Die Strategie der Stiftung besteht darin, eine gesunde Struktur aufrechtzuerhalten und ein attraktives Leistungsniveau für die angeschlossenen Unternehmen zu gewährleisten. Dies wird durch eine nachhaltige Wachstumsstrategie erreicht, bei der das Wachstum der Stiftung kontinuierlich gesteigert wird. Gleichzeitig werden die Kosten gesenkt und die Qualität und Professionalität der angebotenen Leistungen verbessert. Die Stiftung hat sich zum Ziel gesetzt, eine vorteilhafte Altersstruktur, niedrige Rentenverpflichtungen und einen hohen überobligatorischen Teil an Altersguthaben beizubehalten. Durch diese Strategie konnte die Stiftung in den letzten Jahren eine durchschnittliche Verzinsung der Altersguthaben deutlich über dem BVG-Mindestzinssatz erzielen.</t>
  </si>
  <si>
    <t>Ruth Dill</t>
  </si>
  <si>
    <t>Christina D'Amico</t>
  </si>
  <si>
    <t>Daniel Rüegg</t>
  </si>
  <si>
    <t>Matthias Wiedmer</t>
  </si>
  <si>
    <t>n/a</t>
  </si>
  <si>
    <t>Pictet</t>
  </si>
  <si>
    <t>Martin Graf</t>
  </si>
  <si>
    <t>"Die Performance von minus 5.39% und dem nicht Erreichen der nötigen Sollrendite reduzierte sich der Deckungsgrad auf 102.0%. Der ökonomische Deckungsgrad beträgt 111.0%. Der Stiftungsrat wird weiterhin die finanzielle Lage, Optimierungsmöglichkeiten und Risiken überwachen und die Sicherheit der Vorsorgekapitalien und Renten in den Mittelpunkt seiner Arbeit stellen."</t>
  </si>
  <si>
    <t>Die Strategie der Stiftung besteht darin, eine vorsichtige Anlagestrategie zu verfolgen und Maßnahmen zur Entlastung des Renditebedarfs zu treffen. Aufgrund der unsicheren wirtschaftlichen Entwicklung und der hohen Schwankungen an den Finanzmärkten werden alternative Anlagen und Liquidität bevorzugt. Im Jahr 2022 wurde jedoch aufgrund des Einbruchs der Kapitalmärkte und der stark steigenden Zinsen zur Bekämpfung der Inflation keine positive Performance erzielt. Die Stiftung konzentriert sich auch auf das Wachstum der Aktivversicherten und die Reduzierung der Rentnerzahl. Die Verwaltungsaufwendungen wurden erhöht, um das Marketing und die Werbung zu verbessern und das Wachstum der Aktivversicherten zu fördern. Die Stiftung befolgt auch die Bestimmungen des neuen Datenschutzgesetzes und plant, die Rentenerhöhungen im Einklang mit den gesetzlichen Vorschriften zu entscheiden.</t>
  </si>
  <si>
    <t>Thomas R. Schönbächler</t>
  </si>
  <si>
    <t>Bruno Zanella</t>
  </si>
  <si>
    <t>Lilo Lätzsch</t>
  </si>
  <si>
    <t>Dr. Matthias Wiedmer</t>
  </si>
  <si>
    <t>VZ2015</t>
  </si>
  <si>
    <t>Keine Angabe</t>
  </si>
  <si>
    <t>Keine</t>
  </si>
  <si>
    <t>Die BVK ist eine vollautonome Vorsorgeeinrichtung. Sie trägt ihre Risiken selbst. Es bestehen keine Rückversicherungsverträge.</t>
  </si>
  <si>
    <t>Die Strategie der Stiftung besteht darin, die berufliche Vorsorge im Rahmen des BVG und seiner Ausführungsbestimmungen umzusetzen. Die Stiftung strebt eine finanzielle Stabilität an und legt großen Wert auf die Erfüllung der gesetzlichen Aufgaben. Sie legt die Organisation der Stiftung fest, sorgt für die Umsetzung der strategischen Ziele und Grundsätze und überwacht die Geschäftsführung. Die Stiftung setzt auf eine regelbasierte Anlagestrategie und legt großen Wert auf eine ausgewogene Risikodeckung.</t>
  </si>
  <si>
    <t>José AGRELO</t>
  </si>
  <si>
    <t>Aldo FERRARI</t>
  </si>
  <si>
    <t>Pittet Associés SA</t>
  </si>
  <si>
    <t>Pittet Associés SA, Genf</t>
  </si>
  <si>
    <t>Zurich</t>
  </si>
  <si>
    <t>Stop-Loss</t>
  </si>
  <si>
    <t>MBS Capital Advice SA</t>
  </si>
  <si>
    <t>Rückstellung für Risikoschwankungen
Die ZKBV ist in Anwendung von Artikel 43 der BVV2 gehalten, Sicherheitsmassnahmen zu ergreifen, die für die Deckung
der Invaliditäts- und Todesfallrisiken erforderlich sind, wenn der Experte dies für erforderlich hält.
Der Mindestbetrag der Rückstellung für Risikoschwankungen ist der Betrag eines Jahres (100%), und der Höchstbetrag
ist der Betrag von zwei Jahren (200%) mit aussergewöhnlichem Schadenverlauf (Gesamtkosten der Schäden, die einer
kumulierten Wahrscheinlichkeit von 99% entsprechen), abzüglich der mit den Risiken verbundenen theoretischen
jährlichen Beiträge. Im Falle einer Stop-Loss-Rückversicherung entspricht der maximale Betrag dem Selbstbehalt.
Die jährlich durchgeführte Analyse der theoretischen und effektiven Kosten der Todesfall- und Invaliditätsrisiken zeigt,
dass der Schadenverlauf stabil und die Finanzierung angemessen ist.
Die Berechnungsformel ist im Reglement für die Passiven mit versicherungsmathematischem Charakter definiert.
Zum 1. Januar 2022 wurde ein neuer Vertrag mit der Zurich Versicherungen AG für eine Dauer von drei Jahren abgeschlossen,
der mit einer Senkung des Selbstbehalts verbunden ist.</t>
  </si>
  <si>
    <t>Die Strategie der Stiftung besteht darin, Arbeitgeber und deren Arbeitnehmer gegen die wirtschaftlichen Folgen von Alter, Invalidität und Tod abzusichern. Die Stiftung verfolgt einen langfristigen Ansatz und orientiert sich an verschiedenen Kriterien, um eine ausgewogene Ausschüttungspolitik zu betreiben. Dazu gehören die Wertentwicklung der Anlagen, die grundlegende Wertentwicklung des Portfolios, das Inflationsniveau und die Finanzlage der Kasse. Die Stiftung legt auch Wert auf Umweltaspekte, soziale Aspekte und die Grundsätze guter Unternehmensführung (ESG-Kriterien) bei ihren Anlagen. Sie engagiert sich in Initiativen im Bereich Umwelt, Soziales und Unternehmensführung und berücksichtigt Nachhaltigkeitskriterien bei Bauvorhaben und energetischen Sanierungen von Immobilien. Die Stiftung strebt eine stabile und solide Verfassung an und hat einen Deckungsgrad von 109.1% per 31. Dezember 2022.</t>
  </si>
  <si>
    <t>Beratungsgesellschaft für die zweite Säule AG</t>
  </si>
  <si>
    <t>Thomas Giudici</t>
  </si>
  <si>
    <t>Roger Baumann</t>
  </si>
  <si>
    <t>Zürich Versicherung</t>
  </si>
  <si>
    <t>Crédit Suisse</t>
  </si>
  <si>
    <t>"Die Risikodeckung und Rückversicherung ist ein wesentlicher Bestandteil unserer Geschäftstätigkeit. Wir arbeiten eng mit verschiedenen Rückversicherungsunternehmen zusammen, um das Risiko unserer Versicherungsverträge abzudecken. Durch diese Rückdeckung können wir sicherstellen, dass wir im Falle von Schadensfällen ausreichend finanziell abgesichert sind. Die Auswahl der Rückversicherungsunternehmen erfolgt sorgfältig und basiert auf deren finanzieller Stabilität und Erfahrung in der Branche. Wir überprüfen regelmäßig die Rückversicherungsverträge und passen sie gegebenenfalls an, um sicherzustellen, dass wir angemessen abgesichert sind."</t>
  </si>
  <si>
    <t>"Die Risikodeckung und Rückversicherung ist ein wesentlicher Bestandteil unserer Geschäftstätigkeit. Wir arbeiten eng mit verschiedenen Rückversicherungsunternehmen zusammen, um das Risiko unserer Versicherungsverträge abzudecken. Durch diese Rückdeckung können wir sicherstellen, dass wir im Falle von Schadensfällen ausreichend finanziell abgesichert sind. Die Auswahl der Rückversicherungsunternehmen erfolgt sorgfältig und basiert auf deren finanzieller Stabilität und Erfahrung in der Branche. Wir überwachen regelmäßig die Entwicklung der Rückversicherungsmärkte und passen unsere Rückdeckung entsprechend an, um sicherzustellen, dass wir jederzeit ausreichend abgesichert sind."</t>
  </si>
  <si>
    <t>Die Strategie der Stiftung wird in dem abgeschnittenen Geschäftsbericht nicht explizit genannt. Es wird lediglich erwähnt, dass die Firma GRUBER PARTNER prüft, berät und führt. Es ist daher nicht möglich, die genaue Strategie der Stiftung aus diesem Ausschnitt abzuleiten.</t>
  </si>
  <si>
    <t>Pascal Kuchen</t>
  </si>
  <si>
    <t>Claude Roch</t>
  </si>
  <si>
    <t>LPP2020</t>
  </si>
  <si>
    <t>elipseLife, Zurich Insurance, Baloise Assurances, SwissLife</t>
  </si>
  <si>
    <t>komplette Reassurance</t>
  </si>
  <si>
    <t>Credit Suisse</t>
  </si>
  <si>
    <t>Au terme dune année 2022 très difficile sur les marchés boursiers, La Collective de prévoyance – COPRÉ a prouvé sa solidité financière en restant en sur-couverture. En dépit dune performance de –7.39% sur ses placements, son degré de couverture est de 101.33% avec un taux dintérêt technique resté inchangé à 1.75%. Notre Fondation consolide significativement sa position sur le marché de la prévoyance professionnelle. Sans déroger à ses valeurs – Indépendance – Transparence – Sécurité – Flexibilité – désormais bien ancrées, elle enregistre une croissance nette de son bilan de +4.4%. Différentes crises senchaînent au niveau mondial, européen et même récemment helvétique. La reprise du Credit Suisse par UBS a fait trembler les places financières. À ceci sajoutent les défis auxquels devront faire face les institutions de prévoyance avec les réformes AVS21 et LPP21. Cette année à nouveau, la prévoyance professionnelle devra prouver sa résilience face aux crises et aux changements. Ceux-ci focalisent lattention du Conseil de fondation dont la priorité consiste à assurer et conserver la pérennité financière de la Fondation et lincitent à redoubler de vigilance dans la gestion de ses actifs. En sus de nos valeurs fondamentales, nous accordons une attention particulière à renforcer la proximité avec nos affiliés, assurés et retraités. Afin daccompagner la croissance soutenue depuis linternationalisation et de répondre aux exigences de lenvironnement dans lequel elle évolue, la Fondation a investi de façon importante dans ses infrastructures tout en poursuivant la baisse de ses coûts administratifs par assuré. Lun des objectifs principaux du Conseil de fondation est doffrir des prestations de qualité pour nos assurés tout en assurant la stabilité financière de la Fondation. De ce fait, suite à la performance de –7.39% réalisée sur nos placements en 2022, il sest résolu à créditer au 31 décembre 2022 un intérêt rémunérateur de 1% sur les avoirs de vieillesse de nos assurés. Ce qui porte lintérêt rémunérateur moyen des 10 dernières années à 2.60%, sachant que la moyenne du taux dintérêt minimal se situe dans cette même période à 1.125%. Consciente de ses responsabilités éthiques, sociales et écologiques, COPRÉ poursuit ses efforts en matière de durabilité malgré les enjeux énergétiques apparus lan passé qui complexifient leur mise en œuvre. Cette année à nouveau, un rapport sur le développement durable est joint aux comptes annuels.</t>
  </si>
  <si>
    <t>La Collective de Prévoyance – COPRÉ a consolidé durant lannée 2021 sa solidité financière. Elle dispose désormais dun degré de couverture de 113.24 % avec un taux dintérêt technique de 1.75 %. Notre Fondation concentre ses efforts sur une croissance durable lui permettant de continuer à renforcer sa position sur le marché de la prévoyance professionnelle de manière totalement indépendante. Les priorités du Conseil de fondation sont de faire vivre les valeurs de notre Fondation, daffirmer la stabilité économique de cette dernière et de conserver une sécurité financière. À ce propos, le Conseil de fondation veille constamment au respect des valeurs de notre Fondation : LINDÉPENDANCE Nous ne sommes sous linfluence daucune institution externe et vouons lensemble de nos forces à nos affiliés. LA TRANSPARENCE Nous avons à cœur dinformer nos affiliés de manière claire et proactive. LA SÉCURITÉ Nous œuvrons avec une double ambition : augmenter les prestations de la Fondation tout en pondérant ses risques. LA FLEXIBILITÉ Nous reproduisons vos plans de prévoyance à lidentique, vos besoins deviennent nos solutions. Le Conseil de fondation désire évidemment maintenir des prestations excellentes pour nos assurés. La performance de 10.5 % réalisée sur nos placements permet de créditer au 31 décembre 2021 un intérêt de 6 % sur les avoirs de vieillesse de nos assurés, tout en consolidant nos différentes réserves au maximum. Nous avons pu ainsi attribuer, sur les dix dernières années, un intérêt rémunérateur moyen de 2.80 % alors que la moyenne du taux dintérêt minimal se situait dans cette même période à 1.275 %.</t>
  </si>
  <si>
    <t>"La Fondation est réassurée intégralement par un contrat de réassurance complète des risques décès et invalidité auprès de elipsLife AG pour une durée de 3 ans, et ceci depuis le 1er janvier 2020. La prime de risque est basée sur un taux de prime forfaitaire."</t>
  </si>
  <si>
    <t>Die Stiftung COPRÉ ist eine Vorsorgeeinrichtung mit mehreren Vorsorgewerken. Sie wendet ein Beitragsprimat an. Die Stiftung hat eine Vorsorgeordnung erarbeitet, die ihre Leistungen im Detail beschreibt. Diese ist für alle angeschlossenen Unternehmen gültig. Der Vorsorgeplan legt die versicherten Leistungen fest, die von jedem angeschlossenen Unternehmen gewählt werden können.
Die Bewertung der Wertpapiere basiert auf den Börsenwerten zum Bilanzstichtag oder dem letzten bekannten Nettoinventarwert. Aufgrund des gewählten Rechnungslegungsgrundsatzes (Börsenwert) werden die Gewinne/Verluste aus den jährlichen Bewertungen zur Erstellung der Bilanz separat erfasst, um sie nicht mit Gewinnen/Verlusten aus verkauften Wertpapieren im laufenden Geschäftsjahr zu verwechseln, die mit einem Zahlungsstrom verbunden sind.
Bei Fremdwährungen werden Erträge und Aufwendungen zum Tageskurs umgerechnet. Aktiva und Verbindlichkeiten in Fremdwährungen werden zum Jahresendkurs (Bankkurs) in der Bilanz ausgewiesen: USD 0,93, EUR 0,99 und GBP 1,11. Die daraus resultierenden Kursverluste oder -gewinne werden über die Gewinn- und Verlustrechnung erfasst.</t>
  </si>
  <si>
    <t>Die Strategie der Stiftung besteht darin, eine nachhaltige und unabhängige Position auf dem Vorsorgemarkt zu erreichen. Die Stiftung konzentriert sich auf ein nachhaltiges Wachstum, um ihre Position auf dem Markt für berufliche Vorsorge weiter zu stärken. Sie legt Wert auf Unabhängigkeit, Transparenz, Sicherheit und Flexibilität. Die Stiftung strebt danach, die Leistungen für ihre Versicherten kontinuierlich zu verbessern und attraktive Renditen zu erzielen. Sie legt auch Wert auf ethische, soziale und ökologische Verantwortung und hat Maßnahmen ergriffen, um ihre Investitionen nachhaltiger zu gestalten.</t>
  </si>
  <si>
    <t>Die Strategie der Stiftung besteht darin, ihren Mitgliedern attraktive Leistungen anzubieten und ihr qualitatives Wachstum fortzusetzen. Trotz der COVID-19-Krise konnte die Stiftung im Jahr 2020 über 200 neue Unternehmen und über 3.400 aktive Versicherte gewinnen. Der Gesamtbestand erhöhte sich um 31% auf CHF 3,584 Milliarden. Die Stiftung hat schnell auf die außergewöhnliche Situation reagiert, indem sie Maßnahmen wie Telearbeit und regelmäßige Kommunikation mit den Mitgliedern, Versicherten und Partnern eingeführt hat. Die Stiftung verfolgt das Ziel, ein wichtiger Akteur auf dem Vorsorgemarkt in der Schweiz zu werden.</t>
  </si>
  <si>
    <t>Sébastien Cottreau</t>
  </si>
  <si>
    <t>Arnaud Bouverat</t>
  </si>
  <si>
    <t>Pierre-André Meylan</t>
  </si>
  <si>
    <t>Expert AG</t>
  </si>
  <si>
    <t>LPP20202.25</t>
  </si>
  <si>
    <t>Centre Patronal</t>
  </si>
  <si>
    <t>"Malgré la performance très négative, lexcellente santé ﬁnancière au 1er janvier 2022 a permis de maintenir le fonds de prévoyance a un niveau satisfaisant synthétisé par un degré de couverture de 103.8% au 31 décembre 2022. Le fonds demeure bien armé pour faire face aux multiples déﬁs à venir."</t>
  </si>
  <si>
    <t>Die Strategie der Stiftung kann wie folgt zusammengefasst werden:
- Trotz der negativen Performance im Jahr 2022 hat der Stiftungsrat beschlossen, die Altersguthaben der aktiven Versicherten mit einem Zinssatz von 2,0% zu verzinsen, was über dem gesetzlichen Satz von 1,0% liegt.
- Die Stiftung legt großen Wert auf nachhaltige Investitionen und hat einen Nachhaltigkeitsbericht erstellt, der auf der Website der Stiftung verfügbar ist.
- Der Stiftungsrat ist sich der anhaltenden Unsicherheit bewusst und beobachtet den geopolitischen Kontext sowie die Volatilität der Finanzmärkte.
- Die Stiftung bietet attraktive Vorteile wie günstige Umwandlungssätze, niedrige Verwaltungskosten und hohe Zinsen auf die Altersguthaben.
- Der Stiftungsrat dankt den Versicherten für ihr Vertrauen und engagiert sich weiterhin für eine attraktive und nachhaltige berufliche Vorsorge, die ihren Erwartungen entspricht.
- Die Stiftung verfolgt eine nachhaltige Anlagestrategie, die darauf abzielt, die Performance zu verbessern und Risiken zu reduzieren. Dazu gehören die Reduzierung von Investitionen in fossile Energien und CO2-Emissionen sowie die Integration von ESG-Kriterien in die Anlageentscheidungen.
- Die Stiftung engagiert sich aktiv als Aktionär und setzt sich für bessere Praktiken in Bezug auf Nachhaltigkeit und Governance ein.
- Die Stiftung legt großen Wert auf Transparenz und erstellt regelmäßige Berichte zur Nachhaltigkeit und zur Entwicklung der Anlagen.
- Die Stiftung hat eine effiziente Organisation und unterliegt einem strengen internen Kontrollsystem.</t>
  </si>
  <si>
    <t>Beat Loosli</t>
  </si>
  <si>
    <t>Rolf Büttiker</t>
  </si>
  <si>
    <t>PREVANTO AG</t>
  </si>
  <si>
    <t>Deprez Experten AG</t>
  </si>
  <si>
    <t>Martin Siegrist</t>
  </si>
  <si>
    <t>Heinrich Flückiger</t>
  </si>
  <si>
    <t>Christoph Furrer</t>
  </si>
  <si>
    <t>BVG2020GT</t>
  </si>
  <si>
    <t>Schweizerische Mobiliar Lebensversicherungs-Gesellschaft AG</t>
  </si>
  <si>
    <t>Kollektivversicherungsvertrag</t>
  </si>
  <si>
    <t>Santro Invest AG</t>
  </si>
  <si>
    <t>"5. Versicherungstechnische Risiken / Risikodeckung / Deckungsgrad
5.1. Art der Risikodeckung, Rückdeckung
Die versicherungstechnischen Risiken Invalidität und Tod (vor der Pensionierung) sind mit einem Kollektivversicherungsvertrag bei einer konzessionierten Versicherungsgesellschaft vollständig rückgedeckt. Das versicherungstechnische Risiko Alter (Langleberisiko) sowie die Anlagerisiken werden von der Fundamenta Sammelstiftung selbst getragen."</t>
  </si>
  <si>
    <t>"5. Versicherungstechnische Risiken / Risikodeckung / Deckungsgrad
5.1. Art der Risikodeckung, Rückdeckung
Die versicherungstechnischen Risiken Invalidität und Tod (vor der Pensionierung) sind mit einem
Kollektivversicherungsvertrag bei einer konzessionierten Versicherungsgesellschaft vollständig
rückgedeckt. Das versicherungstechnische Risiko Alter (Langleberisiko) sowie die Anlagerisiken
werden von der Fundamenta Sammelstiftung selbst getragen."</t>
  </si>
  <si>
    <t>5. Versicherungstechnische Risiken / Risikodeckung / Deckungsgrad  
5.1. Art der Risikodeckung, Rückdeckung  
Die versicherungstechnischen Risiken Invalidität und Tod (vor der Pensionierung) sind mit einem 
Kollektivversicherungsvertrag bei einer konzessionierten Versicherungsgesellschaft vollständig 
rückgedeckt. Das versicherungstechnische Risiko Alter (Langleberisiko) sowie die Anlagerisiken 
werden von der Fundamenta Sammelstiftung selbst getragen.   
5.2. Aktiven und Passiven aus Versicherungsverträgen  
Auf den 1. Januar 2018 wurde mit der Rückversicherungsgesellschaft ein neuer Vertrag mit einer festen 
Dauer von 4 Jahren abgeschlossen. Der Vertrag ist der gesetzlichen Mindestquote (Legal Quote) 
unterstellt und kann somit Anspruch auf Überschüsse geben. Der Anspruch entsteht frühestens mit 
Beginn des ersten Versicherungsjahres, sofern die gesetzlichen Voraussetzungen dafür gegeben sind. 
Die Verbuchung erfolgt jeweils per Valuta 1. Januar des folgenden Versicherungsjahres.   
Die Legal Quote 2019 über 63'697.85 (Generali CHF 34'977.70 / Mobiliar CHF 28'720.15) wurde im 
Jahr 2020 verbucht. Die Berechnung des Überschussanteils 2020 wird durch den Rückversicherer 
erstellt. Diese muss jedoch noch durch die Aufsicht bestätigt werden und ist deshalb nicht 
berücksichtigt.  
Der Rückversicherungsvertrag wurde über den gesamten Bestand abgeschlossen. Entsprechend 
wurde der Prämiensatz durch den Rückversicherer aufgrund der Risikobeurteilung des gesamten 
Bestandes festgelegt. Die Weiterverrechnung an die Anschlusswerke erfolgt risikogewichtet.  
Eine allfällige Überschussbeteiligung aus der gesetzlichen Mindestquote (Legal Quote) wird aufgrund 
der geleisteten Risikoprämien in dem der Überschussbeteiligung entsprechendem Jahr auf die 
einzelnen Anschlusswerke aufgeteilt und der entsprechenden Rechnung gutgeschrieben.</t>
  </si>
  <si>
    <t>Die Strategie der Stiftung besteht darin, die berufliche Vorsorge gemäß den Bestimmungen der Stiftungsurkunde durchzuführen. Die Stiftung führt verschiedene Vorsorgepläne, die individuell auf die Bedürfnisse der angeschlossenen Unternehmen und ihrer Mitarbeiter zugeschnitten sind. Die Finanzierung der Vorsorgeleistungen erfolgt durch Beiträge der Arbeitnehmer und Arbeitgeber sowie durch Einmaleinlagen und Einkaufssummen. Die Vermögensanlage der Stiftung erfolgt hauptsächlich in Wertschriften, darunter Bankguthaben, Obligationen, Aktien und Immobilien. Die Stiftung legt Wert auf eine ausgewogene Anlagestrategie und strebt eine angemessene Rendite bei vertretbarem Risiko an. Die Vermögensanlage wird von einem Vermögensverwalter durchgeführt, der regelmäßig über die Entwicklung der Anlagen berichtet. Das Nettoergebnis aus der Vermögensanlage wird durch verschiedene Faktoren beeinflusst, wie z.B. Zinserträge, Mieterträge aus Immobilien und Kursveränderungen von Wertpapieren. Die Stiftung legt großen Wert auf eine solide finanzielle Basis und strebt einen ausreichenden Deckungsgrad an, um ihre Verpflichtungen erfüllen zu können.</t>
  </si>
  <si>
    <t>Die Strategie der Stiftung besteht darin, die berufliche Vorsorge gemäß den Bestimmungen der Stiftungsurkunde und des BVG durchzuführen. Die Stiftung verfolgt das Ziel, die finanzielle Sicherheit der Versicherten zu gewährleisten und ihre Verpflichtungen erfüllen zu können. Die Vermögensanlage der Stiftung erfolgt gemäß dem Anlagereglement, wobei der Stiftungsrat die Anlageentscheidungen trifft. Die Vermögensanlage besteht hauptsächlich aus liquiden Mitteln, Forderungen, Vermögensanlagen, Immobilien und alternativen Anlagen. Die Stiftung strebt eine ausgewogene Diversifikation der Anlagen an und legt Wert auf eine angemessene Risikodeckung. Das Nettoergebnis aus der Vermögensanlage ergibt sich aus Zinserträgen, Kursveränderungen und Dividendenerträgen der verschiedenen Anlagekategorien.</t>
  </si>
  <si>
    <t>Die Strategie der Stiftung besteht darin, die berufliche Vorsorge gemäß den Bestimmungen der Stiftungsurkunde und des BVG durchzuführen. Die Stiftung führt verschiedene Vorsorgepläne, darunter Minimalpläne nach BVG, umhüllende Pläne und Zusatz- und Kaderpläne. Die Finanzierung erfolgt über das Beitragsprimat und die Leistungen werden nach dem Beitragsprimat und dem Leistungsprimat finanziert. Die Stiftung hat eine Vermögensanlagestrategie, die eine Aufteilung des Vermögens auf verschiedene Anlagekategorien vorsieht, darunter flüssige Mittel, Forderungen, Obligationen, Aktien, Immobilien und alternative Anlagen. Die Vermögensanlage wird von einem Vermögensverwalter durchgeführt, der die Anlageziele und -strategien des Stiftungsrats umsetzt. Das Nettoergebnis aus der Vermögensanlage wird durch Zinserträge, Dividendenerträge, Kursveränderungen und Erträge aus Immobilienanlagen generiert. Die Stiftung hat auch Rückversicherungen abgeschlossen, um die versicherungstechnischen Risiken abzudecken. Der Deckungsgrad der Stiftung liegt bei über 100%.</t>
  </si>
  <si>
    <t>Rolf Lüscher</t>
  </si>
  <si>
    <t>Peter Baumgartner</t>
  </si>
  <si>
    <t>Bernhard Schmocker</t>
  </si>
  <si>
    <t>Allvisa AG</t>
  </si>
  <si>
    <t>Toptima AG</t>
  </si>
  <si>
    <t>Dr. Christoph Plüss</t>
  </si>
  <si>
    <t>Pascal Renaud</t>
  </si>
  <si>
    <t>BVG2020,Generationentafel</t>
  </si>
  <si>
    <t>Schweizerische Mobiliar Lebensversicherungsgesellschaft AG (Mobiliar)</t>
  </si>
  <si>
    <t>Schweizerische Mobiliar Lebensversicherungsgesellschaft AG</t>
  </si>
  <si>
    <t>Mobiliar</t>
  </si>
  <si>
    <t>Credit Suisse (Schweiz) AG, UBS Asset Management Switzerland AG, EIP Energy Infrastructure Partners AG, Swiss Life, Partners Group AG, ZKB</t>
  </si>
  <si>
    <t>Credit Suisse (Schweiz) AG, UBS Asset Management Switzerland AG, EIP Energy Infrastructure Partners AG, Fontavis AG, Partners Group AG</t>
  </si>
  <si>
    <t>"V Versicherungstechnische Risiken/Risikodeckung/Deckungsgrad
5.1 Art der Risikodeckung, Rückversicherungen
5.2 Entwicklung und Verzinsung der Sparguthaben im Beitragsprimat
5.3 Summe der Altersguthaben nach BVG
5.4 Ergebnis des versicherungstechnischen Gutachtens
5.5 Technische Grundlagen und andere versicherungstechnisch relevante Annahmen
5.6 Änderung von technischen Grundlagen und Annahmen
5.7 Überschussanteile und Rückvergütungen
5.8 Deckungsgrad nach Art. 44 BVV 2"</t>
  </si>
  <si>
    <t>"Technische Grundlagen und andere versicherungstechnisch relevante Annahmen
Aufwand Langlebigkeit 2021 2020
CHF CHF
Kosten Finanzierung reglementarischer Umwandlungssatz -13'631'275.77 -17'240'243.60
Auflösung/Bildung technische Rückstellung Umwandlungsdifferenzen 3'000'000.00 -5'000'000.00
Anpassung Vorsorgekapital Rentner (vgl. Punkt 5.6) 7'492'971.42 -5'137'158.56
Aufwand Langlebigkeit -3'138'304.35 -27'377'402.16
Zusammensetzung technische Rückstellungen 31.12.2021 31.12.2020
CHF CHF
Rückstellung für Umwandlungsdifferenzen 54'000'000.00 57'000'000.00
Technische Rückstellungen Vorsorgewerke (Witwenrente) - 97'377.00
Vorsorgekapital Rentner Stiftung 31.12.2021 31.12.2020
CHF CHF
Altersrentner 348'116'224.00 317'351'327.00
Pensionierten-Kinderrentner 629'244.00 530'155.00
Ehegattenrentner 3'264'378.00 3'130'175.00
Total 352'009'846.00 321'011'657.00
Entwicklung Vorsorgekapital Rentner Stiftung 31.12.2021 31.12.2020
CHF CHF
Vorsorgekapital Rentner Stiftung am 01.01. 321'011'657.00 264'672'236.00
Ausbezahlte Leistungen -16'963'369.05 -14'142'694.70
Veränderung aus Übernahmen und Übergaben -1'639'680.85 -3'679'850.56
Zufluss aus Vorsorgekapital Aktive 43'462'934.55 51'784'564.10
Finanzierung reglementarischer Umwandlungssatz 13'631'275.77 17'240'243.60
Anpassung Vorsorgekapital Rentner -7'492'971.42 5'137'158.56
Total Vorsorgekapital Rentner am 31.12. 352'009'846.00 321'011'657.00"</t>
  </si>
  <si>
    <t>"Vorauszahlungen von Beiträgen durch angeschlossene Arbeitgeber 601'362.28 528'643.45
Verbindlichkeiten gegenüber Sicherheitsfonds BVG 956'583.25 852'619.05
Verbindlichkeiten aus Liegenschaftenverwaltung 3'661'947.22 2'800'270.82
Verbindlichkeiten gegenüber Versicherungen 19'026.10 11'681.10"</t>
  </si>
  <si>
    <t>Die Strategie der Stiftung basiert auf einer diversifizierten Vermögensanlage. Das Vermögen der Stiftung ist in verschiedene Anlageklassen wie Vermögensanlagen, flüssige Mittel und Geldmarktanlagen, Wertschriften, Immobilien Direktanlagen und Aktiven aus Versicherungsverträgen investiert. Die Stiftung strebt eine angemessene Rendite bei gleichzeitiger Risikostreuung an. Die Vermögensanlagen werden von verschiedenen Vermögensverwaltern verwaltet, die den Anlageregeln und -richtlinien der Stiftung folgen. Die Stiftung verfolgt auch eine konservative Anlagestrategie, um die Sicherheit und Stabilität des Vermögens zu gewährleisten.</t>
  </si>
  <si>
    <t>Die Strategie der Stiftung besteht darin, das Vermögen der angeschlossenen Arbeitgeber zu verwalten und den Schutz der Arbeitnehmer und Arbeitgeber vor den wirtschaftlichen Folgen des Erwerbsausfalls infolge Alter, Tod und Invalidität sicherzustellen. Die Stiftung strebt eine angemessene Rendite aus ihrer Vermögensanlage an und legt Wert auf eine ausgewogene Diversifikation der Anlagen. Sie setzt auf eine professionelle Vermögensverwaltung durch verschiedene Vermögensverwalter und beauftragt diese mit der Verwaltung der verschiedenen Anlageklassen wie Liquidität, Obligationen, Aktien, Immobilien und Infrastruktur. Die Stiftung legt großen Wert auf die Einhaltung der gesetzlichen Vorschriften und der versicherungstechnischen Grundlagen.</t>
  </si>
  <si>
    <t>Die Strategie der Stiftung besteht darin, das Vermögen der angeschlossenen Unternehmen zu schützen und den Arbeitnehmern Schutz vor den wirtschaftlichen Folgen des Erwerbsausfalls infolge Alter, Tod und Invalidität zu bieten. Die Stiftung strebt eine ausgewogene Vermögensanlage an, die hauptsächlich aus Vermögensanlagen, flüssigen Mitteln und Geldmarktanlagen, Forderungen, Guthaben bei angeschlossenen Arbeitgebern, Wertschriften, eigenen Immobilien, Immobilienbeteiligungen, aktiven Rechnungsabgrenzungen und Aktiven aus Versicherungsverträgen besteht. Die Stiftung hat auch Verbindlichkeiten, passive Rechnungsabgrenzungen, AG-Beitragsreserven, Vorsorgekapitalien und technische Rückstellungen. Die Vermögensanlage wird von verschiedenen Vermögensverwaltern durchgeführt, die den Anlageregeln und -richtlinien der Stiftung folgen. Die Stiftung strebt eine angemessene Rendite aus der Vermögensanlage an und legt Wert auf eine transparente Kostenstruktur.</t>
  </si>
  <si>
    <t>Björn Wertli</t>
  </si>
  <si>
    <t>Casimir Platzer</t>
  </si>
  <si>
    <t>Mercer Schweiz AG</t>
  </si>
  <si>
    <t>Bruno Filiberti</t>
  </si>
  <si>
    <t>BVG2015</t>
  </si>
  <si>
    <t>BVG2015,Periodentafel2017</t>
  </si>
  <si>
    <t>Paritätische Vorsorgestiftung</t>
  </si>
  <si>
    <t>"Die Vorsorgekapitalien und technischen Rückstellungen sind im Berichtsjahr um 429 Millionen Franken gestiegen. Aufgrund der negativen Performance nahmen die Wertschwankungsreserven um 603 Millionen Franken ab und die freien Mittel von 396 Millionen Franken wurden aufgelöst."</t>
  </si>
  <si>
    <t>"Deckungsgrad und Verzinsung
Deckungsgrad 
in %
120.9 120.9 120.5126.0
115.3
2021 2020 2019 2018 2017
Der Deckungsgrad stellt das Verhältnis zwischen dem 
Vorsorgevermögen und den Vorsorgeverpflichtungen dar. 
Verzinsung 
in %
2021 2020 2019 2018 20172.00
1.001.502.35
1.00 1.001.50
1.004.00
1.00"</t>
  </si>
  <si>
    <t>"Pensionskassengelder sind sicher
Das laufende Jahr wird anspruchsvoll bleiben, die Aus -
gleichskasse sowie die Pensionskasse sind jedoch gut  
aufgestellt, um weitere herausfordernde Zeiten zu mei-
stern. Die solide finanzielle Situation der GastroSocial 
Pensionskasse ermöglichte es dem Stiftungsrat, die obli-
gatorischen als auch die überobligatorischen Pensions-
kassenguthaben für das Jahr 2020 mit 1.5 % zu  
verzinsen. Dieser Wert liegt deutlich über dem vom Bun-
desrat verordneten Mindestzinssatz.
GastroSocial konnte die Marktschwankungen abfedern 
und auch die Kosten wie gewohnt tief halten. Die  
Pensionskasse erreichte eine Performance von 3.36 %, 
der Deckungsgrad beträgt 120.5 % (per 31.12.2020) bei 
einem Anlagevermögen von rund 8.8 Milliarden Franken."</t>
  </si>
  <si>
    <t>Die Strategie der Stiftung besteht darin, eine solide Finanzierung der Pensionskasse sicherzustellen und eine risikobewusste Anlagestrategie zu verfolgen. Trotz der schwierigen Marktbedingungen im Jahr 2022 konnte die Performance der Pensionskasse auf einem soliden Niveau gehalten werden. Der Deckungsgrad liegt bei 112.4%, was auf eine gute finanzielle Lage hinweist. Die Stiftung bildet verschiedene Berufe in der Hotellerie und Gastronomie aus und legt Wert darauf, den jungen Menschen die Leidenschaft und Begeisterung für den Beruf zu vermitteln.</t>
  </si>
  <si>
    <t>Die Strategie der Stiftung besteht darin, ihre Kunden im Gastgewerbe durch eine solide Vermögensanlage und eine gesunde Pensionskasse zu unterstützen. Die Stiftung legt großen Wert auf eine hohe Performance der Vermögensanlage und einen hohen Deckungsgrad der Pensionskasse. Sie strebt an, die Kunden zeitnah und zuverlässig mit dem Corona-Erwerbsersatz zu versorgen. Die Stiftung profitiert von einer guten und umsichtigen Anlage der Vorsorgegelder und hat beschlossen, die Pensionskassenguthaben mit 4% zu verzinsen.</t>
  </si>
  <si>
    <t>Die Strategie der Stiftung GastroSocial besteht darin, ihren Kunden im Gastgewerbe eine sichere und solide Sozialversicherung zu bieten. Trotz der Herausforderungen durch die Corona-Krise konnte die Stiftung dank der Unterstützungsmassnahmen des Bundes ein solides Jahr verzeichnen. Die Pensionskasse ist gut aufgestellt und konnte die Pensionskassenguthaben für das Jahr 2020 mit 1.5 % verzinsen, was über dem vom Bundesrat verordneten Mindestzinssatz liegt. Die Stiftung konnte die Marktschwankungen abfedern und die Kosten niedrig halten. Die Performance der Pensionskasse betrug 3.36 % und der Deckungsgrad lag bei 120.5 %. Die Stiftung legt Wert auf eine nachhaltige und verantwortungsvolle Vermögensanlage und setzt auf eine breite Diversifikation der Anlagen.</t>
  </si>
  <si>
    <t>Fabian Desax</t>
  </si>
  <si>
    <t>Claudia Gast</t>
  </si>
  <si>
    <t>Michael Siber</t>
  </si>
  <si>
    <t>Dipeka AG</t>
  </si>
  <si>
    <t>Dominique Koch</t>
  </si>
  <si>
    <t>Ernst Sutter</t>
  </si>
  <si>
    <t>BVG2020,PT2021</t>
  </si>
  <si>
    <t>BVG2015,PT2017</t>
  </si>
  <si>
    <t>Helvetia Schweizerische Lebensversicherungsgesellschaft AG</t>
  </si>
  <si>
    <t>Kollektiv-Lebensversicherungsvertrag</t>
  </si>
  <si>
    <t>Helvetia Anlagestiftung</t>
  </si>
  <si>
    <t>Die Stiftung weist sehr gute strukturelle Voraussetzungen und eine hohe Risikofähigkeit auf. Die Unterdeckung kann damit gemäss aktueller Einschätzung ohne Sanierungsbeiträge mittelfristig behoben werden. Trotz Unterdeckung lag dank einer freiwilligen Zuwendung der Patria Genossenschaft die gesamthafte Gutschrift auf das Altersguthaben mit 1.2% über dem BVG-Mindestzins.</t>
  </si>
  <si>
    <t>Der wichtigste Abschnitt, der Risikodeckung/Rückdeckung/Rückversicherung behandelt, lautet wie folgt:
"Die Risiken Tod und Invalidität sowie der Teuerungsausgleich auf BVG-Risikoleistungen werden für jedes Vorsorgewerk durch einen Kollektiv-Lebensversicherungsvertrag, datiert vom 01.01.2020, mit Helvetia sichergestellt. Versicherungsnehmerin und Begünstigte ist die Stiftung. Das Langleberisiko (inkl. Risiko Tod nach der Pensionierung) trägt die Stiftung selbst.
Erläuterung von Aktiven und Passiven aus Versicherungsverträgen
Das nicht bilanzierte rückversicherte Rentendeckungskapital für die Invalidenrenten beträgt CHF 12004941.00 (Vorjahr CHF 8050034.00)."</t>
  </si>
  <si>
    <t>Die Risiken Tod und Invalidität sowie der Teuerungsausgleich auf BVG-Risikoleistungen werden für jedes Vorsorgewerk durch einen Kollektiv-Lebensversicherungsvertrag mit Helvetia sichergestellt. Das Langleberisiko (inkl. Risiko Tod nach der Pensionierung) trägt die Stiftung selbst. Das nicht bilanzierte rückversicherte Rentendeckungskapital für die Invalidenrenten beträgt CHF 8050034.00 (Vorjahr CHF 5905095.00).</t>
  </si>
  <si>
    <t>Die Strategie der Stiftung besteht darin, ein gesundes und gesteigertes Wachstum zu erreichen, wobei die finanziellen Auswirkungen des Wachstums durch Helvetia Versicherungen abgefedert werden. Trotz widriger Umstände und turbulenter Finanzmärkte konnte die Stiftung erfreulicherweise wachsen. Im Jahr 2022 konnte das Offertvolumen hinsichtlich der aktiv Versicherten im Vergleich zum Vorjahr nahezu verdoppelt werden. Das Sparguthaben der Versicherten lag Ende 2022 bei 637 Mio. Franken, was einem Wachstum von 31% entspricht. Über 500 Unternehmen schlossen sich neu Helvetia BVG Invest an, und die Zahl der aktiven Versicherten wuchs im Berichtsjahr auf rund 10.000 Personen (+29%). Die Stiftung weist gute strukturelle Voraussetzungen und eine hohe Risikofähigkeit auf, sodass die Unterdeckung mittelfristig behoben werden kann. Trotz der negativen Wertentwicklung der Anlagen im Berichtsjahr konnte die Stiftung dank einer freiwilligen Zuwendung der Patria Genossenschaft die gesamthafte Gutschrift auf das Altersguthaben mit 1,2% über dem BVG-Mindestzins halten.</t>
  </si>
  <si>
    <t>Die Strategie der Stiftung besteht darin, das Vermögen in der Anlagegruppe BVG-Mix Plus 35 anzulegen, die von der Helvetia Anlagestiftung verwaltet wird. Die Anlageentscheidungen basieren auf anerkannten Nachhaltigkeitszielen und werden regelmäßig überprüft und optimiert. Die Stiftung strebt eine solide Reservierung und eine strukturelle Gesundheit an. Sie bietet eine faire, moderne und gesunde Pensionskassenlösung für ihre Kunden. Im Jahr 2021 erzielte die Stiftung eine erfreuliche Performance von 7,8% und der Deckungsgrad stieg auf 108,6%. Die Anzahl der angeschlossenen Unternehmen und versicherten Personen ist um rund 30% gestiegen. Die Stiftung legt Wert auf Transparenz und verzichtet auf Retrozessionen.</t>
  </si>
  <si>
    <t>Die Strategie der Stiftung besteht darin, Stabilität und Wachstum in einem Jahr mit viel Unsicherheit zu erreichen. Trotz der Turbulenzen an den Anlagemärkten aufgrund der Covid-19-Pandemie konnte die Stiftung dank der Hilfspakete der Regierungen und Interventionen der Notenbanken gute Ergebnisse erzielen. Die Anlagegruppe BVG-Mix Plus 30 erzielte eine solide Rendite und die Anlagestrategie wurde leicht angepasst, um den Anteil an Schweizer Aktien zu reduzieren und in Aktien Global zu investieren. Die Stiftung verzeichnete ein starkes Wachstum bei den aktiven Versicherten und den Vorsorgekapitalien. Um die langfristige Entwicklung der Stiftung zu unterstützen, wurden wichtige Parameter wie der technische Zins und die Umwandlungssätze angepasst. Die Stiftung hofft auf eine wirtschaftliche und gesundheitliche Entspannung der Situation rund um Corona und bedankt sich bei ihren Partnern für die Unterstützung in diesen turbulenten Zeiten.</t>
  </si>
  <si>
    <t>Bruno Matt</t>
  </si>
  <si>
    <t>Eduard Zorc</t>
  </si>
  <si>
    <t>LLB Asset Management AG</t>
  </si>
  <si>
    <t>Marco Heusser</t>
  </si>
  <si>
    <t>Todesfallkapital</t>
  </si>
  <si>
    <t>anerkannt und sehr gut</t>
  </si>
  <si>
    <t>Kontokorrente Rückversicherung</t>
  </si>
  <si>
    <t>Vollständige Rückversicherung</t>
  </si>
  <si>
    <t>Art der Risikodeckung, Rückversicherung
Als teilautonome Vorsorgeeinrichtung trägt die LLB Vorsorgestiftung für Liechtenstein das
Langleberisiko selbst. Die Vermögensbildung zur Sicherstellung der Altersleistungen erfolgt
in der Sammeleinrichtung.
Seit dem 1. Januar 2021 sind die Risiken Tod und Invalidität im Rahmen eines Kollektiv-
Versicherungsvertrages bei der Zürich Versicherungsgesellschaft AG rückversichert.
Rückkaufswerte aus diesem Vertrag bestehen keine.
Die in den firmenspezifischen Vorsorgeplänen reglementarisch bezeichneten Todesfall- und
Invaliditätsleistungen sind kongruent rückgedeckt.</t>
  </si>
  <si>
    <t>Die Strategie der Stiftung besteht darin, die obligatorische und freiwillige berufliche Vorsorge gemäß den Bestimmungen des BPVG und seiner Ausführungsbestimmungen für die Arbeitnehmer und Hinterbliebenen der angeschlossenen Vorsorgewerke durchzuführen. Die Stiftung bietet den angeschlossenen Unternehmen die Möglichkeit, zwischen den Anlagestrategien "Konservativ" und "Dynamisch" zu wählen, die in separaten Vermögenspools geführt werden. Die Stiftungsrat besteht aus acht Mitgliedern und hat die Aufgabe, die Geschäfte der Stiftung zu führen.</t>
  </si>
  <si>
    <t>Stefan Schena</t>
  </si>
  <si>
    <t>Dr. M. Wechsler</t>
  </si>
  <si>
    <t>1.601Mio.</t>
  </si>
  <si>
    <t>PK Rück</t>
  </si>
  <si>
    <t>kongruente Risiko-Rückversicherung</t>
  </si>
  <si>
    <t>Graubündner Kantonalbank, UBS, Pictet, Vontobel</t>
  </si>
  <si>
    <t>GKB/UBS/Pictet/Vontobel</t>
  </si>
  <si>
    <t>Die Wertschwankungsreserven werden für die den Vermögensanlagen zugrundeliegenden marktspezifischen Risiken gebildet, um die nachhaltige Erfüllung der Leistungsversprechen zu unterstützen. Die Soll-Wertschwankungsreserven ergeben sich aus der Volatilität der einzelnen Anlagearten. Sie wird regelmäßig überprüft. Die Wertschwankungsreserven betrugen per 31.12.2021 53'655 CHF, während die Soll-Wertschwankungsreserven 46'848 CHF betrugen.</t>
  </si>
  <si>
    <t>Das wichtigste Abschnitt, der Risikodeckung/Rückdeckung/Rückversicherung behandelt, lautet:
"Als halbautonome Vorsorgeeinrichtung trägt die Stiftung das Zinsrisiko sowie das Langleberisiko alleine. Für die Risiken Tod vor dem Rücktrittsalter und Invalidität besteht bei der Mobiliar Leben eine kongruente Risiko-Rückversicherung (ab 01.01.2021 werden die Risiko Tod und Invalidität neu bei der PK Rück abgedeckt)."</t>
  </si>
  <si>
    <t>Die Strategie der Loyalis BVG-Sammelstiftung besteht darin, eine solide finanzielle Stabilität zu gewährleisten und eine nachhaltige Entwicklung der Vermögensanlagen zu erreichen. Die Stiftung strebt an, hohe Erträge aus der Vermögensverwaltung zu erzielen und diese in Form von Mehrverzinsungen an die Versicherten weiterzugeben. Sie legt großen Wert auf eine ausgezeichnete strukturelle Risikofähigkeit und eine hohe Qualität bei der Vermögensverwaltung. Die Stiftung hat eine optimierte Anlagestrategie beschlossen und setzt auf verschiedene Anlageklassen wie Aktien, Obligationen, Immobilien und alternative Anlagen. Zudem hat sie die Ablösung der Versichertenverwaltung erfolgreich abgeschlossen und legt großen Wert auf Themen wie die Reform der Altersvorsorge, Nachhaltigkeit bei den Anlageprodukten und den Digitalisierungsprozess. Die Loyalis BVG-Sammelstiftung strebt an, die Interessen der Versicherten zu wahren und die Herausforderungen der Zukunft erfolgreich zu bewältigen.</t>
  </si>
  <si>
    <t>Die Strategie der Stiftung Loyalis BVG-Sammelstiftung besteht darin, eine solide finanzierte und gut aufgestellte berufliche Vorsorge anzubieten. Die Stiftung strebt an, den Deckungsgrad zu erhöhen und die Reserven weiter zu stärken. Im Jahr 2020 konnte die Stiftung eine Jahresperformance von netto 4,06% erzielen und den Deckungsgrad auf 117,44% erhöhen. Loyalis gewährt den Versicherten eine gegenüber dem gesetzlichen BVG-Mindestzins erhöhte Zinsgutschrift von 1,75% für das Altersguthaben. Die Stiftung beabsichtigt, auch zukünftigen Anforderungen gerecht zu werden, indem sie die Auswirkungen der Umverteilung zwischen Aktiven und Rentenbezügern analysiert und gegebenenfalls Maßnahmen ergreift. Die steigende Lebenserwartung und die zukünftig niedrigeren Renditeaussichten werden ebenfalls in die Überlegungen zur künftigen Strategie einbezogen. Die Stiftung setzt sich für eine politische Reform der Altersvorsorge ein, die einen mehrheitsfähigen Vorschlag beinhaltet und das Vertrauen der Bevölkerung genießt.</t>
  </si>
  <si>
    <t>Heinz Wullschläger</t>
  </si>
  <si>
    <t>Dr. med. Jacques Koerfer</t>
  </si>
  <si>
    <t>Jacques Koerfer</t>
  </si>
  <si>
    <t>AON Schweiz AG</t>
  </si>
  <si>
    <t>Marianne Frei</t>
  </si>
  <si>
    <t>BVG2020GT20231.50</t>
  </si>
  <si>
    <t>BVG2020GT20211.50</t>
  </si>
  <si>
    <t>BVG2015,GT2020</t>
  </si>
  <si>
    <t>keine</t>
  </si>
  <si>
    <t>Credit Suisse AG, UBS AG, ZKB, BEKB</t>
  </si>
  <si>
    <t>INREIM AG</t>
  </si>
  <si>
    <t>Innovate.d</t>
  </si>
  <si>
    <t>"Die Pensionskasse ist voll autonom und trägt die versicherungstechnischen Risiken für Alter, Tod und Invalidität selber."</t>
  </si>
  <si>
    <t>Die Strategie der Stiftung besteht darin, die berufliche Vorsorge im Rahmen des BVG und seiner Ausführungsbestimmungen gegen die wirtschaftlichen Folgen von Alter, Tod und Invalidität durchzuführen. Die Stiftung bietet modulare Vorsorgepläne an, die individuell an die Bedürfnisse der Versicherten angepasst werden können. Die Vermögensanlage der Stiftung erfolgt in verschiedenen Anlagekategorien wie Aktien, Obligationen, Immobilien und alternativen Anlagen. Die Stiftung legt großen Wert auf eine nachhaltige Vermögensanlage und investiert unter anderem in erneuerbare Energien. Das Ziel der Stiftung ist es, eine solide finanzielle Basis für die berufliche Vorsorge der Versicherten zu schaffen und eine angemessene Rendite zu erzielen. Der Deckungsgrad der Stiftung beträgt per 31. Dezember 2022 108,2%, was auf eine solide finanzielle Lage hinweist.</t>
  </si>
  <si>
    <t>Jeannette Leuch</t>
  </si>
  <si>
    <t>Thorsten Buchert</t>
  </si>
  <si>
    <t>Nest Sammelstiftung</t>
  </si>
  <si>
    <t>NestSammelstiftung01</t>
  </si>
  <si>
    <t>VZ</t>
  </si>
  <si>
    <t>PKRück</t>
  </si>
  <si>
    <t>kongruent</t>
  </si>
  <si>
    <t>Pictet Asset Management</t>
  </si>
  <si>
    <t>5.1 Art der Risikodeckung, Rückversicherung
Seit dem 1. Januar 2005 besteht eine kongruente Rückdeckung bei der PKRück Lebensversicherungsgesellschaft
für die betriebliche Vorsorge AG, Vaduz, das heisst, die reglementarischen Invaliditäts- und Todesfallleistungen
der Nest Sammelstiftung sind durch die PKRück gedeckt. Das Risiko Alter beziehungsweise Langlebigkeit
wird von der Nest Sammelstiftung selber getragen. Der Rückkaufswert der Rentendeckungskapitalien IV
beträgt CHF 1,319 Mio. per 31.12.2022.</t>
  </si>
  <si>
    <t>Die Strategie der Stiftung Nest Sammelstiftung besteht darin, eine sichere und nachhaltige berufliche Vorsorge anzubieten. Die Stiftung investiert seit 1983 nachhaltig und ist überzeugt, dass nachhaltige Anlagen langfristig zu einem finanziellen und immateriellen Wert für die Versicherten und die Gesellschaft führen. Die Stiftung legt großen Wert auf Nachhaltigkeit in der Anlagepolitik und setzt auf klimafreundliche Anlagen, die die Benchmark bei vielen UN-Nachhaltigkeitszielen übertreffen. Die Stiftung verfolgt eine strikte Nachhaltigkeitsrating und strebt danach, einen Beitrag zu einer lebenswerten Welt zu leisten. Die Stiftung setzt sich auch für sichere Vorsorgeleistungen für alle Generationen ein und legt großen Wert auf gute Governance und Transparenz.</t>
  </si>
  <si>
    <t>Die Strategie der Nest Sammelstiftung besteht darin, eine sichere und nachhaltige berufliche Vorsorge anzubieten. Das oberste Ziel ist es, eine stabile Vorsorge mit nachhaltig guten Renten zu gewährleisten. Nest verfolgt einen ganzheitlichen Nachhaltigkeitsansatz, der nicht nur die Nachhaltigkeit in der Kapitalanlage, sondern auch im Betrieb und im Vorsorgeauftrag umfasst. Die Stiftung legt Wert auf eine ökologisch, ethisch und sozial verträgliche Investitionspolitik und ist seit 1983 eine Pionierin in nachhaltigen Anlagen. Nest setzt auf eine ausgewogene Anlagestrategie, eine regelbasierte Anlagetaktik, die Auswahl und Überwachung von Vermögensverwaltern sowie eine strenge Kostenkontrolle. Durch ihren strikten Nachhaltigkeitsansatz unterscheidet sich Nest von anderen Pensionskassen und Sammelstiftungen.</t>
  </si>
  <si>
    <t>Die Stiftung Nest verfolgt eine nachhaltige Anlagestrategie und legt großen Wert auf ökologisch, ethisch und sozial verträgliche Investitionen. Die Stiftung wurde 1983 gegründet, um eine Alternative zu rein ökonomischen Anlagestrategien zu bieten. Nest legt großen Wert auf eine langfristige finanzielle und immaterielle Wertsteigerung für ihre Versicherten und die Gesellschaft. Die Stiftung investiert in verschiedene Anlageklassen wie Obligationen, Aktien, Immobilien und alternative Anlagen wie Private Equity, Infrastruktur, Insurance Linked Securities und Private Debt. Nest setzt auf eine Kombination aus Selektion und Engagement, um nachhaltige Unternehmen auszuwählen und den Dialog mit dem Management zu suchen. Durch ihren Best-in-Service-Ansatz und die strikte Trennung von Nachhaltigkeit und Vermögensverwaltung unterscheidet sich Nest von anderen nachhaltigen Anlegern. Die Stiftung verfolgt auch eine aktive Risikomanagement- und Kontrollstrategie, um die Einhaltung der gesetzlichen und internen Governance-Richtlinien sicherzustellen.</t>
  </si>
  <si>
    <t>Adrian Brupbacher</t>
  </si>
  <si>
    <t>René Boess</t>
  </si>
  <si>
    <t>André Frischknecht</t>
  </si>
  <si>
    <t>René Zehnder</t>
  </si>
  <si>
    <t>26‘475</t>
  </si>
  <si>
    <t>2‘997</t>
  </si>
  <si>
    <t>7‘156‘419‘878.64</t>
  </si>
  <si>
    <t>BVG2020/1.75</t>
  </si>
  <si>
    <t>AFIAA(byAvadis)AcrevisBankAGArdianAssenagonBCVBEKBBMOLGMCapitalDynamicsCreditSuisseDieAnlagestiftungDAIOAKBVEnergyInfrastructurePartnersEthosFinreonFischAssetManagementAGFondationHypothekaGAMGoldmanSachsIFS/DaneoJ.SafraSarasinLGTCBIMesirowMilleniumMorganStanleyOLZPartnersGroupPensimo/TestinaPicardAngstAGReichmuth&amp;Co.Schroder(Schweiz)AGSt.GallerKBSerainaInvestmentFoundationSwissLifeASTSwissCapital/StepstoneTavisUBP/SEBUBSvonBraunSchreiberVontobel1291DieSchweizerAnlagestiftung</t>
  </si>
  <si>
    <t>Die Risikoabdeckung erfolgt durch die Stiftung. Es besteht eine Excess of Loss-Versicherung bei der Schweizerischen Mobiliar Lebensversicherungs-Gesellschaft AG. Rückversichert sind alle Einzelrisiken, deren Leistungen bei Invalidität eine kapitalisierte Risikosumme von CHF 3 Mio. übersteigen.</t>
  </si>
  <si>
    <t>Die Strategie der Stiftung besteht darin, den Schutz der ihr angeschlossenen Arbeitnehmer und Selbständigerwerbenden sowie deren Hinterlassenen vor den wirtschaftlichen Folgen von Alter, Tod und Invalidität zu gewährleisten. Die Stiftung legt großen Wert auf Kontinuität in ihrem Handeln und ihren Entscheidungen. Sie verfolgt eine breit diversifizierte, langfristig orientierte Anlagepolitik mit einem auf die Verpflichtungsstruktur der Stiftung abgestimmten Risikofokus. Die Stiftung hat ihre strategischen Ziele im Geschäftsjahr 2022 trotz des instabilen Umfelds erreicht. Das Versichertenwachstum war erfreulich und die Verzinsung der Altersguthaben der aktiven Versicherten attraktiv. Die finanzielle Situation hat sich jedoch verschlechtert, da die Rendite der Vermögensanlagen negativ war. Die Stiftung verfügt über eine nicht vollständige Risikofähigkeit und die Höhe der Wertschwankungsreserven beläuft sich auf rund 44% ihrer Sollgröße. Die Stiftung setzt auch auf Nachhaltigkeit bei den Vermögensanlagen und investiert in erneuerbare Energieprojekte sowie in die Förderung des elektrifizierten Verkehrs.</t>
  </si>
  <si>
    <t>Jaton Sylvie</t>
  </si>
  <si>
    <t>Guy Bardet</t>
  </si>
  <si>
    <t>allea</t>
  </si>
  <si>
    <t>Christophe Steiger</t>
  </si>
  <si>
    <t>3 733 519</t>
  </si>
  <si>
    <t>3 314 030</t>
  </si>
  <si>
    <t>152 460 180</t>
  </si>
  <si>
    <t>121 423856</t>
  </si>
  <si>
    <t>5 569 738</t>
  </si>
  <si>
    <t>4 062 503</t>
  </si>
  <si>
    <t>91 430</t>
  </si>
  <si>
    <t>2 126 726</t>
  </si>
  <si>
    <t>3 644 187</t>
  </si>
  <si>
    <t>2 738 296</t>
  </si>
  <si>
    <t>BVG 2020</t>
  </si>
  <si>
    <t>Stop Loss</t>
  </si>
  <si>
    <t>UBS</t>
  </si>
  <si>
    <t>Das Langlebigkeitsrisiko wird durch die Stiftung getragen.
Ab dem 1. Januar 2013 werden die Risiken Tod und Invalidität teilweise durch den Rückversicherungsvertrag Stop Loss Nr. 85 258/000 bei der Zürich Lebensversicherungs-Gesellschaft AG rückversichert. Die Stiftung bildet zu diesem Zweck eine Rückstellung für die Risiken Tod und Invalidität zu ihren Lasten.</t>
  </si>
  <si>
    <t>Die Strategie der Stiftung Patrimonia besteht darin, die berufliche Vorsorge für Alter, Invalidität und Todesfall zugunsten der angeschlossenen Arbeitgeber und Versicherten durchzuführen. Die Stiftung legt Wert auf Qualität und Nachhaltigkeit in ihren Dienstleistungen und Anlagen. Trotz der Herausforderungen des Jahres 2022, wie der Covid-19-Pandemie, dem Krieg in der Ukraine und den steigenden Inflationsraten, ist die Stiftung weiter gewachsen. Die Mitgliederzahl und die Vorsorgezusagen sind gestiegen. Die Stiftung hat auch ihre Nachhaltigkeitsaspekte in ihrem Anlageportfolio gestärkt und Maßnahmen ergriffen, um die CO2-Emissionen zu reduzieren. Die Stiftung ist stolz darauf, die ISO 9001-Zertifizierung für die Qualität ihrer Dienstleistungen erhalten zu haben. Sie plant auch weitere Verbesserungen, wie die Wiederaufnahme der Patrimonia Academy und die Aktualisierung ihres Images und ihrer Identität. Die Stiftung ist bestrebt, mit Begeisterung und Professionalität zu arbeiten, um eine wohlhabende und sichere Zukunft für alle zu schaffen.</t>
  </si>
  <si>
    <t>Allan Holmes</t>
  </si>
  <si>
    <t>Raoul Paglia</t>
  </si>
  <si>
    <t>Patrik Schaller</t>
  </si>
  <si>
    <t>-302,861.58</t>
  </si>
  <si>
    <t>8,000.00</t>
  </si>
  <si>
    <t>557,038.00</t>
  </si>
  <si>
    <t>Basler Leben AG</t>
  </si>
  <si>
    <t>5. Versicherungstechnische Risiken / Risikodeckung / Deckungsgrad
Der Deckungsgrad der Stiftung erhöhte sich aufgrund der konstanten Erholung der Finanzmärkte von 101.48% auf 108.38% per Ende 2021. Obwohl wir unseren Zieldeckungsgrad von 112% noch nicht ganz erreicht haben, durften unsere ange-
schlossenen Firmen 2021 jedoch bereits von einer Mehrverzinsung profitieren. Den Versicherten konnte sowohl auf den 
obligat orischen als auch auf den überobligatorischen Sparguthaben eine Verzinsung von 1.5% Zins gutgeschrieben werden.</t>
  </si>
  <si>
    <t>Aufgrund des schwierigen Anlageumfeldes reduzierte sich der Deckungsgrad von 108,42 % auf 101,48 %. Somit hat die Perspectiva ihren Zieldeckungsgrad von 112 % noch nicht erreicht und die Altersguthaben werden weiterhin mit 1 % verzinst. Die Finanzmärkte erholen sich seit den Verlusten im Frühling 2020 konstant, dadurch entwickelt sich der Deckungsgrad im 1. Quartal 2021 bereits wieder erfreulich. Trotzdem legt die Perspectiva Sammelstiftung grossen Wert auf die Sicherheit der ihr anvertrauten Gelder und wir verfolgen eine auf Kapitalerhalt ausgerichtete Anlagestrategie. Die Pandemie kann weiterhin unvorhersehbare Entwicklung bereithalten, daher erscheint es uns angebracht, die Sicherheit der Anlagen stets im Fokus zu behalten.</t>
  </si>
  <si>
    <t>Die Strategie der Perspectiva Sammelstiftung für berufliche Vorsorge besteht darin, eine umfassende berufliche Vorsorge im Rahmen des BVG und seiner Ausführungsbestimmungen anzubieten. Die Stiftung bietet zwei Produktlinien an: Perspectiva Relax für kleinere und mittlere Unternehmen und Perspectiva Choice für mittlere bis große Unternehmen. Die Stiftung legt Wert auf eine solide Vermögensanlage und strebt einen angemessenen Deckungsgrad an. Sie arbeitet eng mit der Basler Leben AG zusammen, um die Risiken Tod und Invalidität vor dem Rücktrittsalter abzudecken. Die Stiftung verfolgt eine konservative Anlagestrategie und passt diese an die aktuellen Marktbedingungen an. Sie strebt an, ihren Kunden einen guten Kundendienst zu bieten und die berufliche Vorsorge zu einem positiven Erlebnis zu machen.</t>
  </si>
  <si>
    <t>Die Strategie der Perspectiva Sammelstiftung für berufliche Vorsorge besteht darin, eine auf Kapitalerhalt ausgerichtete Anlagestrategie zu verfolgen und eine verantwortungsbewusste Anlagepolitik im Bereich der nachhaltigen Anlagen umzusetzen. Die Stiftung legt großen Wert auf die Sicherheit der ihr anvertrauten Gelder und strebt an, einen aktiven Beitrag zu einer nachhaltigeren Welt zu leisten. Sie bietet zwei Produktlinien an, die auf die Bedürfnisse verschiedener Unternehmen abgestimmt sind. Die Produktlinie "Perspectiva Relax" richtet sich an kleine und mittlere Unternehmen und umfasst eine gepoolte Vermögensanlage mit einheitlichem Deckungsgrad und umhüllender Verzinsung der Altersguthaben. Die Produktlinie "Perspectiva Choice" richtet sich an mittlere bis große Unternehmen und bietet individuelle Vermögensanlagen, einen individuellen Deckungsgrad und umhüllende Verzinsung der Altersguthaben. Die Stiftung legt großen Wert auf die Sicherheit der Anlagen und verfolgt eine auf Kapitalerhalt ausgerichtete Anlagestrategie.</t>
  </si>
  <si>
    <t>Ronald Schnurrenberger</t>
  </si>
  <si>
    <t>Martin Schwab</t>
  </si>
  <si>
    <t>Peter Oser</t>
  </si>
  <si>
    <t>Dr. Benno Ambrosini</t>
  </si>
  <si>
    <t>Marcel Jörger</t>
  </si>
  <si>
    <t>Rolf Ehrensberger</t>
  </si>
  <si>
    <t>5.1 Art der Risikodeckung, Rückversicherungen
Die versicherungstechnischen Risiken für Alter, Tod und Invalidität
werden auf Stufe Stiftung im Rahmen eines Risiko-Pooling selber
getragen.</t>
  </si>
  <si>
    <t>Die Strategie der Stiftung besteht darin, eine optimale Vorsorge für die angeschlossenen Unternehmen, deren Mitarbeitende und die Rentnerinnen und Rentner zu bieten. Die Stiftung legt großen Wert auf eine verantwortungsvolle und vorausschauende Politik, um eine stabile finanzielle Lage und ausreichende Reserven zu gewährleisten. Trotz des schlechtesten Anlagejahres seit der Finanzkrise 2008 konnte die Stiftung die Benchmark übertreffen und plant für das kommende Jahr eine Verzinsung der Altersguthaben von 2,0%. Die Stiftung rechnet zudem mit höheren Renditen in der Zukunft. Die negative Rendite im Jahr 2022 war hauptsächlich auf die gestiegenen Zinsen und die damit verbundenen Kursrückgänge an den Finanzmärkten zurückzuführen. Die Stiftung hat jedoch eine diversifizierte Anlagestrategie, die auch in turbulenten Zeiten standhält. Trotz der negativen Rendite ist die finanzielle Lage der Stiftung stabil und sie verfügt über ausreichende Reserven.</t>
  </si>
  <si>
    <t>Peter Fries</t>
  </si>
  <si>
    <t>Peter Marending</t>
  </si>
  <si>
    <t>4 287 277</t>
  </si>
  <si>
    <t>4 054 075</t>
  </si>
  <si>
    <t>keine Angaben</t>
  </si>
  <si>
    <t>Credit Suisse AG, Märki Baumann &amp; Co. AG, Zürcher Kantonalbank, UBS AG</t>
  </si>
  <si>
    <t>Der wichtigste Abschnitt, der Risikodeckung/Rückdeckung/Rückversicherung behandelt, lautet wie folgt:
"Das Geschäftsjahr 2022 ist wegen des Anstiegs von Inflation und Zinsen sowie Turbulenzen an der Börse hinter den Erwartungen zurückgeblieben. Unser Deckungsgrad sank von hervorragenden 123,20 Prozent auf allerdings noch immer solide 106,60 Prozent, womit die künftigen Verpflichtungen der PKG Pensionskasse nach wie vor mehr als gedeckt sind. Grund für uns, mit Zuversicht in die Zukunft zu blicken. Aber auch weiterhin Ansporn, für die Zukunft gewappnet zu sein."</t>
  </si>
  <si>
    <t>Die Strategie der Stiftung besteht darin, alle Generationen bei ihrer persönlichen Vorsorge zu unterstützen und als effizienter Vermittler von Solidarität zu wirken. Die Stiftung setzt auf eine breite Diversifikation der Vermögensanlagen, wobei der Schwerpunkt auf Aktien, Obligationen und Immobilien liegt. Die Vermögensanlagen werden aktiv und passiv umgesetzt, wobei eine Währungsabsicherung von 90,40% erfolgt. Die Stiftung strebt eine Zielgrösse der Wertschwankungsreserve von 16% an und legt Wert auf Nachhaltigkeit in ihrem Immobilienportfolio.</t>
  </si>
  <si>
    <t>Retraites Populaires</t>
  </si>
  <si>
    <t>Retraites Populaires, Institution des kantonalen öffentlichen Rechts, mit Sitz in Lausanne</t>
  </si>
  <si>
    <t>Bertrand Savoy</t>
  </si>
  <si>
    <t>Viviana Marchetto</t>
  </si>
  <si>
    <t>Claire ­Lise Bullot</t>
  </si>
  <si>
    <t>Towers Watson AG, Lausanne</t>
  </si>
  <si>
    <t>GiTeC Prévoyance SA</t>
  </si>
  <si>
    <t>GiTeC Prévoyance SA, Lausanne</t>
  </si>
  <si>
    <t>nicht vorhanden</t>
  </si>
  <si>
    <t>elipsLife AG</t>
  </si>
  <si>
    <t>PKRück, Versicherungsgesellschaft für berufliche Vorsorge AG</t>
  </si>
  <si>
    <t>Invalidität und Todesfall</t>
  </si>
  <si>
    <t>"Rückversicherung
Profelia hat einen Rückversicherungsvertrag mit der elipsLife AG abgeschlossen, der die wirtschaftlichen Folgen von Invalidität und Todesfall deckt."</t>
  </si>
  <si>
    <t>Die Strategie der Stiftung Profelia besteht darin, den Arbeitgebern eine große Auswahl an Lösungen für die berufliche Vorsorge ihrer Mitarbeiter anzubieten. Dabei legt Profelia großen Wert auf das Prinzip der Branchensolidarität und fördert den Zusammenschluss von Unternehmen der gleichen Branche in einem gemeinschaftlichen Vorsorgewerk. Durch diese Solidarität können Arbeitgeber und Versicherte von Synergien sowie von ausgezeichneten finanziellen Konditionen profitieren. Die Stiftung wird von Retraites Populaires verwaltet, einer Institution mit langjähriger Erfahrung in der beruflichen Vorsorge und der Verwaltung von Pensionskassen. Profelia und ihre Kunden profitieren von einer vollständigen Geschäftsplattform zu konkurrenzfähigen Kosten sowie von Fachwissen in allen Bereichen der beruflichen Vorsorge. Die Stiftung legt großen Wert auf nachhaltige Entwicklung und engagiert sich im Bereich der ESG-Praktiken.</t>
  </si>
  <si>
    <t>Schlaefli Laurent</t>
  </si>
  <si>
    <t>Bodmer Peter E.</t>
  </si>
  <si>
    <t>André Tapernoux</t>
  </si>
  <si>
    <t>BVG2020Periodentafeln2021</t>
  </si>
  <si>
    <t>BVG2015Periodentafeln2012</t>
  </si>
  <si>
    <t>Ardian Investment Switzerland AG, Artico Partners AG, BlackRock Investment Management (UK) Limited, Credit Suisse (Schweiz) AG, Credit Suisse Anlagestifung, Partners Capital LLP, PK Assets AG, Profond Anlagestiftung, Profond Finanzgesellschaft AG, Schroder Investment Management (Switzerland) AG, Swiss Life Asset Management AG, UBS Asset Management (Schweiz) AG, UBS Investment Foundation, VI Vorsorgeinvest AG</t>
  </si>
  <si>
    <t>Ardian Investment Switzerland AG, Artico Partners AG, BlackRock Investment Management (UK) Limited, Credit Suisse (Schweiz) AG, Credit Suisse Anlagestifung, Partners Capital LLP, PK Assets AG, Profond Anlagestiftung, Profond Vorsorgeeinrichtung, Schroder Investment Management (Switzerland) AG, Swiss Life Asset Management AG, UBS Asset Management (Schweiz) AG, UBS Investment Foundation, VI Vorsorgeinvest AG</t>
  </si>
  <si>
    <t>Die Risiken Tod, Invalidität und Langlebigkeit werden vollumfänglich durch die Stiftung getragen. Es besteht ein auslaufender Versicherungsvertrag für Rentenzahlungen. Es bestehen Rückkaufswerte von CHF 26 652 492.42 (Vorjahr CHF 27 567 938.84) aus einem auslaufenden Versicherungsvertrag. Die Rentenzahlungen werden von der Versicherungsgesellschaft an Profond gezahlt und an die Rentenbezüger weiter vergütet. Der Deckungsgrad betrug 104.1% (Vorjahr 116.1%).</t>
  </si>
  <si>
    <t>Die Strategie der Stiftung besteht darin, die berufliche Vorsorge im Rahmen des BVG und darüber hinaus zur Beseitigung der wirtschaftlichen Folgen von Alter, Tod und Invalidität sowie in besonderen Notlagen infolge von Krankheit, Unfall oder Arbeitslosigkeit zu gewährleisten. Die Stiftung verfolgt ein Beitragsprimat und bietet Leistungen gemäß dem Vorsorgereglement an. Die Vermögensanlagen der Stiftung umfassen Liquidität, Vermögensanlagen, übriges Vermögen und Aktive Rechnungsabgrenzung. Die Vermögensanlagen bestehen aus Vermögenswerten wie Aktien, Immobilien und alternativen Anlagen. Die Stiftung hat auch eine Wertschwankungsreserve, um Schwankungen in den Vermögenswerten abzudecken. Das Nettoergebnis aus der Vermögensanlage wird durch verschiedene Faktoren wie Zinserträge, Erlöse aus Kapitalanlagen und Verwaltungsaufwand beeinflusst. Die Stiftung hat auch eine Wertschwankungsreserve, um Schwankungen in den Vermögenswerten abzudecken. Der Deckungsgrad der Stiftung beträgt 104.1%.</t>
  </si>
  <si>
    <t>Ricardo Garcia</t>
  </si>
  <si>
    <t>Urs Schneider</t>
  </si>
  <si>
    <t>Rolf Frehner</t>
  </si>
  <si>
    <t>BDO AG</t>
  </si>
  <si>
    <t>Hartweger &amp; Partner AG</t>
  </si>
  <si>
    <t>Excess of Loss-Vertrag</t>
  </si>
  <si>
    <t>Swiss Valuation Group AG</t>
  </si>
  <si>
    <t>Die Wucht an negativen Entwicklungen hat die Wertschwankungsreserven und damit die Risikofähigkeit vieler Pensionskassen stark in Mitleidenschaft gezogen. Der Stiftungsrat hat auf Empfehlung unserer Experten bereits im Vorjahr einige dieser Entwicklungen frühzeitig antizipiert und gezielt Anlagerisiken reduziert. Dadurch fällt unser – wenn auch unerfreuliches – Anlageresultat 2022 deutlich besser aus als die Benchmark, und der Deckungsgrad der PROMEA Pensionskasse beläuft sich per 31.12.2022 immer noch auf über 100 %. Mit Blick in die Zukunft sind und bleiben wir reaktionsfähig, um bei sich bietenden Opportunitäten gezielt Investitionen tätigen zu können. Parallel dazu analysiert der Stiftungsrat laufend die passivseitigen Parameter wie die technischen Grundlagen und die Rückstellungs- und Verzinsungspolitik. Wir wollen das vorhandene ausgewogene Gleichgewicht zwischen der Aktiv- und Passivseite halten. Unsere Entscheide in diesem Bereich sind gemäss Experten für berufliche Vorsorge der Risikofähigkeit angepasst und lassen noch Spielraum. Die Verzinsung der Altersguthaben ist stetig und im Rahmen des Verantwortbaren. Sie hält einem Vergleich mit anderen Pensionskassen stand.</t>
  </si>
  <si>
    <t>Die PROMEA Pensionskasse hat im Geschäftsjahr 2021 gute Ergebnisse erzielt. Sowohl die Anzahl angeschlossener Firmen als auch die Anzahl der Versicherten ist gewachsen. Die Wirtschaft hat sich überraschend gut entwickelt und die Mitarbeitenden haben trotz Homeoffice und Einschränkungen hervorragende Arbeit geleistet. Die Börse hat zu einer erfreulichen Performance beigetragen. Der Stiftungsrat hat die Anlagestrategie und die versicherungstechnischen Parameter den aktuellen Gegebenheiten angepasst. Die Diskussionen im Parlament im Zusammenhang mit der BVG-Reform werden mit Sorge verfolgt. Es wird eine Immobilienkommission gebildet, um die strategische und operative Führung sowie die Immobilienbewirtschaftung zu verbessern. Die Pensionskasse strebt weiterhin ein qualitatives Wachstum bei den angeschlossenen Firmen an und legt verstärkt Wert auf Nachhaltigkeit bei den Anlagen. Die Verzinsung der Altersguthaben soll weiterhin stetig und finanzierbar bleiben. Die Pensionskasse bedankt sich bei den Mitgliedern für die gute Zusammenarbeit und wünscht alles Gute.</t>
  </si>
  <si>
    <t>"Mit einer Wertschwankungsreserve von CHF 153 Mio. per Ende 2020 ist die Zielwertschwankungsreserve noch nicht erreicht, gibt aber trotzdem Sicherheit, um Börsenschwankungen besser zu überstehen. Ebenso sind in nächster Zeit keine kostspieligen Anpassungen bei den technischen Grundlagen notwendig. Auch hier haben wir unsere Hausaufgaben erfüllt."</t>
  </si>
  <si>
    <t>Die Strategie der Stiftung besteht darin, den respektvollen Umgang mit allen Ansprechpartnern in vielfältigen Situationen sicherzustellen. Die Stiftung hat frühzeitig Anlagerisiken reduziert, um die negativen Auswirkungen der anziehenden Inflation, steigender Zinsen, des Kriegs in der Ukraine, restriktiver Corona-Maßnahmen in China und geopolitischer Spannungen auf die internationalen Börsen abzumildern. Trotz der negativen Entwicklungen konnte die PROMEA Pensionskasse eine bessere Anlageperformance als die Benchmark erzielen und der Deckungsgrad liegt immer noch über 100%. Die Stiftung ist sich ihrer gesellschaftlichen, sozialen und nachhaltigen Verantwortung bewusst und hat eine Nachhaltigkeitsstrategie für ihre eigenen Liegenschaften entwickelt. Sie analysiert kontinuierlich die technischen Grundlagen und die Rückstellungs- und Verzinsungspolitik, um das Gleichgewicht zwischen der Aktiv- und Passivseite zu halten. Die Stiftung ist besorgt über den Reformstau auf gesetzgeberischer Seite und setzt sich für breit abgestützte und tragfähige Kompromisse ein. Sie hat ihren eigenen Aussendienst verstärkt und die PROMRISK AG im Rahmen eines Management-Buy-outs verkauft, um die Beziehungen zu ihren Kunden aufrechtzuerhalten. Die Stiftung bedankt sich bei ihren Mitarbeitenden für ihre hervorragende und fehlerfreie Arbeit und betont, dass sie weiterhin auf dem richtigen Weg ist, um das Vertrauen und die Treue ihrer Kunden zu rechtfertigen.</t>
  </si>
  <si>
    <t>Die Strategie der Stiftung besteht darin, den respektvollen Umgang mit allen Ansprechpartnern in vielfältigen Situationen sicherzustellen. Die Stiftung hat trotz der Herausforderungen der Corona-Pandemie gute Ergebnisse erzielt und konnte ein qualitatives Wachstum bei den angeschlossenen Firmen verzeichnen. Sie legt Wert auf Stetigkeit und Finanzierbarkeit bei der Verzinsung der Altersguthaben und strebt an, ein verlässlicher und sicherer Partner für ihre angeschlossenen Firmen und Destinatäre zu bleiben. Die Stiftung hat ihre Anlagestrategie und versicherungstechnischen Parameter den aktuellen Gegebenheiten angepasst und legt verstärkt Wert auf Nachhaltigkeit bei den Anlagen. Sie beobachtet die Diskussionen im Parlament im Zusammenhang mit der BVG-Reform mit Sorge und hofft auf Klarheit. Die Stiftung hat eine Immobilienkommission gebildet, um die strategische und operative Führung sowie die Immobilienbewirtschaftung zu verbessern.</t>
  </si>
  <si>
    <t>Die Strategie der Stiftung besteht darin, den respektvollen Umgang mit allen Ansprechpartnern in vielfältigen Situationen sicherzustellen. Die Stiftung hat im Jahr 2020 erfolgreich die Risikoexposition bei den Anlagen reduziert und konnte dadurch den gewaltigen Börseneinbruch im Frühjahr 2020 gut überstehen. Der Stiftungsrat hat außerdem beschlossen, nachhaltige Anlagegefässe in das Portfolio zu integrieren, um der gesamtwirtschaftlichen und gesellschaftlichen Verantwortung gerecht zu werden. Die Stiftung strebt eine schrittweise Rückkehr zur ursprünglichen Anlagestrategie an und plant, diese bis Mitte 2021 umzusetzen.</t>
  </si>
  <si>
    <t>Dr. Christoph Brügger</t>
  </si>
  <si>
    <t>Fabienne Plüss</t>
  </si>
  <si>
    <t>Jobst Willers</t>
  </si>
  <si>
    <t>Prevanto AG</t>
  </si>
  <si>
    <t>Patrick Spuhler</t>
  </si>
  <si>
    <t>195proversichertePerson</t>
  </si>
  <si>
    <t>128 341 332</t>
  </si>
  <si>
    <t>121 220 113</t>
  </si>
  <si>
    <t>Excess-of-Loss</t>
  </si>
  <si>
    <t>PPCmetrics AG, Financial Consulting</t>
  </si>
  <si>
    <t>Prevanto AG, PPCmetrics AG, Balmer-Etienne AG</t>
  </si>
  <si>
    <t>5.1 Art der Risikodeckung, Rückversicherung
Als autonome Vorsorgeeinrichtung trägt die PTV die Risiken
aus Alter, Invalidität und Tod grundsätzlich selber. Für Spitzenrisiken
bei Leistungen für Tod und Invalidität hat die PTV eine
Excess-of-Loss-Versicherung abgeschlossen</t>
  </si>
  <si>
    <t>Die Strategie der Stiftung besteht darin, das Vermögen in verschiedenen Anlagekategorien zu diversifizieren, um langfristig stabile Renditen zu erzielen. Die Stiftung investiert in liquide Mittel, Obligationen (sowohl in Schweizer Franken als auch in Fremdwährungen), Aktien (sowohl in der Schweiz als auch weltweit), Immobilien (sowohl in der Schweiz als auch weltweit) und alternative Anlagen wie Hedgefonds und Insurance Linked Securities. Die genaue Aufteilung des Vermögens in den verschiedenen Anlagekategorien wird regelmäßig überprüft und angepasst, um den aktuellen Marktbedingungen gerecht zu werden. Die Stiftung legt großen Wert auf Transparenz und hält sich an alle gesetzlichen und reglementarischen Vorschriften in Bezug auf den Einsatz von Derivaten und strukturierten Produkten.</t>
  </si>
  <si>
    <t>Georg Dubach</t>
  </si>
  <si>
    <t>Simon Graa</t>
  </si>
  <si>
    <t>Carl von Heeren</t>
  </si>
  <si>
    <t>PK Expert AG</t>
  </si>
  <si>
    <t>Martin Franceschina</t>
  </si>
  <si>
    <t>keine Angabe</t>
  </si>
  <si>
    <t>BVG2015GT</t>
  </si>
  <si>
    <t>Mobiliar, Schweizerische Mobiliar Lebensversicherungs-Gesellschaft AG</t>
  </si>
  <si>
    <t>Mobiliar, Swiss Life</t>
  </si>
  <si>
    <t>Rückversicherungsvertrag</t>
  </si>
  <si>
    <t>Rückversicherung der Risiken Alter, Tod und Invalidität</t>
  </si>
  <si>
    <t>Hypothekarbank Lenzburg AG</t>
  </si>
  <si>
    <t>Hypothekarbank Lenzburg AG, Schweizerische Mobiliar Asset Management AG, Zürcher Kantonalbank, Valiant Bank AG</t>
  </si>
  <si>
    <t>Hypothekarbank Lenzburg AG, Schweizerische Mobiliar Asset Management AG, Zürcher Kantonalbank</t>
  </si>
  <si>
    <t>Art der Risikodeckung, Rückversicherungen
Die Risikodeckung entspricht dem von den Vorsorgewerken
gewählten Vorsorgeplan. Die versicherungstechnischen
Risiken für Tod und Invalidität werden bei der Mobiliar,
Schweizerische Mobiliar Lebensversicherungs-Gesellschaft
AG, rückversichert. Seit dem 01.01.2017 wird das versicherungstechnische
Risiko Alter rückwirkend per 01.01.
2014 autonom durch die REVOR Sammelstiftung getragen.
Laufende Altersrenten vor dem 01.01.2014 bleiben bei
den Versicherungsgesellschaften.</t>
  </si>
  <si>
    <t>Die Strategie der Stiftung REVOR besteht darin, die berufliche Vorsorge gemäß den geltenden Normen und Bestimmungen umzusetzen. Die Vorsorgepläne basieren auf dem Beitragsprimat, wobei die Leistungen für die Altersversicherung auf dem Sparguthaben basieren. Die Risiken für Tod und Invalidität werden durch Rückversicherungsverträge abgedeckt. Die Vermögensanlage erfolgt entweder vollständig bei einer Bank oder gemäß einer strategischen Vermögensstruktur mit Bandbreiten. Die Stiftung legt Wert auf nachhaltiges Anlegen und berücksichtigt dabei die finanziellen Interessen der Destinatäre sowie Umwelt-, Sozial- und Governance-Kriterien (ESG-Kriterien).</t>
  </si>
  <si>
    <t>Rolf Bolliger</t>
  </si>
  <si>
    <t>Markus Meyer</t>
  </si>
  <si>
    <t>Dipeka AG Zürich</t>
  </si>
  <si>
    <t>Peter K. Bachmann</t>
  </si>
  <si>
    <t>Crédit Suisse, UBS AG, Bank Vontobel, Dimensional, Schroder, Amundi, Aarg. Kantonalbank</t>
  </si>
  <si>
    <t>Crédit Suisse, UBS AG, Bank Vontobel, Dimensional, Schroder, Amundi, Aarg. Kantonalbank, Diverse Anlagestiftungen</t>
  </si>
  <si>
    <t>"Angesichts der gestiegenen Zinsen hat der Stiftungsrat entschieden, den technischen Zins per 31.12.2022 von 1.50 % auf neu 1.75 % zu erhöhen. Dadurch ergibt sich per 31.12.2022 ein Deckungsgrad von 103.18 % (Vorjahr 120.69 %)."</t>
  </si>
  <si>
    <t>Die Strategie der Stiftung besteht darin, intelligente Vorsorgekonzepte anzubieten. Sie strebt an, die Vermögensanlagen sicher und flexibel zu verwalten. Die Stiftung investiert in verschiedene Anlageklassen wie Obligationen, Aktien und Immobilien, sowohl in der Schweiz als auch im Ausland. Im Jahr 2022 hat die Stiftung aufgrund steigender Zinsen Verluste bei den Obligationen-Anlagen verzeichnet. Die Aktienmärkte waren ebenfalls schwach, was zu einem Rückgang der Performance führte. Die Stiftung hat beschlossen, den technischen Zinssatz zu erhöhen und die Altersguthaben der Aktiven zu verzinsen. Der Deckungsgrad der Stiftung beträgt per 31.12.2022 103.18 %.</t>
  </si>
  <si>
    <t>Martin Koller</t>
  </si>
  <si>
    <t>Dominik Gerber</t>
  </si>
  <si>
    <t>BVG2020(GT)</t>
  </si>
  <si>
    <t>BVG2015(GT)</t>
  </si>
  <si>
    <t>2,00</t>
  </si>
  <si>
    <t>Swiss Life AG</t>
  </si>
  <si>
    <t>Valiant Bank AG</t>
  </si>
  <si>
    <t>Die versicherungstechnische Berechnung per 31. Dezember 2022 ergibt einen Deckungsgrad von 102,08%. Die starke Abnahme des Deckungsgrads ist einerseits den negativen Anlageresultaten von -11,17% geschuldet, andererseits wirkte sich die Erhöhung des technischen Zinssatzes um 0,5% positiv aus. Die negative Rendite führte jedoch dazu, dass sich per 31. Dezember 2022 von den 272 angeschlossenen Vorsorgewerken 133 in Unterdeckung befinden.</t>
  </si>
  <si>
    <t>Die Vermögensanlage der SKMU Sammelstiftung BVG der KMU besteht aus verschiedenen Anlagekategorien. Die Anlagestrategie entspricht den Vorgaben des BVV 2. Die genaue Aufteilung des Vermögens nach Anlagekategorien und die Anlagepolitik werden im Geschäftsbericht nicht weiter erläutert.</t>
  </si>
  <si>
    <t>Die versicherungstechnische Berechnung per 31. Dezember 2020 ergab einen Deckungsgrad von 112,90 % (Vorjahr: 111,95 %). Die Verbesserung des Deckungsgrads ist der wiederum positiven Rendite der Vermögensanlage von 3,95% (ungewichtet 4,06 %) geschuldet. Zum Vergleich: 2019 betrug die erzielte Rendite 10,46 %. Auf Ebene der angeschlossenen Vorsorgewerke befindet sich ein Vorsorgewerk in Unterdeckung (Vorjahr: drei).</t>
  </si>
  <si>
    <t>Die Strategie der Stiftung besteht darin, ein solider Vorsorgepartner für KMU zu sein und den Service für die angeschlossenen Firmen und versicherten Personen kontinuierlich zu optimieren. Die Stiftung arbeitet daran, einen modernen, kundenorientierten Digitalzugang anzubieten und die Vorsorgelösung zeitgemäß anzupassen. Sie legt auch Wert auf Nachhaltigkeit und hat ihre Vermögensanlagen überprüfen lassen, wobei sie ein hohes Rating in Bezug auf Nachhaltigkeit erhalten hat. Die Stiftung strebt an, ein verlässlicher Vorsorgeanbieter zu sein und die Solidität und Sicherheit ihrer Leistungen zu gewährleisten.</t>
  </si>
  <si>
    <t>Die Stiftung verfolgt eine Anlagestrategie gemäß den Vorschriften des BVV 2. Die Vermögensanlage erfolgt in verschiedenen Anlagekategorien, darunter liquide Mittel und Geldmarktanlagen, Forderungen, Wertschriften (Obligationen/Wandelanleihen, Aktien, Immobilienfonds, alternative Anlagen) und passive Rechnungsabgrenzung. Die Anlagestrategie sieht vor, dass rund 45% des Vermögens in Nominalwerten (Obligationen und Forderungen) und rund 50% in Sachwerten (Aktien und Immobilienanteile) investiert werden. Die Vermögensanlage erfolgt in Zusammenarbeit mit der Valiant Bank AG, die als Vermögensverwalter fungiert. Die Wertschwankungsreserve beträgt 34'580'265 CHF und entspricht der Zielgröße von 14,31% der Vorsorgekapitalien und technischen Rückstellungen. Die Stiftung hat im Berichtsjahr keine Retrozessionen vereinnahmt.</t>
  </si>
  <si>
    <t>Die Strategie der Stiftung besteht darin, eine sichere und verlässliche Vorsorgelösung für KMU anzubieten. Die Stiftung strebt langfristige Leistungs- und Sicherheitsziele an und legt den Fokus auf Langfristigkeit und Sicherheit. Sie bietet attraktive Konditionen und individuelle Möglichkeiten für alle Anspruchsgruppen, einschließlich junger und älterer Versicherter, aktiver Versicherter, Rentner, Arbeitnehmer und Arbeitgeber. Die Stiftung legt großen Wert auf eine nachhaltige Finanzierung der Altersleistungen und hat den technischen Zinssatz gesenkt, um die Umfinanzierung von aktiven Versicherten zu Rentnern zu mindern. Trotz einer nachhaltigen Reserven- und Kostenpolitik konnte der Deckungsgrad gesteigert werden, was zu mehr Sicherheit und Gestaltungsspielraum für alle Versicherten führt. Die Stiftung hat auch eine breit aufgestellte Anlagestrategie, die sowohl auf Obligationen und Forderungen als auch auf Aktien und Immobilienanteile setzt.</t>
  </si>
  <si>
    <t>Walter Fehr</t>
  </si>
  <si>
    <t>Guido Wille-Minicus</t>
  </si>
  <si>
    <t>allvisa</t>
  </si>
  <si>
    <t>nicht bekannt</t>
  </si>
  <si>
    <t>LMM Investment Controlling AG</t>
  </si>
  <si>
    <t>Die Stiftung Sozialfonds ist seit 2010 eine autonome
Pensionskasse (bis 2009 teilautonome Pensionskasse),
welche bis Ende 2022 mit einer Stopp Loss-Versicherung
ausgestattet war. Nach der Kündigung des
Stopp Loss Rückdeckungsvertrages per 31.12.2022 durch den Versicherer, beschloss der Stiftungsrat die
Rückdeckung der Risiken Invalidität und Tod autonom
weiterzuführen, was die Bildung einer entsprechenden
Rückstellung bedingt. Der Aufbau dieser Risikoschwankungsreserve
erfolgt während drei Jahren und
erreicht ihren Maximalwert per 31.12.2024.</t>
  </si>
  <si>
    <t>Die Jahresrechnung der Stiftung Sozialfonds für das Geschäftsjahr 2021 wurde von der Revisionsstelle geprüft. Das Prüfungsurteil lautet, dass die Jahresrechnung dem Gesetz, der Verordnung, den Richtlinien der Stiftungsurkunde und den Reglementen entspricht. Der Stiftungsrat ist verantwortlich für die Aufstellung einer Jahresrechnung, die frei von wesentlichen falschen Darstellungen ist. Der Pensionsversicherungsexperte prüft regelmäßig, ob die Vorsorgeeinrichtung ihre Verpflichtungen erfüllen kann und ob die versicherungstechnischen Bestimmungen dem Gesetz und der Verordnung entsprechen. Die Revisionsstelle hat ihre Prüfung in Übereinstimmung mit den International Standards on Auditing durchgeführt und ist unabhängig von der Vorsorgeeinrichtung.</t>
  </si>
  <si>
    <t>"Nach unserer Beurteilung gemäss Art. 38 Abs. 1 Bst. A BPVV entspricht die Jahresrechnung für das am 31. Dezember 2020 abgeschlossene Geschäftsjahr dem Gesetz, der Verordnung, den Richtlinien der Stiftungsurkunde und den Reglementen."</t>
  </si>
  <si>
    <t>durch den Versicherer, beschloss der Stiftungsrat die</t>
  </si>
  <si>
    <t>Die Strategie der Stiftung Sozialfonds besteht darin, den angeschlossenen Unternehmen ein zuverlässiger, vorausschauender und innovativer Partner zu sein, der Sicherheit, Kontinuität und den langfristigen Erhalt des Vermögens gewährleistet. Im Jahr 2021 hat die Stiftung strategische Weichen gestellt, indem sie ihre Portfoliostrategie umgestellt und rund 60 Prozent der Vermögensanlagen passiviert hat. Dadurch konnten Verwaltungskosten eingespart und eine stabile Wachstumsrate erzielt werden. Die Stiftung verfolgt auch eine nachhaltige Veranlagung der Vermögenswerte und legt großen Wert auf Cybersicherheit. Darüber hinaus hat die Stiftung eine Nachfolgeregelung für den Geschäftsführer eingeleitet, um eine geordnete Übergabe der Geschäftsführung sicherzustellen. Insgesamt hat die Stiftung im Jahr 2021 ein hervorragendes Geschäftsergebnis erzielt und konnte ihr Vermögen steigern.</t>
  </si>
  <si>
    <t>Die Strategie der Stiftung Sozialfonds wird in dem abgeschnittenen Geschäftsbericht nicht explizit erwähnt. Es werden jedoch verschiedene Themen und Schwerpunkte genannt, die im Rahmen der mittelfristigen strategischen Ausrichtung der Stiftung diskutiert und analysiert werden sollen. Dazu gehören unter anderem die Erweiterung der digitalen Transformation mit einer Online-Plattform für Arbeitgeber und einer App-Lösung für Versicherte, sowie ein KMU- und Startup-Finanzierungsvehikel. Die Stiftung möchte ihr Angebot mit unternehmerischem Weitblick und durch Innovation laufend verbessern. Es wird auch darauf hingewiesen, dass das Jahr 2021 das 40-jährige Jubiläum der Stiftung ist und dass sie sich der kostengünstigen Personalvorsorge für alle kleinen und mittleren Betriebe in Liechtenstein verpflichtet fühlt.</t>
  </si>
  <si>
    <t>Rückdeckung der Risiken Invalidität und Tod autonom</t>
  </si>
  <si>
    <t>weiterzuführen, was die Bildung einer entsprechenden</t>
  </si>
  <si>
    <t>Rückstellung bedingt. Der Aufbau dieser Risikoschwankungsreserve</t>
  </si>
  <si>
    <t>erfolgt während drei Jahren und</t>
  </si>
  <si>
    <t>erreicht ihren Maximalwert per 31.12.2024.</t>
  </si>
  <si>
    <t>Peter Strassmann</t>
  </si>
  <si>
    <t>Marius Baumgartner</t>
  </si>
  <si>
    <t>BVG2020Generationentafel</t>
  </si>
  <si>
    <t>BVG2015Generationentafel</t>
  </si>
  <si>
    <t>keine Rückversicherung</t>
  </si>
  <si>
    <t>Sulzer Vorsorgeeinrichtung</t>
  </si>
  <si>
    <t>Thomas Rohrer</t>
  </si>
  <si>
    <t>Der wichtigste Abschnitt, der Risikodeckung/Rückdeckung/Rückversicherung behandelt, lautet wie folgt:
"Die Stiftung trägt als vollständig autonome Vorsorgeeinrichtung die versicherungstechnischen Risiken Alter, Tod und Invalidität wie auch sämtliche Anlagerisiken selbst."</t>
  </si>
  <si>
    <t>Die Sulzer Vorsorgeeinrichtung (SVE) profitierte von den boomenden Aktienmärkten und erzielte eine Performance von 7,6% und einen Deckungsgrad von 126,7%. Das Vorsorgekapital der Versicherten wurde mit einem Zinssatz von 4,0% verzinst. Die Vorsorgekapitalien der Rentner wurden aufgrund der Abnahme im Rentnerbestand und der Anpassung der technischen Grundlagen reduziert. Der Stiftungsrat gewährte den Rentnern eine einmalige Zusatzzahlung im Mai 2021.</t>
  </si>
  <si>
    <t>"Der Deckungsgrad erhöhte sich auf 117,6% per Ende Dezember, trotz Bildung von Rückstellungen zur Senkung des technischen Zinssatzes auf 1,5% (Deckungsgrad Ende 2019: 117,1%)."</t>
  </si>
  <si>
    <t>Die Strategie der Stiftung besteht darin, den Versicherten die bestmöglichen Leistungen zu bieten und alle Destinatäre langfristig gleich zu behandeln. Die Stiftung strebt an, die gesetzlichen Vorsorgeleistungen zu erbringen und ermöglicht gleichzeitig Leistungen, die über das gesetzliche Minimum hinausgehen. Die Vorsorgekapitalien der Versicherten werden durch Arbeitnehmer- und Arbeitgeberbeiträge geäufnet und auf jährlicher Basis verzinst. Die Stiftung trägt die versicherungstechnischen Risiken Alter, Tod und Invalidität selbst und ist vollständig autonom. Die Vorsorgekapitalien und technischen Rückstellungen werden vom Experten für die berufliche Vorsorge mit Hilfe einer statischen Methode ermittelt. Die Wertschwankungsreserve wird periodisch auf der Basis einer Asset-Liability-Studie berechnet. Der Deckungsgrad der Stiftung betrug per Ende Dezember 2022 118,4%.</t>
  </si>
  <si>
    <t>Die Strategie der Stiftung besteht darin, den Versicherten bestmögliche Leistungen zu bieten und alle Destinatäre langfristig gleich zu behandeln. Die Stiftung strebt an, die gesetzlichen Vorsorgeleistungen zu erbringen und ermöglicht gleichzeitig Leistungen, die über das gesetzliche Minimum hinausgehen. Die Vorsorgekapitalien der Versicherten werden durch Arbeitnehmer- und Arbeitgeberbeiträge geäufnet und auf jährlicher Basis verzinst. Die Stiftung trägt die versicherungstechnischen Risiken Alter, Tod und Invalidität selbst und hat eine Wertschwankungsreserve, um Schwankungen des Vorsorgevermögens aufzufangen. Der Deckungsgrad der Stiftung betrug per Ende Dezember 2021 126,7%.</t>
  </si>
  <si>
    <t>Die Strategie der Stiftung besteht darin, den Versicherten überobligatorische Vorsorgeleistungen anzubieten, die über das gesetzliche Minimum hinausgehen. Die Vorsorgekapitalien der Versicherten werden durch Arbeitnehmer- und Arbeitgeberbeiträge aufgebaut und jährlich verzinst. Die Stiftung trägt die versicherungstechnischen Risiken Alter, Tod und Invalidität selbst und ist vollständig autonom. Die finanzielle Lage der Stiftung wird regelmäßig überwacht und das Vorsorgevermögen wird nach den Grundsätzen von Swiss GAAP FER 26 bewertet. Der Deckungsgrad der Stiftung betrug per Ende Dezember 2020 117,6%.</t>
  </si>
  <si>
    <t>Davide Pezzetta</t>
  </si>
  <si>
    <t>Rolf Knechtli</t>
  </si>
  <si>
    <t>142 214 522</t>
  </si>
  <si>
    <t>554 826 739</t>
  </si>
  <si>
    <t>13 150 287</t>
  </si>
  <si>
    <t>Zürcher Kantonalbank, Credit Suisse, UBS, UBP</t>
  </si>
  <si>
    <t>Complementa Investment-Controlling AG</t>
  </si>
  <si>
    <t>"Die Stiftung trägt das Langleberisiko (Altersrenten, Alters-
ehegattenrenten sowie Pensioniertenkinder- und Alterswaisen-
renten) zu 100% selbst. Zur Deckung der versicherungs-
technischen Risiken wie Tod vor dem Rücktrittsalter, Invalidität
sowie BVG-Teuerung hat die Stiftung einen Kollektiv-Lebens-
versicherungsvertrag mit Helvetia abgeschlossen, wobei die
Stiftung selbst Versicherungsnehmerin und Begünstigte ist."
"Das nicht bilanzierte rückversicherte Rentendeckungskapital
für die Invalidenrenten sowie die Hinterlassenenrenten
bei Tod vor dem Rücktrittsalter beträgt CHF 669.93 Mio.
(Vorjahr: CHF 678.37 Mio.)."
"Der Deckungsgrad hat im Berichtsjahr von 108.0% um
10.5% auf 97.5% abgenommen. Die Zielwertschwankungsreserve von CHF 1 772 688 699 ist am Bilanzstichtag zu
0.0% geäufnet und es besteht eine Unterdeckung von
CHF 286 581 659. Somit ist keine Leistungsverbesserung
möglich. Die Risikofähigkeit der Stiftung hat im Jahr 2022
stark abgenommen, was auf die negativen Vermögenserträge
von –7.76% zurückzuführen ist."</t>
  </si>
  <si>
    <t>Die Swisscanto Sammelstiftung der Kantonalbanken verfolgt den Zweck der obligatorischen und freiwilligen beruflichen Vorsorge gemäß dem Bundesgesetz über die berufliche Alters-, Hinterlassenen- und Invalidenvorsorge (BVG). Die Stiftung führt eine Spar kasse für die Vorsorgewerke und kann Versicherungsverträge für bestimmte Risiken abschließen. Die Finanzierung erfolgt durch Beiträge der Arbeitnehmer und Arbeitgeber, wobei der Arbeitgeber mindestens 50% der Gesamtaufwendungen trägt. Die Stiftung hat Vermögensanlagen wie flüssige Mittel, Kapitalanlagen und kollektive Anlagen in verschiedenen Anlageklassen. Sie verfügt über technische Rückstellungen für Umwandlungsverluste und die Zunahme der Lebenserwartung. Der Deckungsgrad der Stiftung beträgt 97,5%. Die Anlagetätigkeit wird von verschiedenen Instituten durchgeführt, und es gibt eine Wertschwankungsreserve zur Absicherung von Risiken. Die Stiftung hat keine Retrozessionen erhalten.</t>
  </si>
  <si>
    <t>Hanspeter Hess</t>
  </si>
  <si>
    <t>Ausführender Experte Beratungsgesellschaft für die zweite Säule AG</t>
  </si>
  <si>
    <t>KollektivtarifKT2021</t>
  </si>
  <si>
    <t>Helvetia</t>
  </si>
  <si>
    <t>Zürcher Kantonalbank, Credit Suisse</t>
  </si>
  <si>
    <t>Die Stiftung hat einen Kollektiv-Lebensversicherungsvertrag abgeschlossen, um die versicherungstechnischen Risiken Tod, Invalidität und Einkauf von Altersrentenleistungen abzudecken. Die Renten sind rückversichert und das nicht bilanzierte Deckungskapital für die Renten beträgt CHF 31.93 Mio. Die Wertschwankungsreserve beträgt CHF 11.45 Mio., was 27.6% des gesamten Vorsorgekapitals entspricht. Die Zielwertschwankungsreserve beträgt CHF 41.46 Mio. Die Stiftung verfügt über eine gute Risikofähigkeit, obwohl das Nettoergebnis aus der Vermögensanlage im Berichtsjahr bei -7.28% lag. Die Vermögensanlage besteht hauptsächlich aus liquiden Mitteln, Obligationen, Aktien, Immobilien und alternativen Anlagen. Die Vermögensverwaltungskosten betragen 0.80% der kostentransparenten Vermögensanlagen.</t>
  </si>
  <si>
    <t>Die Strategie der Stiftung besteht darin, Massnahmen der beruflichen Vorsorge ausserhalb der obligatorischen Leistungen gemäss dem Schweizerischen Zivilgesetzbuch umzusetzen. Die Stiftung investiert in verschiedene Anlagekategorien wie flüssige Mittel, Kapitalanlagen, Aktien, Immobilien und alternative Anlagen. Die Vermögensanlage wird durch eine Anlagekommission und verschiedene Assetmanager umgesetzt. Die Stiftung verfolgt eine diversifizierte Anlagestrategie und setzt derivative Finanzinstrumente zur Absicherung und Steuerung des Portfolios ein. Das Nettoergebnis aus der Vermögensanlage wird regelmässig überwacht und mit der Benchmark-Performance verglichen. Die Vermögensverwaltungskosten werden durch die Fondanbieter direkt den einzelnen Anlagegruppen belastet.</t>
  </si>
  <si>
    <t>Thomas Schneider</t>
  </si>
  <si>
    <t>Schneider Thomas</t>
  </si>
  <si>
    <t>Philipp Spichty</t>
  </si>
  <si>
    <t>Santschi Urs</t>
  </si>
  <si>
    <t>Dr. Roger Baumann</t>
  </si>
  <si>
    <t>6.33-15.18</t>
  </si>
  <si>
    <t>BVG</t>
  </si>
  <si>
    <t>PK Rück | Lebensversicherung für die BVG AG</t>
  </si>
  <si>
    <t>Kollektivversicherungsverträge</t>
  </si>
  <si>
    <t>Albin Kistler AG, Baumann &amp; Cie, Banquiers, Crédit Suisse (Schweiz) AG, Pictet Asset Management SA, Trafina Privatbank AG</t>
  </si>
  <si>
    <t>Pictet Asset Management SA</t>
  </si>
  <si>
    <t>"Die Risiken Tod, Invalidität und BVG-Teuerung sind für jedes der Stiftung angeschlossene Vorsorgewerk durch Kollektivversicherungsverträge auf individueller Basis vollständig rückversichert. Das Langleberisiko trägt die Stiftung selbst."</t>
  </si>
  <si>
    <t>Die Strategie der Stiftung kann wie folgt zusammengefasst werden:
- Clever vorsorgen: Die Stiftung legt Wert auf eine professionelle und effiziente Vermögensanlage, um eine solide finanzielle Basis für die berufliche Vorsorge zu schaffen.
- Ertragreiche Vermögensanlagen: Die Stiftung setzt auf Realwertanlagen wie Aktientitel und direktgehaltene Immobilien, um eine attraktive Rendite zu erzielen.
- Ständige Innovation: Die Stiftung ist bestrebt, innovative Lösungen anzubieten, wie z.B. die Versicherten App und das Firmenportal, um den Versicherten einen besseren Service zu bieten.
- Tiefe Kosten: Die Stiftung optimiert ihre Einkäufe und automatisiert Prozesse, um die Kosten niedrig zu halten.
- Nachhaltigkeit und Fairness: Die Stiftung ist nachhaltig und fair konzipiert. Die Verzinsungstabelle stellt sicher, dass alle Destinatäre automatisch eine Mehrverzinsung erhalten, sobald der Deckungsgrad größer als 102,00% ist.</t>
  </si>
  <si>
    <t>Die Strategie der Stiftung besteht darin, auf Realwertanlagen in Form von soliden Aktientiteln und direktgehaltenen Immobilien zu setzen. Die Stiftung legt Wert auf ständige Innovation und hat neue digitale Lösungen wie die Versicherten App und das Firmenportal eingeführt. Sie optimiert ihre Kosten durch optimierten Einkauf und konsequente Automatisierung. Die Stiftung verzeichnet ein erfreuliches Wachstum und hat ihre Bilanzsumme auf über CHF 1,8 Milliarden erhöht. Sie hat auch ihre Anlageergebnisse verbessert und konnte die Altersguthaben der meisten Anschlüsse/Vorsorgewerke über dem Minimum von 1% verzinsen. Der konsolidierte Deckungsgrad ist leicht auf 112,0% angestiegen. Die Stiftung hat sich auch mit verschiedenen Themen befasst, darunter der Mortalitätsausgleich unter den Pools, die Erweiterung des Immobilienportfolios und die Optimierung der administrativen Abläufe. Die Stiftung informiert ihre Destinatäre regelmäßig und transparent über ihre Tätigkeit.</t>
  </si>
  <si>
    <t>Martin Hammele</t>
  </si>
  <si>
    <t>Lucian Schucan</t>
  </si>
  <si>
    <t>Dr. Philippe Deprez</t>
  </si>
  <si>
    <t>VZ2020, GT</t>
  </si>
  <si>
    <t>VZ2015Generationentafeln</t>
  </si>
  <si>
    <t>Rückversicherung</t>
  </si>
  <si>
    <t>Risikodeckung</t>
  </si>
  <si>
    <t>MaieutCapital AG</t>
  </si>
  <si>
    <t>Kottmann Advisory AG</t>
  </si>
  <si>
    <t>Als teilautonome Vorsorgeeinrichtung hat die Veska Pensionskasse seit dem 01.01.2022 die Risiken Tod
und Invalidität mit einem kongruenten Rückdeckungsvertrag für eine Dauer von 5 Jahren bei der PK
Rück rückversichert. Bis 31.12.2021 hat die Veska Pensionskasse die Risiken Alter, Tod und Invalidität
selbst getragen (s. auch Anhang 7.4).</t>
  </si>
  <si>
    <t>Die Strategie der Stiftung besteht darin, einen hohen Deckungsgrad zu erreichen und aufrechtzuerhalten. Trotz eines schlechten Anlagejahres konnte die Stiftung einen Deckungsgrad von 108,9% ausweisen. Die Stiftung hat ihre Anlagestrategie angepasst, indem sie Hedge-Fonds einbezogen hat und verstärkt auf Nachhaltigkeitskriterien bei den Anlageentscheidungen achtet. Die Stiftung strebt eine angemessene Verzinsung von 2% im Jahr 2023 an. Darüber hinaus hat die Stiftung ihre Prozesse weiter digitalisiert, indem sie eine neue Buchhaltungssoftware eingeführt und das Arbeitgeberportal aufgeschaltet hat. Die Stiftung hat auch die Erneuerung der EDV und die Digitalisierung des Archivs vorangetrieben.</t>
  </si>
  <si>
    <t>Dr. Werner Wüthrich</t>
  </si>
  <si>
    <t>Dr. Werner Wüthrich</t>
  </si>
  <si>
    <t>Dr. Marcel Oertig</t>
  </si>
  <si>
    <t>Peter E. Naegeli</t>
  </si>
  <si>
    <t>Roland Schorr</t>
  </si>
  <si>
    <t>Benjamin Buser</t>
  </si>
  <si>
    <t>Peter Gubser</t>
  </si>
  <si>
    <t>GenerationentafelBVG2020</t>
  </si>
  <si>
    <t>BVV2</t>
  </si>
  <si>
    <t>Zürich Lebensversicherungs-Gesellschaft AG</t>
  </si>
  <si>
    <t>Zurich Lebensversicherungs-Gesellschaft AG</t>
  </si>
  <si>
    <t>SST Vita Dienstleistungs AG</t>
  </si>
  <si>
    <t>PPCmetricsc-almAGAllegraVorsorgeAGOPSYS360SA</t>
  </si>
  <si>
    <t>"Die Rentenverpflichtungen der Stiftung können in zwei Kategorien unterteilt werden:–
V
erpflichtungen aus Alters-, Partner-, Waisen- und Pensionierten-Kinderrenten,
die ab 1. Januar 2016 in der Bilanz der Stiftung geführt werden (siehe Punkt 5.4)
–R
entnerverpflichtungen, die bei der Zürich-Lebensversicherungs Gesellschaft AG rückgedeckt
werden; das entsprechende Deckungskapital wird nicht in der Bilanz der Stiftung aufgeführt
Die Deckungskapitalien für die Rentenverpflichtungen aus dem Kollektiv-Lebensversicherungsvertrag mit der Zürich Lebensversicherungs-Gesellschaft AG betragen:
in CHF 31.12.2022 31.12.2021
Deckungskapital für Rentner 2’088’894’576 2’129’515’237
Altersrenten 1’235’315’891 1’299’665’593
Pensionierten-Kinderrenten 452’782 548’591
Partnerrenten 274’572’535 259’062’409
Waisenrenten 10’266’408 9’283’357
Invalidenrenten 296’379’040 300’991’757
Invaliden-Kinderrenten 10’554’094 11’085’552
Prämienbefreiungen 261’353’826 248’877’977"</t>
  </si>
  <si>
    <t>"5 Versicherungstechnische Risiken / Risikodeckung / Deckungsgrad 18
Eine Sammelstiftung ist ebenso wie ein Unternehmen diversen Risiken ausgesetzt. Daher führt die Sammelstiftung Vita seit 2017 ein ganzheitliches Risikomanagementsystem. Die relevanten Risiken werden identifiziert, analysiert und bewertet. Ursachen werden untersucht, Maßnahmen und Kontrollen definiert. Die Risiken werden in einem mehrstufigen jährlichen Prozess überwacht. Das Risikomanagementsystem wird laufend an Veränderungen angepasst."</t>
  </si>
  <si>
    <t>"Die Rentenverpflichtungen der Stiftung können in zwei Kategorien unterteilt werden:
– Verpflichtungen aus Alters-, Ehegatten-, Waisen- und Pensionierten-Kinderrenten, die ab 1. Januar 2016 in der Bilanz der Stiftung geführt werden (siehe Punkt 5.4)
– Rentnerverpflichtungen, die bei der Zürich-Lebensversicherungs Gesellschaft AG rückgedeckt werden; das entsprechende Deckungskapital wird nicht in der Bilanz der Stiftung aufgeführt"</t>
  </si>
  <si>
    <t>Die Strategie der Stiftung VitaBerufliche Vorsorge besteht darin, eine faire und sichere berufliche Vorsorge für alle Generationen zu gewährleisten. Die Stiftung legt großen Wert auf Nachhaltigkeit und hat sich verpflichtet, ihr Anlageportfolio bis 2050 klimaneutral zu gestalten. Sie investiert verantwortungsbewusst und hat ihre Anlagekategorien um Green Bonds erweitert. Zudem schließt sie Unternehmen aus, die mehr als 30 Prozent ihrer Umsätze oder ihrer Stromerzeugung mit Kohle generieren. Die Stiftung engagiert sich auch für dringend notwendige Reformen, die die Lebenserwartung sowie veränderte Arbeits- und Lebensmodelle berücksichtigen. Trotz der Herausforderungen des Börsenjahres 2022 konnte die Stiftung eine solide Netto-Performance erzielen und ist eine der größten Vorsorgeeinrichtungen in der Schweiz.</t>
  </si>
  <si>
    <t>Die Strategie der Stiftung Vita besteht darin, sich für eine faire und sichere berufliche Vorsorge für alle Generationen einzusetzen. Die Stiftung engagiert sich für eine dringend nötige BVG-Revision, um die systemfremde Umverteilung zwischen den Generationen zu stoppen. Sie hat bereits konkrete Maßnahmen ergriffen, wie die Senkung des umhüllenden Umwandlungssatzes und die Anpassung des Vorsorgemodells. Die Stiftung verfolgt eine breit diversifizierte und auf langfristige Stabilität ausgerichtete Anlagestrategie. Im Jahr 2021 konnte die Stiftung eine Netto-Performance von 8,49% erzielen und der Deckungsgrad beträgt 115%. Die Stiftung setzt sich auch für Nachhaltigkeit, verantwortungsvolle Governance und Generationenfairness in der beruflichen Vorsorge ein.</t>
  </si>
  <si>
    <t>Die Strategie der Stiftung Vita besteht darin, die berufliche Vorsorge für Arbeitnehmer und Arbeitgeber in erster Linie gemäß den Vorschriften des Bundesgesetzes über die berufliche Alters-, Hinterlassenen- und Invalidenvorsorge (BVG) umzusetzen. Die Stiftung bietet über das gesetzliche Minimum hinausgehende Vorsorgeleistungen an und betreibt eine ganzheitliche und umfassende Nachhaltigkeitsstrategie. Die Stiftung legt großen Wert auf Generationen-Fairness und setzt sich aktiv für die Umverteilung in der zweiten Säule ein. Sie verfolgt eine langfristige Anlagestrategie, um eine angemessene Rendite zu erzielen und die finanzielle Sicherheit der Stiftung zu gewährleisten. Die Stiftung hat ihre Anlagestrategie angepasst, um höhere Anlagerisiken einzugehen und die Balance von Risiko und erwarteter Rendite zu verbessern. Sie legt auch großen Wert auf Nachhaltigkeit und ESG-Kriterien bei ihren Vermögensanlagen. Die Stiftung hat ein Risikomanagementsystem implementiert und führt ein internes Kontrollsystem, um operative Risiken zu überwachen und zu kontrollieren. Die Stiftung legt großen Wert auf Transparenz und Compliance und führt eine regelmäßige Überwachung und Bewertung ihrer Risiken durch. Die Stiftung hat auch eine Überschussbeteiligung für ihre Versicherten eingeführt und setzt sich aktiv für die Verwendung von Überschüssen ein, um die Sparguthaben der Versicherten zu erhöhen.</t>
  </si>
  <si>
    <t>Alain Gasser</t>
  </si>
  <si>
    <t>Jean-Claude Büchler</t>
  </si>
  <si>
    <t>Fiduciaire Jean-Christophe Gross SA</t>
  </si>
  <si>
    <t>Jean-Christophe Gross</t>
  </si>
  <si>
    <t>Fr.82789748.13</t>
  </si>
  <si>
    <t>Fr.60781260.10</t>
  </si>
  <si>
    <t>Fr.68259247.19</t>
  </si>
  <si>
    <t>Fr.320337270.85</t>
  </si>
  <si>
    <t>LPP</t>
  </si>
  <si>
    <t>Malgré la performance très négative, lexcellente santé financière au 1er janvier 2022 a permis de maintenir la fondation de prévoyance à un niveau satisfaisant synthétisé par un degré de couverture de 103.1% au 31 décembre 2022. La fondation demeure bien armée pour faire face aux multiples défis à venir, pour autant que les résultats de lannée 2022 ne se répètent pas sur plusieurs exercices daffilée. La prudence et les attributions régulières à nos fonds et réserves doivent rester de mise lors dexercices fastes.</t>
  </si>
  <si>
    <t>Die Strategie der Stiftung besteht darin, eine attraktive und nachhaltige berufliche Vorsorge anzubieten, die den Erwartungen der Versicherten entspricht. Trotz der negativen Performance im Jahr 2022 bleibt die Stiftung finanziell gesund und gut gerüstet, um den zukünftigen Herausforderungen zu begegnen. Die Verwaltung des Vermögens erfolgt systematisch unter Berücksichtigung der Nachhaltigkeit. Die Stiftung legt Wert auf eine solide und vertrauenswürdige Verwaltung und Vermögensverwaltung und arbeitet mit dem Centre Patronal zusammen, das über langjährige Erfahrung in der beruflichen Vorsorge verfügt. Die Stiftung bietet attraktive Vorteile wie günstige Umwandlungssätze, niedrige Verwaltungskosten und eine hohe Verzinsung der Vorsorgeguthaben.</t>
  </si>
  <si>
    <t xml:space="preserve">René Zollet </t>
  </si>
  <si>
    <t>René Zollet</t>
  </si>
  <si>
    <t>Walser Siegfried</t>
  </si>
  <si>
    <t>Siegfried Walser</t>
  </si>
  <si>
    <t>Dr. Siegfried Walser</t>
  </si>
  <si>
    <t>Burch Urs</t>
  </si>
  <si>
    <t>Urs Burch</t>
  </si>
  <si>
    <t>Kongruente Rückversicherung</t>
  </si>
  <si>
    <t>Kollektive Rückversicherung</t>
  </si>
  <si>
    <t>UBS AG, Zürich</t>
  </si>
  <si>
    <t>"5 Versicherungstechnische Risiken / Risikodeckung / Deckungsgrad
51 Art der Risikodeckung, Rückversicherungen
511 Erläuterung von Aktiven und Passiven aus Versicherungsverträgen
31.12.2022 31.12.2021
CHF CHF
Rückkaufswerte bei Rückversicherung 112'235'810.30 105'386'950.25
52 Entwicklung und Verzinsung des Kapitals im versicherungstechnischen Beitragsprimat
31.12.2022 31.12.2021
CHF CHF
Stand des Deckungskapitals am 1.1. 540'131'400.55 490'186'609.21
Korrektur Differenz Vorjahr - 428.89
Sparbeiträge Arbeitnehmer 19'431'248.95 18'809'942.30
Sparbeiträge Arbeitgeber 21'028'450.75 20'322'898.65
Sparbeiträge von Versicherungen 193'808.70 261'917.70
Weitere Beiträge und Einlagen 27'083'651.89 31'349'167.84
Freizügigkeitsleistungen 46'149'287.32 36'958'776.12
Einzahlungen WEF-Vorbezüge/Scheidungen 300'250.10 174'185.00
Freizügigkeitsleistungen bei Austritt -54'900'767.69 -38'971'408.28
Vorbezüge WEF/Scheidungen -509'032.05 -837'229.90
Auflösung infolge Pensionierung/Tod und Invalidität -45'839'855.65 -27'777'451.83
Verzinsung des Sparkapitals 10'372'833.45 9'653'564.85
Total Vorsorgekapital Aktive Versicherte am 31.12. 563'441'276.32 540'131'400.55
31.12.2022 31.12.2021
Vorsorgekapital Arbeitnehmer 472'707'027.17 457'539'778.40
Vorsorgekapital Arbeitgeber 90'734'249.15 82'590'753.75
Überschussbestand 0.00 868.40
Stand Vorsorgekapital gemäss Bilanz 563'441'276.32 540'131'400.55
Verwendete Zinssätze 31.12.2022 31.12.2021
Vorsorgekapital BVG-Obligatorium 2.00% 2.00%
Vorsorgekapital Überobligatorium 2.00% 2.00%
Mutationszins überobligatorische Guthaben 1.00% 1.00%
Überschussbestand 0.00% 0.00%
Arbeitgeberbeitragsreserve 0.00% 0.00%
pendente Freizügigkeitsleistungen 1.00% 1.00%
53 Summe der Altersguthaben nach BVG 31.12.2022 31.12.2021
CHF CHF
Altersguthaben nach BVG (Schattenrechnung) 139'562'420.49 140'948'557.29
24.77% 26.10%
Die Risiken Alter, Tod und Invalidität sind über den Rückversicherer, die Basler, abgedeckt.
Im Berichtsjahr hat die VSM-Sammelstiftung für Medizinalpersonen keine Überschussbeteiligung erhalten."</t>
  </si>
  <si>
    <t>"5 Versicherungstechnische Risiken / Risikodeckung / Deckungsgrad
51 Art der Risikodeckung, Rückversicherungen
511Erläuterung von Aktiven und Passiven aus Versicherungsverträgen
31.12.2021 31.12.2020
CHF CHF
Rückkaufswerte bei Rückversicherung 105'386'950.25 94'790'767.00
52 Entwicklung und Verzinsung des Kapitals im versicherungstechnischen Beitragsprimat
31.12.2021 31.12.2020
CHF CHF
Stand des Deckungskapitals am 1.1. 490'186'609.21  443'826'799.57          
Korrektur Differenz Vorjahr 428.89                -                             
Sparbeiträge Arbeitnehmer 18'809'942.30    17'437'293.75            
Sparbeiträge Arbeitgeber 20'322'898.65    18'793'914.05            
Sparbeiträge von Versicherungen 261'917.70        262'879.00                 
Weitere Beiträge und Einlagen 31'349'167.84    27'914'559.53            
Freizügigkeitsleistungen  36'958'776.12    53'480'743.14            
Einzahlungen WEF-Vorbezüge/Scheidungen 174'185.00        990'026.65                 
Freizügigkeitsleistungen bei Austritt  -38'971'408.28  -57'876'588.33           
Vorbezüge WEF/Scheidungen -837'229.90       -2'313'758.95             
Auflösung infolge Pensionierung/Tod und Invalidität -27'777'451.83  -19'738'544.10           
Verzinsung des Sparkapitals 9'653'564.85     7'409'284.90             
Total Vorsorgekapital Aktive Versicherte am 31.12. 540'131'400.55  490'186'609.21          
31.12.2021 31.12.2020
Vorsorgekapital Arbeitnehmer 457'539'778.40 417'076'773.41
Vorsorgekapital Arbeitgeber 82'590'753.75 73'108'978.10
Überschussbestand 868.40 857.70
Stand Vorsorgekapital gemäss Bilanz 540'131'400.55 490'186'609.21
Verwendete Zinssätze 31.12.2021 31.12.2020
Vorsorgekapital BVG-Obligatorium 2.00% 1.00%
Vorsorgekapital Überobligatorium  2.00% 2.00%
Mutationszins überobligatorische Guthaben 1.00% 1.00%
Überschussbestand 0.00% 0.00%
Arbeitgeberbeitragsreserve 0.00% 0.50%
pendente Freizügigkeitsleistungen 1.00% 1.00%
53 Summe der Altersguthaben nach BVG 31.12.2021 31.12.2020
CHF CHF
Altersguthaben nach BVG (Schattenrechnung) 140'948'557.29 127'927'303.03
26.10% 26.10%"</t>
  </si>
  <si>
    <t>Die wichtigsten Abschnitte, die sich mit Risikodeckung/Rückdeckung/Rückversicherung befassen, sind:
- "Die Risiken Alter, Tod und Invalidität sind über den Rückversicherer, die Basler, abgedeckt."
- "Im Berichtsjahr hat die VSM-Sammelstiftung für Medizinalpersonen keine Überschussbeteiligung erhalten."
- "Die Position 'Alternative Anlagen' beinhaltet auch Kollektivanlagen mit ausschließlichem, physischem Goldbesitz. Somit wird von der Erweiterung der Anlagemöglichkeit Gebrauch gemacht. Der Stiftungsrat sieht mit diesen Anlagen - aufgrund der einfachen Handelbarkeit resp. Verfügbarkeit - die Einhaltung der Sicherheit und Risikoverteilung (Art. 50 Abs. 1-3 BVV 2) nicht als gefährdet."</t>
  </si>
  <si>
    <t>Die Strategie der Stiftung besteht darin, die berufliche Vorsorge im Rahmen des BVG und seiner Ausführungsbestimmungen für die Arbeitnehmer und deren Hinterlassenen abzudecken. Die Stiftung bietet verschiedene Vorsorgepläne an und finanziert sich nach dem Beitragsprimat. Sie strebt eine langfristige strategische Asset Allocation an und hat Vermögensverwalter beauftragt, das Vermögen zu verwalten. Die Vermögensanlage umfasst verschiedene Anlagekategorien wie Liquidität/Geldmarkt, Aktien, Obligationen, Darlehen/Hypotheken, Immobilien und alternative Anlagen. Das Netto-Ergebnis aus der Vermögensanlage betrug im Jahr 2022 -73'057'770.10 CHF. Die Stiftung hat eine Wertschwankungsreserve gebildet, um mögliche Schwankungen in der Vermögensanlage abzudecken. Der Deckungsgrad der Stiftung beträgt 99.72%.</t>
  </si>
  <si>
    <t>Die Strategie der Stiftung besteht darin, die berufliche Vorsorge im Rahmen des BVG und seiner Ausführungsbestimmungen für die Arbeitnehmer und deren Hinterlassenen der angeschlossenen Arbeitgeber abzudecken. Die Stiftung strebt an, über die BVG-Mindestleistung hinauszugehen und Unterstützungen in Notlagen wie Krankheit, Unfall oder Arbeitslosigkeit zu bieten. Die Vermögensanlage erfolgt nach einem Anlagereglement, das vom Stiftungsrat festgelegt wurde. Die Stiftung hat verschiedene Anlagekategorien, darunter Liquidität/Geldmarkt, Aktien, Obligationen, Darlehen/Hypotheken, Immobilien und alternative Anlagen. Das Ziel ist es, eine angemessene Rendite zu erzielen und die Sicherheit der Anlagen zu gewährleisten. Die Stiftung verfügt auch über Arbeitgeberbeitragsreserven und hat Verbindlichkeiten und Forderungen. Der Verwaltungsaufwand wird kontrolliert und es werden Marketing- und Werbeaktivitäten durchgeführt. Die Stiftung unterliegt der Aufsicht der Bernischen BVG- und Stiftungsaufsicht.</t>
  </si>
  <si>
    <t>Die Strategie der Stiftung besteht darin, die berufliche Vorsorge im Rahmen des BVG und seiner Ausführungsbestimmungen für die Arbeitnehmer sowie für deren Hinterlassenen der mit Anschlussvereinbarung angeschlossenen Arbeitgeber gegen die wirtschaftlichen Folgen von Alter, Tod und Invalidität zu gewährleisten. Die Stiftung bietet ihren Versicherten ein breites Produktspektrum an, um ihre Vorsorgebedürfnisse abzudecken. Die Vermögensanlage der Stiftung erfolgt in verschiedenen Anlagekategorien wie Liquidität/Geldmarkt, Aktien, Obligationen, Darlehen/Hypotheken, Immobilien und alternative Anlagen. Im Jahr 2020 erzielte die Stiftung eine Gesamtrendite von 4.95% brutto bzw. 4.63% netto. Das Vermögen der Stiftung wuchs auf CHF 584.7 Mio. und der Deckungsgrad stieg auf 111.8%. Die Stiftung plant auch die Erneuerung ihres IT-Systems im Jahr 2021.</t>
  </si>
  <si>
    <t>Luc Meier</t>
  </si>
  <si>
    <t>Tellco AG</t>
  </si>
  <si>
    <t>"Die Liegenschaften werden beim Kauf und später jährlich mittels der Discounted-Cash-Flow-Methode bewertet. Der durchschnittliche, marktwertgewichtete Diskontierungszinssatz des Bestandsportfolios bei der Anlagegruppe Immobilien Schweiz beträgt 3.39% (Vorjahr 3.49%), wobei die Spanne der einzelnen Liegenschaften von 2.7% bis 4.7% (Vorjahr 2.7% bis 4.7%) reicht. Der durchschnittliche, marktwertgewichtete Diskontierungszinssatz des Bestandsportfolios bei der Anlagegruppe Kommerzielle Immobilien Schweiz beträgt 3.73% (Vorjahr 3.72%), wobei die Spanne der einzelnen Liegenschaften von 3.2% bis 4.0% (Vorjahr 3.2% bis 4.0%) reicht."</t>
  </si>
  <si>
    <t>Die wichtigsten Abschnitte, die sich mit Risikodeckung/Rückdeckung/Rückversicherung befassen, sind:
- "Die Pandemie dürfte im Laufe dieses Jahres unter Kontrolle sein und zu einer Normalisierung des wirtschaftlichen und gesellschaftlichen Lebens führen. Die Inflationsbefürchtungen, steigende Zinsen und geopolitische Spannungen sorgen jedoch für viel Volatilität an den Börsen."
- "Die Performance der Anlagegruppe Tellco AST Private Equity (C-Tranche) beträgt 26.73 % für das Jahr 2021. Nachdem sich der grösste Investor an der Private Equity hat, sein Investment zu kündigen, hat der Stiftungsrat an seiner Sitzung vom 1. September entschieden, keine neuen Zeichnungen entgegen-zunehmen und für alle Kunden nur noch eine Run-Off Tranche zu führen."
- "BlackRock Private Equity Partners (PEP) arbeitet mit einer Vielzahl von Kunden zusammen und unterstützt sie dabei, die Herausforderungen und Chancen des aktuellen Marktumfelds zu analysieren. Da die Situation in der Ukraine eskaliert und Russland mit Sanktionen belegt wird, erwarten wir eine anhaltende Marktvolatilität. Zum Glück hat das Tellco Portfolio derzeit kein Exposure in Russland oder der Ukraine. Trotzdem beobachten wir die Lage sehr genau."</t>
  </si>
  <si>
    <t>Die Strategie der Tellco Anlagestiftung besteht darin, die Liegenschaften beim Kauf und jährlich mittels der Discounted-Cash-Flow-Methode zu bewerten. Dabei beträgt der durchschnittliche, marktwertgewichtete Diskontierungszinssatz des Bestandsportfolios bei der Anlagegruppe Immobilien Schweiz 3.39% und bei der Anlagegruppe Kommerzielle Immobilien Schweiz 3.73%. Die Spanne der einzelnen Liegenschaften reicht von 2.7% bis 4.7% bzw. von 3.2% bis 4.0%.</t>
  </si>
  <si>
    <t>Die Strategie der Stiftung besteht darin, in Immobilien und Private Equity zu investieren. Im Immobilienbereich konzentriert sich die Stiftung auf Wohn- und Geschäftsliegenschaften in Schweizer Ballungszentren und deren Agglomerationen. Die Immobilien werden nach bestimmten Kriterien ausgewählt, wie zum Beispiel gute Lage, Zustand und Ausbaustandard, langfristige Mietverträge und angemessene Mietzinshöhen. Die Stiftung strebt eine gute Diversifikation des Immobilienportfolios an.
Im Bereich Private Equity investiert die Stiftung vor allem in indirekte Sekundär- und Primärinvestitionen mit einem Fokus auf Buyout- und Wachstumskapital in entwickelten Märkten. Die Stiftung arbeitet mit erfahrenen Anbietern von Private-Equity-Lösungen zusammen, um die Chancen und Herausforderungen des aktuellen Marktumfelds zu analysieren. Die Stiftung hat beschlossen, keine neuen Zeichnungen für die Anlagegruppe Private Equity entgegenzunehmen und nur noch eine Run-Off Tranche für bestehende Kunden zu führen.
Die Stiftung strebt eine gute Performance in beiden Anlagebereichen an und setzt sich dafür ein, die Erwartungen der Anleger zu erfüllen.</t>
  </si>
  <si>
    <t>Fabian Thommen</t>
  </si>
  <si>
    <t>Dr. Christoph Meier</t>
  </si>
  <si>
    <t>1153Mio.</t>
  </si>
  <si>
    <t>BVG2020,Periodentafel2017</t>
  </si>
  <si>
    <t>"Dreiviertel der Vorsorgewerke weisen weiterhin eine Überdeckung aus. Sie konnten das negative Anlageergebnis dank des positiven Beitrags aus dem Risikoergebnis der Stiftung (mehr dazu auf Seite 6) sowie selber angesparten Wertschwankungsreserven abfedern – ermöglicht wird dies durch das faire TRANSPARENTA-Beteiligungsmodell mit individuellem Deckungsgrad. Beim restlichen Viertel handelt es sich mehrheitlich um geringfügige Unterdeckungen mit Deckungsgrad nahe 100 %. Konsolidiert weist TRANSPARENTA auf Stiftungsebene einen Deckungsgrad von 102.3 % aus. Details mit Zahlen und Grafiken zu den Vorsorgewerken und Rentnerpools sowie zur Bilanz und Betriebsrechnung sind ab Seite 24 aufgeführt."</t>
  </si>
  <si>
    <t>"TRANSPARENTA hat im Jahr 2021 eine durchschnittliche Gesamtperformance von 6,58 % erzielt. Die Vermögensverwaltungskosten betrugen 0,34 %, wobei die direkten Kosten 0,16 % ausmachten. Die Anlagestruktur nach Kategorien war wie folgt: 2,7 % Cash &amp; übrige Anlagen, 20,3 % Obligationen CHF, 15 % Obligationen FW, 12 % Aktien CH, 7,2 % Aktien Ausland, 21,9 % Immobilien und 21,8 % übrige. Die Anlagestruktur nach Währungen war wie folgt: 68,3 % Schweizer Franken, 5,9 % Euro, 1,6 % britisches Pfund, 18,7 % japanischer Yen und 0,5 % übrige. Die ESG-gewichtete CO2-Emissionsintensität betrug 5,0 Tonnen pro USD Mio. Umsatz. Die Entwicklung des Deckungsgrads der Stiftung seit Gründung war positiv und lag über dem Durchschnitt der Schweizer Pensionskassen. TRANSPARENTA setzt auf eine nachhaltige Kapitalanlage und berücksichtigt ESG-Kriterien bei Investitionsentscheidungen. Die direkten Stimmrechte werden ausgeübt und das Stimmverhalten bei Generalversammlungen offen gelegt. Die Vermögensverwaltungskosten wurden konsequent niedrig gehalten, was zu einer günstigen Kostenstruktur führte."</t>
  </si>
  <si>
    <t>Die Strategie der Stiftung TRANSPARENTA besteht darin, eine langfristig nachhaltige Wertgenerierung für ihre Versicherten zu erreichen. Dabei berücksichtigt die Stiftung verschiedene Nachhaltigkeitsansätze, wie zum Beispiel die Berücksichtigung von ESG-Kriterien (Umwelt, Soziales, Governance) bei Investitionsentscheidungen und die Anwendung von Ausschlusskriterien für Unternehmen und Sektoren mit kontroversen Geschäftspraktiken. TRANSPARENTA setzt auf eine weitgehend passive Anlageverwaltung und hält die Vermögensverwaltungskosten niedrig. Die Stiftung ist Unterzeichnerin der "United Nations Principles for Responsible Investment" und verpflichtet sich zur Berücksichtigung von Nachhaltigkeitskriterien bei ihren Investitionen.</t>
  </si>
  <si>
    <t>Die Strategie der Stiftung TRANSPARENTA besteht darin, eine langfristige und verantwortungsbewusste Kapitalanlage zu verfolgen. Die Stiftung legt großen Wert auf Nachhaltigkeitskriterien bei ihren Investitionsentscheidungen und ist Unterzeichnerin der "United Nations Principles for Responsible Investment". TRANSPARENTA nimmt ihre direkten Stimmrechte bei Generalversammlungen von börsenkotierten Schweizer Unternehmen wahr und legt ihr Stimmverhalten offen. Die Stiftung setzt auf eine weitgehend passive Anlageverwaltung und hält die Vermögensverwaltungskosten niedrig. TRANSPARENTA hat eine gute Risikofähigkeit und verzeichnete eine überdurchschnittliche Gesamtperformance seit ihrer Gründung im Jahr 2004.</t>
  </si>
  <si>
    <t>1’831’631</t>
  </si>
  <si>
    <t>1’915’163</t>
  </si>
  <si>
    <t xml:space="preserve">7’946’202 </t>
  </si>
  <si>
    <t>8’051’741</t>
  </si>
  <si>
    <t>vorhanden</t>
  </si>
  <si>
    <t>Christa Janjic-Marti</t>
  </si>
  <si>
    <t>61’513’629</t>
  </si>
  <si>
    <t>58’447’945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</si>
</sst>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right style="thin">
        <color indexed="64"/>
      </right>
      <top/>
      <bottom/>
      <diagonal/>
    </border>
  </borders>
  <cellStyleXfs count="3">
    <xf numFmtId="0" fontId="0" fillId="0" borderId="0"/>
    <xf numFmtId="43" fontId="1" fillId="0" borderId="0"/>
    <xf numFmtId="9" fontId="1" fillId="0" borderId="0"/>
  </cellStyleXfs>
  <cellXfs count="15">
    <xf numFmtId="0" fontId="0" fillId="0" borderId="0" xfId="0"/>
    <xf numFmtId="0" fontId="2" fillId="2" borderId="0" xfId="0" applyFont="1" applyFill="1"/>
    <xf numFmtId="0" fontId="0" fillId="0" borderId="1" xfId="0" applyBorder="1"/>
    <xf numFmtId="9" fontId="0" fillId="0" borderId="0" xfId="2" applyFont="1"/>
    <xf numFmtId="164" fontId="0" fillId="0" borderId="0" xfId="1" applyNumberFormat="1" applyFont="1"/>
    <xf numFmtId="0" fontId="0" fillId="0" borderId="0" xfId="0" applyAlignment="1">
      <alignment wrapText="1"/>
    </xf>
    <xf numFmtId="165" fontId="1" fillId="0" borderId="0" xfId="1" applyNumberFormat="1"/>
    <xf numFmtId="164" fontId="1" fillId="0" borderId="0" xfId="1" applyNumberFormat="1"/>
    <xf numFmtId="10" fontId="0" fillId="0" borderId="0" xfId="0" applyNumberFormat="1"/>
    <xf numFmtId="3" fontId="0" fillId="0" borderId="0" xfId="0" applyNumberFormat="1"/>
    <xf numFmtId="4" fontId="0" fillId="0" borderId="0" xfId="0" applyNumberFormat="1"/>
    <xf numFmtId="43" fontId="1" fillId="0" borderId="0" xfId="1"/>
    <xf numFmtId="9" fontId="0" fillId="0" borderId="0" xfId="0" applyNumberFormat="1"/>
    <xf numFmtId="43" fontId="0" fillId="0" borderId="0" xfId="1" applyFont="1"/>
    <xf numFmtId="164" fontId="0" fillId="0" borderId="0" xfId="1" applyNumberFormat="1" applyFont="1" applyFill="1"/>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workbookViewId="0">
      <selection activeCell="B6" sqref="B6:B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t="s">
        <v>1</v>
      </c>
      <c r="C1" s="1" t="s">
        <v>2</v>
      </c>
      <c r="D1" s="1" t="s">
        <v>3</v>
      </c>
      <c r="E1" s="1" t="s">
        <v>4</v>
      </c>
    </row>
    <row r="2" spans="1:5" x14ac:dyDescent="0.45">
      <c r="A2" s="2" t="s">
        <v>5</v>
      </c>
      <c r="E2" s="3" t="str">
        <f>IF(C2="","",IF(B2=C2,"","Veränderung"))</f>
        <v/>
      </c>
    </row>
    <row r="3" spans="1:5" x14ac:dyDescent="0.45">
      <c r="A3" s="2" t="s">
        <v>6</v>
      </c>
      <c r="E3" s="3" t="str">
        <f>IF(C3="","",IF(B3=C3,"","Veränderung"))</f>
        <v/>
      </c>
    </row>
    <row r="4" spans="1:5" x14ac:dyDescent="0.45">
      <c r="A4" s="2" t="s">
        <v>7</v>
      </c>
      <c r="E4" s="3" t="str">
        <f>IF(C4="","",IF(B4=C4,"","Veränderung"))</f>
        <v/>
      </c>
    </row>
    <row r="5" spans="1:5" x14ac:dyDescent="0.45">
      <c r="A5" s="2" t="s">
        <v>8</v>
      </c>
      <c r="E5" s="3"/>
    </row>
    <row r="6" spans="1:5" x14ac:dyDescent="0.45">
      <c r="A6" s="2" t="s">
        <v>9</v>
      </c>
      <c r="B6" s="4"/>
      <c r="C6" s="4"/>
      <c r="D6" s="4"/>
      <c r="E6" s="3" t="str">
        <f>IF(C6="","",B6/C6-1)</f>
        <v/>
      </c>
    </row>
    <row r="7" spans="1:5" x14ac:dyDescent="0.45">
      <c r="A7" s="2" t="s">
        <v>10</v>
      </c>
      <c r="B7" s="4"/>
      <c r="C7" s="4"/>
      <c r="D7" s="4"/>
      <c r="E7" s="3" t="str">
        <f>IF(C7="","",B7/C7-1)</f>
        <v/>
      </c>
    </row>
    <row r="8" spans="1:5" x14ac:dyDescent="0.45">
      <c r="A8" s="2" t="s">
        <v>11</v>
      </c>
      <c r="B8" s="4"/>
      <c r="C8" s="4"/>
      <c r="D8" s="4"/>
      <c r="E8" s="3" t="str">
        <f>IF(C8="","",B8/C8-1)</f>
        <v/>
      </c>
    </row>
    <row r="9" spans="1:5" x14ac:dyDescent="0.45">
      <c r="A9" s="2" t="s">
        <v>12</v>
      </c>
      <c r="B9" s="4"/>
      <c r="C9" s="4"/>
      <c r="D9" s="4"/>
      <c r="E9" s="3"/>
    </row>
    <row r="10" spans="1:5" x14ac:dyDescent="0.45">
      <c r="A10" s="2" t="s">
        <v>13</v>
      </c>
      <c r="E10" s="3" t="str">
        <f>IF(C10="","",B10/C10-1)</f>
        <v/>
      </c>
    </row>
    <row r="11" spans="1:5" x14ac:dyDescent="0.45">
      <c r="A11" s="2" t="s">
        <v>14</v>
      </c>
      <c r="E11" s="3"/>
    </row>
    <row r="12" spans="1:5" x14ac:dyDescent="0.45">
      <c r="A12" s="2" t="s">
        <v>15</v>
      </c>
      <c r="E12" s="3"/>
    </row>
    <row r="13" spans="1:5" x14ac:dyDescent="0.45">
      <c r="A13" s="2" t="s">
        <v>16</v>
      </c>
      <c r="E13" s="3"/>
    </row>
    <row r="14" spans="1:5" x14ac:dyDescent="0.45">
      <c r="A14" s="2" t="s">
        <v>17</v>
      </c>
      <c r="E14" s="3"/>
    </row>
    <row r="15" spans="1:5" x14ac:dyDescent="0.45">
      <c r="A15" s="2" t="s">
        <v>18</v>
      </c>
      <c r="E15" s="3"/>
    </row>
    <row r="16" spans="1:5" x14ac:dyDescent="0.45">
      <c r="A16" s="2" t="s">
        <v>19</v>
      </c>
      <c r="E16" s="3"/>
    </row>
    <row r="17" spans="1:5" x14ac:dyDescent="0.45">
      <c r="A17" s="2" t="s">
        <v>20</v>
      </c>
      <c r="E17" s="3"/>
    </row>
    <row r="18" spans="1:5" x14ac:dyDescent="0.45">
      <c r="A18" s="2" t="s">
        <v>21</v>
      </c>
      <c r="E18" s="3"/>
    </row>
    <row r="19" spans="1:5" x14ac:dyDescent="0.45">
      <c r="A19" s="2" t="s">
        <v>22</v>
      </c>
      <c r="E19" s="3"/>
    </row>
    <row r="20" spans="1:5" x14ac:dyDescent="0.45">
      <c r="A20" s="2" t="s">
        <v>23</v>
      </c>
      <c r="E20" s="3" t="str">
        <f>IF(C20="","",IF(B20=C20,"","Veränderung"))</f>
        <v/>
      </c>
    </row>
    <row r="21" spans="1:5" x14ac:dyDescent="0.45">
      <c r="A21" s="2" t="s">
        <v>24</v>
      </c>
      <c r="E21" s="3"/>
    </row>
    <row r="22" spans="1:5" x14ac:dyDescent="0.45">
      <c r="A22" s="2" t="s">
        <v>25</v>
      </c>
    </row>
    <row r="23" spans="1:5" x14ac:dyDescent="0.45">
      <c r="A23" s="2"/>
    </row>
    <row r="29" spans="1:5" x14ac:dyDescent="0.45">
      <c r="A29" t="s">
        <v>26</v>
      </c>
    </row>
    <row r="30" spans="1:5" x14ac:dyDescent="0.45">
      <c r="A30"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0"/>
  <sheetViews>
    <sheetView workbookViewId="0">
      <selection activeCell="D22" sqref="D2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124</v>
      </c>
      <c r="C2" t="s">
        <v>124</v>
      </c>
      <c r="D2" t="s">
        <v>124</v>
      </c>
      <c r="E2" s="3" t="str">
        <f>IF(C2="","",IF(B2=C2,"","Veränderung"))</f>
        <v/>
      </c>
    </row>
    <row r="3" spans="1:5" x14ac:dyDescent="0.45">
      <c r="A3" s="2" t="s">
        <v>6</v>
      </c>
      <c r="B3" t="s">
        <v>125</v>
      </c>
      <c r="D3" t="s">
        <v>126</v>
      </c>
      <c r="E3" s="3" t="str">
        <f>IF(C3="","",IF(B3=C3,"","Veränderung"))</f>
        <v/>
      </c>
    </row>
    <row r="4" spans="1:5" x14ac:dyDescent="0.45">
      <c r="A4" s="2" t="s">
        <v>7</v>
      </c>
      <c r="B4" t="s">
        <v>90</v>
      </c>
      <c r="C4" t="s">
        <v>90</v>
      </c>
      <c r="D4" t="s">
        <v>90</v>
      </c>
      <c r="E4" s="3" t="str">
        <f>IF(C4="","",IF(B4=C4,"","Veränderung"))</f>
        <v/>
      </c>
    </row>
    <row r="5" spans="1:5" x14ac:dyDescent="0.45">
      <c r="A5" s="2" t="s">
        <v>8</v>
      </c>
      <c r="B5" t="s">
        <v>127</v>
      </c>
      <c r="C5" t="s">
        <v>127</v>
      </c>
      <c r="D5" t="s">
        <v>127</v>
      </c>
      <c r="E5" s="3"/>
    </row>
    <row r="6" spans="1:5" x14ac:dyDescent="0.45">
      <c r="A6" s="2" t="s">
        <v>9</v>
      </c>
      <c r="B6" s="4">
        <v>873</v>
      </c>
      <c r="C6" s="4">
        <v>766</v>
      </c>
      <c r="D6" s="4" t="s">
        <v>32</v>
      </c>
      <c r="E6" s="3">
        <f>IF(C6="","",B6/C6-1)</f>
        <v>0.13968668407310703</v>
      </c>
    </row>
    <row r="7" spans="1:5" x14ac:dyDescent="0.45">
      <c r="A7" s="2" t="s">
        <v>10</v>
      </c>
      <c r="B7" s="4">
        <v>561</v>
      </c>
      <c r="C7" s="4">
        <v>573</v>
      </c>
      <c r="D7" s="4" t="s">
        <v>32</v>
      </c>
      <c r="E7" s="3">
        <f>IF(C7="","",B7/C7-1)</f>
        <v>-2.0942408376963373E-2</v>
      </c>
    </row>
    <row r="8" spans="1:5" x14ac:dyDescent="0.45">
      <c r="A8" s="2" t="s">
        <v>11</v>
      </c>
      <c r="B8" s="4">
        <v>179110848</v>
      </c>
      <c r="C8" s="4">
        <v>181026168</v>
      </c>
      <c r="D8" s="4">
        <v>196230361</v>
      </c>
      <c r="E8" s="3">
        <f>IF(C8="","",B8/C8-1)</f>
        <v>-1.0580348803494566E-2</v>
      </c>
    </row>
    <row r="9" spans="1:5" x14ac:dyDescent="0.45">
      <c r="A9" s="2" t="s">
        <v>12</v>
      </c>
      <c r="B9" s="4">
        <v>607844</v>
      </c>
      <c r="C9" s="4">
        <v>564287</v>
      </c>
      <c r="D9" s="4">
        <v>560677</v>
      </c>
      <c r="E9" s="3"/>
    </row>
    <row r="10" spans="1:5" x14ac:dyDescent="0.45">
      <c r="A10" s="2" t="s">
        <v>13</v>
      </c>
      <c r="B10">
        <v>102</v>
      </c>
      <c r="C10" s="4">
        <v>110.5</v>
      </c>
      <c r="D10">
        <v>105.1</v>
      </c>
      <c r="E10" s="3">
        <f>IF(C10="","",B10/C10-1)</f>
        <v>-7.6923076923076872E-2</v>
      </c>
    </row>
    <row r="11" spans="1:5" x14ac:dyDescent="0.45">
      <c r="A11" s="2" t="s">
        <v>14</v>
      </c>
      <c r="B11">
        <v>-5.39</v>
      </c>
      <c r="D11">
        <v>3.55</v>
      </c>
      <c r="E11" s="3"/>
    </row>
    <row r="12" spans="1:5" x14ac:dyDescent="0.45">
      <c r="A12" s="2" t="s">
        <v>15</v>
      </c>
      <c r="B12" t="s">
        <v>32</v>
      </c>
      <c r="D12">
        <v>14776190</v>
      </c>
      <c r="E12" s="3"/>
    </row>
    <row r="13" spans="1:5" x14ac:dyDescent="0.45">
      <c r="A13" s="2" t="s">
        <v>16</v>
      </c>
      <c r="B13" t="s">
        <v>32</v>
      </c>
      <c r="D13">
        <v>166646</v>
      </c>
      <c r="E13" s="3"/>
    </row>
    <row r="14" spans="1:5" x14ac:dyDescent="0.45">
      <c r="A14" s="2" t="s">
        <v>17</v>
      </c>
      <c r="B14" t="s">
        <v>32</v>
      </c>
      <c r="D14">
        <v>-405000</v>
      </c>
      <c r="E14" s="3"/>
    </row>
    <row r="15" spans="1:5" x14ac:dyDescent="0.45">
      <c r="A15" s="2" t="s">
        <v>18</v>
      </c>
      <c r="B15" t="s">
        <v>32</v>
      </c>
      <c r="D15">
        <v>32886100</v>
      </c>
      <c r="E15" s="3"/>
    </row>
    <row r="16" spans="1:5" x14ac:dyDescent="0.45">
      <c r="A16" s="2" t="s">
        <v>19</v>
      </c>
      <c r="B16" t="s">
        <v>32</v>
      </c>
      <c r="D16">
        <v>32592400</v>
      </c>
      <c r="E16" s="3"/>
    </row>
    <row r="17" spans="1:5" x14ac:dyDescent="0.45">
      <c r="A17" s="2" t="s">
        <v>20</v>
      </c>
      <c r="B17" t="s">
        <v>32</v>
      </c>
      <c r="D17" t="s">
        <v>32</v>
      </c>
      <c r="E17" s="3"/>
    </row>
    <row r="18" spans="1:5" x14ac:dyDescent="0.45">
      <c r="A18" s="2" t="s">
        <v>21</v>
      </c>
      <c r="B18" t="s">
        <v>33</v>
      </c>
      <c r="C18" t="s">
        <v>33</v>
      </c>
      <c r="D18" t="s">
        <v>33</v>
      </c>
      <c r="E18" s="3"/>
    </row>
    <row r="19" spans="1:5" x14ac:dyDescent="0.45">
      <c r="A19" s="2" t="s">
        <v>22</v>
      </c>
      <c r="B19" s="8">
        <v>5.0000000000000001E-3</v>
      </c>
      <c r="C19" s="8">
        <v>5.0000000000000001E-3</v>
      </c>
      <c r="D19" s="8">
        <v>5.0000000000000001E-3</v>
      </c>
      <c r="E19" s="3"/>
    </row>
    <row r="20" spans="1:5" x14ac:dyDescent="0.45">
      <c r="A20" s="2" t="s">
        <v>23</v>
      </c>
      <c r="B20" t="s">
        <v>34</v>
      </c>
      <c r="D20" t="s">
        <v>128</v>
      </c>
      <c r="E20" s="3" t="str">
        <f>IF(C20="","",IF(B20=C20,"","Veränderung"))</f>
        <v/>
      </c>
    </row>
    <row r="21" spans="1:5" x14ac:dyDescent="0.45">
      <c r="A21" s="2" t="s">
        <v>24</v>
      </c>
      <c r="B21" t="s">
        <v>34</v>
      </c>
      <c r="D21" t="s">
        <v>128</v>
      </c>
      <c r="E21" s="3"/>
    </row>
    <row r="22" spans="1:5" x14ac:dyDescent="0.45">
      <c r="A22" s="2" t="s">
        <v>25</v>
      </c>
      <c r="B22" t="s">
        <v>129</v>
      </c>
      <c r="D22" t="s">
        <v>130</v>
      </c>
    </row>
    <row r="23" spans="1:5" x14ac:dyDescent="0.45">
      <c r="A23" s="2"/>
    </row>
    <row r="29" spans="1:5" x14ac:dyDescent="0.45">
      <c r="A29" t="s">
        <v>26</v>
      </c>
      <c r="B29" t="s">
        <v>131</v>
      </c>
    </row>
    <row r="30" spans="1:5" x14ac:dyDescent="0.45">
      <c r="A30" t="s">
        <v>27</v>
      </c>
      <c r="B30" t="s">
        <v>132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0"/>
  <sheetViews>
    <sheetView topLeftCell="A3" workbookViewId="0">
      <selection activeCell="C30" sqref="C30"/>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133</v>
      </c>
      <c r="C2" t="s">
        <v>133</v>
      </c>
      <c r="D2" t="s">
        <v>133</v>
      </c>
      <c r="E2" s="3" t="str">
        <f>IF(C2="","",IF(B2=C2,"","Veränderung"))</f>
        <v/>
      </c>
    </row>
    <row r="3" spans="1:5" x14ac:dyDescent="0.45">
      <c r="A3" s="2" t="s">
        <v>6</v>
      </c>
      <c r="B3" t="s">
        <v>134</v>
      </c>
      <c r="C3" t="s">
        <v>134</v>
      </c>
      <c r="D3" t="s">
        <v>135</v>
      </c>
      <c r="E3" s="3" t="str">
        <f>IF(C3="","",IF(B3=C3,"","Veränderung"))</f>
        <v/>
      </c>
    </row>
    <row r="4" spans="1:5" x14ac:dyDescent="0.45">
      <c r="A4" s="2" t="s">
        <v>7</v>
      </c>
      <c r="B4" t="s">
        <v>90</v>
      </c>
      <c r="C4" t="s">
        <v>90</v>
      </c>
      <c r="D4" t="s">
        <v>90</v>
      </c>
      <c r="E4" s="3" t="str">
        <f>IF(C4="","",IF(B4=C4,"","Veränderung"))</f>
        <v/>
      </c>
    </row>
    <row r="5" spans="1:5" x14ac:dyDescent="0.45">
      <c r="A5" s="2" t="s">
        <v>8</v>
      </c>
      <c r="B5" t="s">
        <v>136</v>
      </c>
      <c r="C5" t="s">
        <v>136</v>
      </c>
      <c r="D5" t="s">
        <v>136</v>
      </c>
      <c r="E5" s="3"/>
    </row>
    <row r="6" spans="1:5" x14ac:dyDescent="0.45">
      <c r="A6" s="2" t="s">
        <v>9</v>
      </c>
      <c r="B6" s="4">
        <v>93456</v>
      </c>
      <c r="C6" s="4">
        <v>90990</v>
      </c>
      <c r="D6" s="4">
        <v>89874</v>
      </c>
      <c r="E6" s="3">
        <f>IF(C6="","",B6/C6-1)</f>
        <v>2.7101879327398715E-2</v>
      </c>
    </row>
    <row r="7" spans="1:5" x14ac:dyDescent="0.45">
      <c r="A7" s="2" t="s">
        <v>10</v>
      </c>
      <c r="B7" s="4">
        <v>40375</v>
      </c>
      <c r="C7" s="4">
        <v>39305</v>
      </c>
      <c r="D7" s="4">
        <v>38213</v>
      </c>
      <c r="E7" s="3">
        <f>IF(C7="","",B7/C7-1)</f>
        <v>2.722299961836927E-2</v>
      </c>
    </row>
    <row r="8" spans="1:5" x14ac:dyDescent="0.45">
      <c r="A8" s="2" t="s">
        <v>11</v>
      </c>
      <c r="B8" s="4">
        <v>19019300000</v>
      </c>
      <c r="C8" s="4">
        <v>18507300000</v>
      </c>
      <c r="D8" s="4"/>
      <c r="E8" s="3">
        <f>IF(C8="","",B8/C8-1)</f>
        <v>2.7664759311190723E-2</v>
      </c>
    </row>
    <row r="9" spans="1:5" x14ac:dyDescent="0.45">
      <c r="A9" s="2" t="s">
        <v>12</v>
      </c>
      <c r="B9" s="4">
        <v>14032856</v>
      </c>
      <c r="C9" s="4">
        <v>14065209</v>
      </c>
      <c r="D9" s="4">
        <v>14339179</v>
      </c>
      <c r="E9" s="3"/>
    </row>
    <row r="10" spans="1:5" x14ac:dyDescent="0.45">
      <c r="A10" s="2" t="s">
        <v>13</v>
      </c>
      <c r="B10">
        <v>97.6</v>
      </c>
      <c r="C10">
        <v>111.6</v>
      </c>
      <c r="D10">
        <v>105.3</v>
      </c>
      <c r="E10" s="3">
        <f>IF(C10="","",B10/C10-1)</f>
        <v>-0.12544802867383509</v>
      </c>
    </row>
    <row r="11" spans="1:5" x14ac:dyDescent="0.45">
      <c r="A11" s="2" t="s">
        <v>14</v>
      </c>
      <c r="B11">
        <v>-11.2</v>
      </c>
      <c r="C11" s="7">
        <v>8</v>
      </c>
      <c r="D11" t="s">
        <v>32</v>
      </c>
      <c r="E11" s="3"/>
    </row>
    <row r="12" spans="1:5" x14ac:dyDescent="0.45">
      <c r="A12" s="2" t="s">
        <v>15</v>
      </c>
      <c r="C12" t="s">
        <v>32</v>
      </c>
      <c r="D12">
        <v>1393063746</v>
      </c>
      <c r="E12" s="3"/>
    </row>
    <row r="13" spans="1:5" x14ac:dyDescent="0.45">
      <c r="A13" s="2" t="s">
        <v>16</v>
      </c>
      <c r="B13">
        <v>604100000</v>
      </c>
      <c r="C13">
        <v>585300000</v>
      </c>
      <c r="D13">
        <v>616401822</v>
      </c>
      <c r="E13" s="3"/>
    </row>
    <row r="14" spans="1:5" x14ac:dyDescent="0.45">
      <c r="A14" s="2" t="s">
        <v>17</v>
      </c>
      <c r="D14">
        <v>904599093</v>
      </c>
      <c r="E14" s="3"/>
    </row>
    <row r="15" spans="1:5" x14ac:dyDescent="0.45">
      <c r="A15" s="2" t="s">
        <v>18</v>
      </c>
      <c r="B15" s="9">
        <v>135851765</v>
      </c>
      <c r="C15" s="9">
        <v>169747739</v>
      </c>
      <c r="D15">
        <v>-148853314</v>
      </c>
      <c r="E15" s="3"/>
    </row>
    <row r="16" spans="1:5" x14ac:dyDescent="0.45">
      <c r="A16" s="2" t="s">
        <v>19</v>
      </c>
      <c r="B16" s="9">
        <v>5875601</v>
      </c>
      <c r="C16" s="9">
        <v>4986404</v>
      </c>
      <c r="E16" s="3"/>
    </row>
    <row r="17" spans="1:5" x14ac:dyDescent="0.45">
      <c r="A17" s="2" t="s">
        <v>20</v>
      </c>
      <c r="B17" s="9">
        <v>67230200</v>
      </c>
      <c r="C17">
        <v>-64418848</v>
      </c>
      <c r="D17">
        <v>-63166408</v>
      </c>
      <c r="E17" s="3"/>
    </row>
    <row r="18" spans="1:5" x14ac:dyDescent="0.45">
      <c r="A18" s="2" t="s">
        <v>21</v>
      </c>
      <c r="B18" t="s">
        <v>137</v>
      </c>
      <c r="C18" t="s">
        <v>137</v>
      </c>
      <c r="D18" t="s">
        <v>137</v>
      </c>
      <c r="E18" s="3"/>
    </row>
    <row r="19" spans="1:5" x14ac:dyDescent="0.45">
      <c r="A19" s="2" t="s">
        <v>22</v>
      </c>
      <c r="B19">
        <v>1.75</v>
      </c>
      <c r="C19">
        <v>1.75</v>
      </c>
      <c r="D19" t="s">
        <v>32</v>
      </c>
      <c r="E19" s="3"/>
    </row>
    <row r="20" spans="1:5" x14ac:dyDescent="0.45">
      <c r="A20" s="2" t="s">
        <v>23</v>
      </c>
      <c r="B20" t="s">
        <v>138</v>
      </c>
      <c r="C20" t="s">
        <v>138</v>
      </c>
      <c r="D20" t="s">
        <v>139</v>
      </c>
      <c r="E20" s="3" t="str">
        <f>IF(C20="","",IF(B20=C20,"","Veränderung"))</f>
        <v/>
      </c>
    </row>
    <row r="21" spans="1:5" x14ac:dyDescent="0.45">
      <c r="A21" s="2" t="s">
        <v>24</v>
      </c>
      <c r="B21" t="s">
        <v>138</v>
      </c>
      <c r="C21" t="s">
        <v>138</v>
      </c>
      <c r="D21" t="s">
        <v>139</v>
      </c>
      <c r="E21" s="3"/>
    </row>
    <row r="22" spans="1:5" x14ac:dyDescent="0.45">
      <c r="A22" s="2" t="s">
        <v>25</v>
      </c>
      <c r="B22" t="s">
        <v>60</v>
      </c>
      <c r="C22" t="s">
        <v>60</v>
      </c>
      <c r="D22" t="s">
        <v>60</v>
      </c>
    </row>
    <row r="23" spans="1:5" x14ac:dyDescent="0.45">
      <c r="A23" s="2"/>
    </row>
    <row r="29" spans="1:5" ht="12.75" customHeight="1" x14ac:dyDescent="0.45">
      <c r="A29" t="s">
        <v>26</v>
      </c>
      <c r="B29" s="5" t="s">
        <v>140</v>
      </c>
    </row>
    <row r="30" spans="1:5" x14ac:dyDescent="0.45">
      <c r="A30" t="s">
        <v>27</v>
      </c>
      <c r="B30" t="s">
        <v>141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0"/>
  <sheetViews>
    <sheetView workbookViewId="0">
      <selection activeCell="B29" sqref="B2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142</v>
      </c>
      <c r="C2" t="s">
        <v>142</v>
      </c>
      <c r="D2" t="s">
        <v>142</v>
      </c>
      <c r="E2" s="3" t="str">
        <f>IF(C2="","",IF(B2=C2,"","Veränderung"))</f>
        <v/>
      </c>
    </row>
    <row r="3" spans="1:5" x14ac:dyDescent="0.45">
      <c r="A3" s="2" t="s">
        <v>6</v>
      </c>
      <c r="B3" t="s">
        <v>143</v>
      </c>
      <c r="C3" t="s">
        <v>143</v>
      </c>
      <c r="D3" t="s">
        <v>143</v>
      </c>
      <c r="E3" s="3" t="str">
        <f>IF(C3="","",IF(B3=C3,"","Veränderung"))</f>
        <v/>
      </c>
    </row>
    <row r="4" spans="1:5" x14ac:dyDescent="0.45">
      <c r="A4" s="2" t="s">
        <v>7</v>
      </c>
      <c r="B4" t="s">
        <v>144</v>
      </c>
      <c r="C4" t="s">
        <v>144</v>
      </c>
      <c r="D4" t="s">
        <v>145</v>
      </c>
      <c r="E4" s="3" t="str">
        <f>IF(C4="","",IF(B4=C4,"","Veränderung"))</f>
        <v/>
      </c>
    </row>
    <row r="5" spans="1:5" x14ac:dyDescent="0.45">
      <c r="A5" s="2" t="s">
        <v>8</v>
      </c>
      <c r="B5" t="s">
        <v>76</v>
      </c>
      <c r="C5" t="s">
        <v>76</v>
      </c>
      <c r="D5" t="s">
        <v>76</v>
      </c>
      <c r="E5" s="3"/>
    </row>
    <row r="6" spans="1:5" x14ac:dyDescent="0.45">
      <c r="A6" s="2" t="s">
        <v>9</v>
      </c>
      <c r="B6" s="4">
        <v>50000</v>
      </c>
      <c r="C6" s="4">
        <v>46000</v>
      </c>
      <c r="D6" s="4">
        <v>39000</v>
      </c>
      <c r="E6" s="3">
        <f>IF(C6="","",B6/C6-1)</f>
        <v>8.6956521739130377E-2</v>
      </c>
    </row>
    <row r="7" spans="1:5" x14ac:dyDescent="0.45">
      <c r="A7" s="2" t="s">
        <v>10</v>
      </c>
      <c r="B7" s="4">
        <v>7267</v>
      </c>
      <c r="C7" s="4">
        <v>6928</v>
      </c>
      <c r="D7" s="4">
        <v>6628</v>
      </c>
      <c r="E7" s="3">
        <f>IF(C7="","",B7/C7-1)</f>
        <v>4.8931870669745914E-2</v>
      </c>
    </row>
    <row r="8" spans="1:5" x14ac:dyDescent="0.45">
      <c r="A8" s="2" t="s">
        <v>11</v>
      </c>
      <c r="B8" s="4">
        <v>5065241568.8400002</v>
      </c>
      <c r="C8" s="4">
        <v>4818300519.0900002</v>
      </c>
      <c r="D8" s="4"/>
      <c r="E8" s="3">
        <f>IF(C8="","",B8/C8-1)</f>
        <v>5.1250653372828303E-2</v>
      </c>
    </row>
    <row r="9" spans="1:5" x14ac:dyDescent="0.45">
      <c r="A9" s="2" t="s">
        <v>12</v>
      </c>
      <c r="B9" s="4">
        <v>17619357.239999998</v>
      </c>
      <c r="C9" s="4">
        <v>17041214.329999998</v>
      </c>
      <c r="D9" s="4"/>
      <c r="E9" s="3"/>
    </row>
    <row r="10" spans="1:5" x14ac:dyDescent="0.45">
      <c r="A10" s="2" t="s">
        <v>13</v>
      </c>
      <c r="B10">
        <v>109.1</v>
      </c>
      <c r="C10">
        <v>126.3</v>
      </c>
      <c r="D10">
        <v>121.4</v>
      </c>
      <c r="E10" s="3">
        <f>IF(C10="","",B10/C10-1)</f>
        <v>-0.1361836896278702</v>
      </c>
    </row>
    <row r="11" spans="1:5" x14ac:dyDescent="0.45">
      <c r="A11" s="2" t="s">
        <v>14</v>
      </c>
      <c r="B11">
        <v>-10.91</v>
      </c>
      <c r="C11">
        <v>8.6</v>
      </c>
      <c r="D11">
        <v>3.7</v>
      </c>
      <c r="E11" s="3"/>
    </row>
    <row r="12" spans="1:5" x14ac:dyDescent="0.45">
      <c r="A12" s="2" t="s">
        <v>15</v>
      </c>
      <c r="B12" s="10">
        <v>36243377.950000003</v>
      </c>
      <c r="C12" s="10">
        <v>34502357.75</v>
      </c>
      <c r="E12" s="3"/>
    </row>
    <row r="13" spans="1:5" x14ac:dyDescent="0.45">
      <c r="A13" s="2" t="s">
        <v>16</v>
      </c>
      <c r="B13">
        <v>186110536</v>
      </c>
      <c r="C13">
        <v>176457445</v>
      </c>
      <c r="D13">
        <v>171679788</v>
      </c>
      <c r="E13" s="3"/>
    </row>
    <row r="14" spans="1:5" x14ac:dyDescent="0.45">
      <c r="A14" s="2" t="s">
        <v>17</v>
      </c>
      <c r="B14">
        <v>222612211</v>
      </c>
      <c r="C14">
        <v>210277819</v>
      </c>
      <c r="D14">
        <v>201633458</v>
      </c>
      <c r="E14" s="3"/>
    </row>
    <row r="15" spans="1:5" x14ac:dyDescent="0.45">
      <c r="A15" s="2" t="s">
        <v>18</v>
      </c>
      <c r="B15">
        <v>9252629</v>
      </c>
      <c r="C15">
        <v>8652175</v>
      </c>
      <c r="D15">
        <v>8020444</v>
      </c>
      <c r="E15" s="3"/>
    </row>
    <row r="16" spans="1:5" x14ac:dyDescent="0.45">
      <c r="A16" s="2" t="s">
        <v>19</v>
      </c>
      <c r="B16">
        <v>11782270.199999999</v>
      </c>
      <c r="C16">
        <v>11131277.65</v>
      </c>
      <c r="D16">
        <v>7385119.5</v>
      </c>
      <c r="E16" s="3"/>
    </row>
    <row r="17" spans="1:5" x14ac:dyDescent="0.45">
      <c r="A17" s="2" t="s">
        <v>20</v>
      </c>
      <c r="B17">
        <v>15748871</v>
      </c>
      <c r="C17">
        <v>14841967</v>
      </c>
      <c r="D17">
        <v>14556210</v>
      </c>
      <c r="E17" s="3"/>
    </row>
    <row r="18" spans="1:5" x14ac:dyDescent="0.45">
      <c r="A18" s="2" t="s">
        <v>21</v>
      </c>
      <c r="B18" t="s">
        <v>33</v>
      </c>
      <c r="C18" t="s">
        <v>33</v>
      </c>
      <c r="D18" t="s">
        <v>58</v>
      </c>
      <c r="E18" s="3"/>
    </row>
    <row r="19" spans="1:5" x14ac:dyDescent="0.45">
      <c r="A19" s="2" t="s">
        <v>22</v>
      </c>
      <c r="B19">
        <v>2.5</v>
      </c>
      <c r="C19">
        <v>2.5</v>
      </c>
      <c r="D19" t="s">
        <v>32</v>
      </c>
      <c r="E19" s="3"/>
    </row>
    <row r="20" spans="1:5" x14ac:dyDescent="0.45">
      <c r="A20" s="2" t="s">
        <v>23</v>
      </c>
      <c r="B20" t="s">
        <v>146</v>
      </c>
      <c r="C20" t="s">
        <v>34</v>
      </c>
      <c r="D20" t="s">
        <v>34</v>
      </c>
      <c r="E20" s="3" t="str">
        <f>IF(C20="","",IF(B20=C20,"","Veränderung"))</f>
        <v>Veränderung</v>
      </c>
    </row>
    <row r="21" spans="1:5" x14ac:dyDescent="0.45">
      <c r="A21" s="2" t="s">
        <v>24</v>
      </c>
      <c r="B21" t="s">
        <v>147</v>
      </c>
      <c r="C21" t="s">
        <v>34</v>
      </c>
      <c r="D21" t="s">
        <v>34</v>
      </c>
      <c r="E21" s="3"/>
    </row>
    <row r="22" spans="1:5" x14ac:dyDescent="0.45">
      <c r="A22" s="2" t="s">
        <v>25</v>
      </c>
      <c r="B22" t="s">
        <v>148</v>
      </c>
      <c r="C22" t="s">
        <v>148</v>
      </c>
      <c r="D22" t="s">
        <v>145</v>
      </c>
    </row>
    <row r="23" spans="1:5" x14ac:dyDescent="0.45">
      <c r="A23" s="2"/>
    </row>
    <row r="29" spans="1:5" ht="16.5" customHeight="1" x14ac:dyDescent="0.45">
      <c r="A29" t="s">
        <v>26</v>
      </c>
      <c r="B29" s="5" t="s">
        <v>149</v>
      </c>
    </row>
    <row r="30" spans="1:5" x14ac:dyDescent="0.45">
      <c r="A30" t="s">
        <v>27</v>
      </c>
      <c r="B30" t="s">
        <v>150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0"/>
  <sheetViews>
    <sheetView workbookViewId="0">
      <selection activeCell="D16" sqref="D16"/>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C2" t="s">
        <v>151</v>
      </c>
      <c r="D2" t="s">
        <v>151</v>
      </c>
      <c r="E2" s="3" t="str">
        <f>IF(C2="","",IF(B2=C2,"","Veränderung"))</f>
        <v>Veränderung</v>
      </c>
    </row>
    <row r="3" spans="1:5" x14ac:dyDescent="0.45">
      <c r="A3" s="2" t="s">
        <v>6</v>
      </c>
      <c r="C3" t="s">
        <v>152</v>
      </c>
      <c r="D3" t="s">
        <v>152</v>
      </c>
      <c r="E3" s="3" t="str">
        <f>IF(C3="","",IF(B3=C3,"","Veränderung"))</f>
        <v>Veränderung</v>
      </c>
    </row>
    <row r="4" spans="1:5" x14ac:dyDescent="0.45">
      <c r="A4" s="2" t="s">
        <v>7</v>
      </c>
      <c r="C4" t="s">
        <v>55</v>
      </c>
      <c r="D4" t="s">
        <v>55</v>
      </c>
      <c r="E4" s="3" t="str">
        <f>IF(C4="","",IF(B4=C4,"","Veränderung"))</f>
        <v>Veränderung</v>
      </c>
    </row>
    <row r="5" spans="1:5" x14ac:dyDescent="0.45">
      <c r="A5" s="2" t="s">
        <v>8</v>
      </c>
      <c r="C5" t="s">
        <v>153</v>
      </c>
      <c r="D5" t="s">
        <v>153</v>
      </c>
      <c r="E5" s="3"/>
    </row>
    <row r="6" spans="1:5" x14ac:dyDescent="0.45">
      <c r="A6" s="2" t="s">
        <v>9</v>
      </c>
      <c r="B6" s="4"/>
      <c r="C6" s="4">
        <v>5450</v>
      </c>
      <c r="D6" s="4">
        <v>4750</v>
      </c>
      <c r="E6" s="3">
        <f>IF(C6="","",B6/C6-1)</f>
        <v>-1</v>
      </c>
    </row>
    <row r="7" spans="1:5" x14ac:dyDescent="0.45">
      <c r="A7" s="2" t="s">
        <v>10</v>
      </c>
      <c r="B7" s="4"/>
      <c r="C7" s="4">
        <v>1091</v>
      </c>
      <c r="D7" s="4">
        <v>1036</v>
      </c>
      <c r="E7" s="3">
        <f>IF(C7="","",B7/C7-1)</f>
        <v>-1</v>
      </c>
    </row>
    <row r="8" spans="1:5" x14ac:dyDescent="0.45">
      <c r="A8" s="2" t="s">
        <v>11</v>
      </c>
      <c r="B8" s="4"/>
      <c r="C8" s="4">
        <v>640443679</v>
      </c>
      <c r="D8" s="4">
        <v>582304120</v>
      </c>
      <c r="E8" s="3">
        <f>IF(C8="","",B8/C8-1)</f>
        <v>-1</v>
      </c>
    </row>
    <row r="9" spans="1:5" x14ac:dyDescent="0.45">
      <c r="A9" s="2" t="s">
        <v>12</v>
      </c>
      <c r="B9" s="4"/>
      <c r="C9" s="4" t="s">
        <v>32</v>
      </c>
      <c r="D9" s="4" t="s">
        <v>32</v>
      </c>
      <c r="E9" s="3"/>
    </row>
    <row r="10" spans="1:5" x14ac:dyDescent="0.45">
      <c r="A10" s="2" t="s">
        <v>13</v>
      </c>
      <c r="C10" t="s">
        <v>32</v>
      </c>
      <c r="D10" t="s">
        <v>32</v>
      </c>
      <c r="E10" s="3" t="e">
        <f>IF(C10="","",B10/C10-1)</f>
        <v>#VALUE!</v>
      </c>
    </row>
    <row r="11" spans="1:5" x14ac:dyDescent="0.45">
      <c r="A11" s="2" t="s">
        <v>14</v>
      </c>
      <c r="C11" t="s">
        <v>32</v>
      </c>
      <c r="D11" t="s">
        <v>32</v>
      </c>
      <c r="E11" s="3"/>
    </row>
    <row r="12" spans="1:5" x14ac:dyDescent="0.45">
      <c r="A12" s="2" t="s">
        <v>15</v>
      </c>
      <c r="C12" s="7">
        <f>1918152+2992082</f>
        <v>4910234</v>
      </c>
      <c r="D12" s="7">
        <f>1496395+2746852</f>
        <v>4243247</v>
      </c>
      <c r="E12" s="3"/>
    </row>
    <row r="13" spans="1:5" x14ac:dyDescent="0.45">
      <c r="A13" s="2" t="s">
        <v>16</v>
      </c>
      <c r="C13" s="7">
        <v>15834101</v>
      </c>
      <c r="D13" s="7">
        <v>14618601</v>
      </c>
      <c r="E13" s="3"/>
    </row>
    <row r="14" spans="1:5" x14ac:dyDescent="0.45">
      <c r="A14" s="2" t="s">
        <v>17</v>
      </c>
      <c r="C14" s="7">
        <v>12183243</v>
      </c>
      <c r="D14" s="7">
        <v>10236759</v>
      </c>
      <c r="E14" s="3"/>
    </row>
    <row r="15" spans="1:5" x14ac:dyDescent="0.45">
      <c r="A15" s="2" t="s">
        <v>18</v>
      </c>
      <c r="C15" s="7">
        <v>2585584</v>
      </c>
      <c r="D15" s="7">
        <v>2736514</v>
      </c>
      <c r="E15" s="3"/>
    </row>
    <row r="16" spans="1:5" x14ac:dyDescent="0.45">
      <c r="A16" s="2" t="s">
        <v>19</v>
      </c>
      <c r="C16" s="7">
        <v>140377</v>
      </c>
      <c r="D16" s="7">
        <v>287986</v>
      </c>
      <c r="E16" s="3"/>
    </row>
    <row r="17" spans="1:5" x14ac:dyDescent="0.45">
      <c r="A17" s="2" t="s">
        <v>20</v>
      </c>
      <c r="C17" s="7">
        <v>1429219</v>
      </c>
      <c r="D17" s="7">
        <v>1008055</v>
      </c>
      <c r="E17" s="3"/>
    </row>
    <row r="18" spans="1:5" x14ac:dyDescent="0.45">
      <c r="A18" s="2" t="s">
        <v>21</v>
      </c>
      <c r="C18" s="7" t="s">
        <v>32</v>
      </c>
      <c r="D18" s="7" t="s">
        <v>32</v>
      </c>
      <c r="E18" s="3"/>
    </row>
    <row r="19" spans="1:5" x14ac:dyDescent="0.45">
      <c r="A19" s="2" t="s">
        <v>22</v>
      </c>
      <c r="C19" s="7" t="s">
        <v>32</v>
      </c>
      <c r="D19" s="7" t="s">
        <v>32</v>
      </c>
      <c r="E19" s="3"/>
    </row>
    <row r="20" spans="1:5" x14ac:dyDescent="0.45">
      <c r="A20" s="2" t="s">
        <v>23</v>
      </c>
      <c r="C20" t="s">
        <v>154</v>
      </c>
      <c r="D20" t="s">
        <v>154</v>
      </c>
      <c r="E20" s="3" t="str">
        <f>IF(C20="","",IF(B20=C20,"","Veränderung"))</f>
        <v>Veränderung</v>
      </c>
    </row>
    <row r="21" spans="1:5" x14ac:dyDescent="0.45">
      <c r="A21" s="2" t="s">
        <v>24</v>
      </c>
      <c r="C21" t="s">
        <v>32</v>
      </c>
      <c r="D21" t="s">
        <v>32</v>
      </c>
      <c r="E21" s="3"/>
    </row>
    <row r="22" spans="1:5" x14ac:dyDescent="0.45">
      <c r="A22" s="2" t="s">
        <v>25</v>
      </c>
      <c r="C22" t="s">
        <v>155</v>
      </c>
      <c r="D22" t="s">
        <v>155</v>
      </c>
    </row>
    <row r="23" spans="1:5" x14ac:dyDescent="0.45">
      <c r="A23" s="2"/>
    </row>
    <row r="29" spans="1:5" x14ac:dyDescent="0.45">
      <c r="A29" t="s">
        <v>26</v>
      </c>
      <c r="C29" t="s">
        <v>156</v>
      </c>
      <c r="D29" t="s">
        <v>157</v>
      </c>
    </row>
    <row r="30" spans="1:5" x14ac:dyDescent="0.45">
      <c r="A30" t="s">
        <v>27</v>
      </c>
      <c r="C30" t="s">
        <v>158</v>
      </c>
      <c r="D30" t="s">
        <v>158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0"/>
  <sheetViews>
    <sheetView workbookViewId="0">
      <selection activeCell="B14" sqref="B14"/>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159</v>
      </c>
      <c r="C2" t="s">
        <v>159</v>
      </c>
      <c r="D2" t="s">
        <v>159</v>
      </c>
      <c r="E2" s="3" t="str">
        <f>IF(C2="","",IF(B2=C2,"","Veränderung"))</f>
        <v/>
      </c>
    </row>
    <row r="3" spans="1:5" x14ac:dyDescent="0.45">
      <c r="A3" s="2" t="s">
        <v>6</v>
      </c>
      <c r="B3" t="s">
        <v>160</v>
      </c>
      <c r="C3" t="s">
        <v>160</v>
      </c>
      <c r="D3" t="s">
        <v>160</v>
      </c>
      <c r="E3" s="3" t="str">
        <f>IF(C3="","",IF(B3=C3,"","Veränderung"))</f>
        <v/>
      </c>
    </row>
    <row r="4" spans="1:5" x14ac:dyDescent="0.45">
      <c r="A4" s="2" t="s">
        <v>7</v>
      </c>
      <c r="B4" t="s">
        <v>144</v>
      </c>
      <c r="C4" t="s">
        <v>144</v>
      </c>
      <c r="D4" t="s">
        <v>144</v>
      </c>
      <c r="E4" s="3" t="str">
        <f>IF(C4="","",IF(B4=C4,"","Veränderung"))</f>
        <v/>
      </c>
    </row>
    <row r="5" spans="1:5" x14ac:dyDescent="0.45">
      <c r="A5" s="2" t="s">
        <v>8</v>
      </c>
      <c r="B5" t="s">
        <v>76</v>
      </c>
      <c r="C5" t="s">
        <v>76</v>
      </c>
      <c r="D5" t="s">
        <v>76</v>
      </c>
      <c r="E5" s="3"/>
    </row>
    <row r="6" spans="1:5" x14ac:dyDescent="0.45">
      <c r="A6" s="2" t="s">
        <v>9</v>
      </c>
      <c r="B6" s="4">
        <v>21465</v>
      </c>
      <c r="C6" s="4">
        <v>18572</v>
      </c>
      <c r="D6" s="4">
        <v>16633</v>
      </c>
      <c r="E6" s="3">
        <f>IF(C6="","",B6/C6-1)</f>
        <v>0.15577213008830504</v>
      </c>
    </row>
    <row r="7" spans="1:5" x14ac:dyDescent="0.45">
      <c r="A7" s="2" t="s">
        <v>10</v>
      </c>
      <c r="B7" s="4">
        <v>2838</v>
      </c>
      <c r="C7" s="4">
        <v>2533</v>
      </c>
      <c r="D7" s="4">
        <v>2370</v>
      </c>
      <c r="E7" s="3">
        <f>IF(C7="","",B7/C7-1)</f>
        <v>0.12041058033951835</v>
      </c>
    </row>
    <row r="8" spans="1:5" x14ac:dyDescent="0.45">
      <c r="A8" s="2" t="s">
        <v>11</v>
      </c>
      <c r="B8" s="4">
        <v>4680000000</v>
      </c>
      <c r="C8" s="4">
        <v>4483328200</v>
      </c>
      <c r="D8" s="4">
        <v>3176159585</v>
      </c>
      <c r="E8" s="3">
        <f>IF(C8="","",B8/C8-1)</f>
        <v>4.3867366212449133E-2</v>
      </c>
    </row>
    <row r="9" spans="1:5" x14ac:dyDescent="0.45">
      <c r="A9" s="2" t="s">
        <v>12</v>
      </c>
      <c r="B9" s="4"/>
      <c r="C9" s="4">
        <v>-4552235</v>
      </c>
      <c r="D9" s="4">
        <v>-26924926</v>
      </c>
      <c r="E9" s="3"/>
    </row>
    <row r="10" spans="1:5" x14ac:dyDescent="0.45">
      <c r="A10" s="2" t="s">
        <v>13</v>
      </c>
      <c r="B10">
        <v>101.33</v>
      </c>
      <c r="C10">
        <v>113.24</v>
      </c>
      <c r="D10">
        <v>108.68</v>
      </c>
      <c r="E10" s="3">
        <f>IF(C10="","",B10/C10-1)</f>
        <v>-0.10517484987636871</v>
      </c>
    </row>
    <row r="11" spans="1:5" x14ac:dyDescent="0.45">
      <c r="A11" s="2" t="s">
        <v>14</v>
      </c>
      <c r="B11">
        <v>-7.39</v>
      </c>
      <c r="C11">
        <v>10.5</v>
      </c>
      <c r="D11">
        <v>4.24</v>
      </c>
      <c r="E11" s="3"/>
    </row>
    <row r="12" spans="1:5" x14ac:dyDescent="0.45">
      <c r="A12" s="2" t="s">
        <v>15</v>
      </c>
      <c r="B12" s="4">
        <v>12080302</v>
      </c>
      <c r="C12">
        <v>1011055</v>
      </c>
      <c r="E12" s="3"/>
    </row>
    <row r="13" spans="1:5" x14ac:dyDescent="0.45">
      <c r="A13" s="2" t="s">
        <v>16</v>
      </c>
      <c r="B13" s="4">
        <v>30162178</v>
      </c>
      <c r="C13">
        <v>286019151</v>
      </c>
      <c r="D13">
        <v>238216372</v>
      </c>
      <c r="E13" s="3"/>
    </row>
    <row r="14" spans="1:5" x14ac:dyDescent="0.45">
      <c r="A14" s="2" t="s">
        <v>17</v>
      </c>
      <c r="B14" s="4">
        <v>0</v>
      </c>
      <c r="C14">
        <v>145947947</v>
      </c>
      <c r="D14">
        <v>123062308</v>
      </c>
      <c r="E14" s="3"/>
    </row>
    <row r="15" spans="1:5" x14ac:dyDescent="0.45">
      <c r="A15" s="2" t="s">
        <v>18</v>
      </c>
      <c r="B15">
        <v>7084299</v>
      </c>
      <c r="C15">
        <v>6695904</v>
      </c>
      <c r="D15">
        <v>6344289</v>
      </c>
      <c r="E15" s="3"/>
    </row>
    <row r="16" spans="1:5" x14ac:dyDescent="0.45">
      <c r="A16" s="2" t="s">
        <v>19</v>
      </c>
      <c r="B16">
        <v>4507583</v>
      </c>
      <c r="C16">
        <v>7349292</v>
      </c>
      <c r="D16">
        <v>1984033</v>
      </c>
      <c r="E16" s="3"/>
    </row>
    <row r="17" spans="1:5" x14ac:dyDescent="0.45">
      <c r="A17" s="2" t="s">
        <v>20</v>
      </c>
      <c r="B17">
        <v>7516490</v>
      </c>
      <c r="C17">
        <v>6250522</v>
      </c>
      <c r="D17">
        <v>5968783</v>
      </c>
      <c r="E17" s="3"/>
    </row>
    <row r="18" spans="1:5" x14ac:dyDescent="0.45">
      <c r="A18" s="2" t="s">
        <v>21</v>
      </c>
      <c r="B18" t="s">
        <v>161</v>
      </c>
      <c r="C18" t="s">
        <v>161</v>
      </c>
      <c r="D18" t="s">
        <v>161</v>
      </c>
      <c r="E18" s="3"/>
    </row>
    <row r="19" spans="1:5" x14ac:dyDescent="0.45">
      <c r="A19" s="2" t="s">
        <v>22</v>
      </c>
      <c r="B19">
        <v>1.75</v>
      </c>
      <c r="C19">
        <v>1.75</v>
      </c>
      <c r="D19">
        <v>1.75</v>
      </c>
      <c r="E19" s="3"/>
    </row>
    <row r="20" spans="1:5" x14ac:dyDescent="0.45">
      <c r="A20" s="2" t="s">
        <v>23</v>
      </c>
      <c r="B20" t="s">
        <v>162</v>
      </c>
      <c r="C20" t="s">
        <v>162</v>
      </c>
      <c r="D20" t="s">
        <v>162</v>
      </c>
      <c r="E20" s="3" t="str">
        <f>IF(C20="","",IF(B20=C20,"","Veränderung"))</f>
        <v/>
      </c>
    </row>
    <row r="21" spans="1:5" x14ac:dyDescent="0.45">
      <c r="A21" s="2" t="s">
        <v>24</v>
      </c>
      <c r="B21" t="s">
        <v>163</v>
      </c>
      <c r="C21" t="s">
        <v>163</v>
      </c>
      <c r="D21" t="s">
        <v>163</v>
      </c>
      <c r="E21" s="3"/>
    </row>
    <row r="22" spans="1:5" x14ac:dyDescent="0.45">
      <c r="A22" s="2" t="s">
        <v>25</v>
      </c>
      <c r="B22" t="s">
        <v>164</v>
      </c>
      <c r="C22" t="s">
        <v>164</v>
      </c>
      <c r="D22" t="s">
        <v>164</v>
      </c>
    </row>
    <row r="23" spans="1:5" x14ac:dyDescent="0.45">
      <c r="A23" s="2"/>
    </row>
    <row r="29" spans="1:5" x14ac:dyDescent="0.45">
      <c r="A29" t="s">
        <v>26</v>
      </c>
      <c r="B29" t="s">
        <v>165</v>
      </c>
      <c r="C29" t="s">
        <v>166</v>
      </c>
      <c r="D29" t="s">
        <v>167</v>
      </c>
    </row>
    <row r="30" spans="1:5" x14ac:dyDescent="0.45">
      <c r="A30" t="s">
        <v>27</v>
      </c>
      <c r="B30" t="s">
        <v>168</v>
      </c>
      <c r="C30" t="s">
        <v>169</v>
      </c>
      <c r="D30" t="s">
        <v>170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0"/>
  <sheetViews>
    <sheetView workbookViewId="0">
      <selection activeCell="B22" sqref="B2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171</v>
      </c>
      <c r="C2" t="s">
        <v>171</v>
      </c>
      <c r="D2" t="s">
        <v>171</v>
      </c>
      <c r="E2" s="3" t="str">
        <f>IF(C2="","",IF(B2=C2,"","Veränderung"))</f>
        <v/>
      </c>
    </row>
    <row r="3" spans="1:5" x14ac:dyDescent="0.45">
      <c r="A3" s="2" t="s">
        <v>6</v>
      </c>
      <c r="B3" t="s">
        <v>172</v>
      </c>
      <c r="C3" t="s">
        <v>172</v>
      </c>
      <c r="D3" t="s">
        <v>173</v>
      </c>
      <c r="E3" s="3" t="str">
        <f>IF(C3="","",IF(B3=C3,"","Veränderung"))</f>
        <v/>
      </c>
    </row>
    <row r="4" spans="1:5" x14ac:dyDescent="0.45">
      <c r="A4" s="2" t="s">
        <v>7</v>
      </c>
      <c r="B4" t="s">
        <v>144</v>
      </c>
      <c r="C4" t="s">
        <v>174</v>
      </c>
      <c r="D4" t="s">
        <v>144</v>
      </c>
      <c r="E4" s="3" t="str">
        <f>IF(C4="","",IF(B4=C4,"","Veränderung"))</f>
        <v>Veränderung</v>
      </c>
    </row>
    <row r="5" spans="1:5" x14ac:dyDescent="0.45">
      <c r="A5" s="2" t="s">
        <v>8</v>
      </c>
      <c r="B5" t="s">
        <v>144</v>
      </c>
      <c r="C5" t="s">
        <v>171</v>
      </c>
      <c r="D5" t="s">
        <v>144</v>
      </c>
      <c r="E5" s="3"/>
    </row>
    <row r="6" spans="1:5" x14ac:dyDescent="0.45">
      <c r="A6" s="2" t="s">
        <v>9</v>
      </c>
      <c r="B6" s="4">
        <v>35963</v>
      </c>
      <c r="C6" s="4">
        <v>33405</v>
      </c>
      <c r="D6" s="4">
        <v>34223</v>
      </c>
      <c r="E6" s="3">
        <f>IF(C6="","",B6/C6-1)</f>
        <v>7.6575362969615313E-2</v>
      </c>
    </row>
    <row r="7" spans="1:5" x14ac:dyDescent="0.45">
      <c r="A7" s="2" t="s">
        <v>10</v>
      </c>
      <c r="B7" s="4">
        <v>4068</v>
      </c>
      <c r="C7" s="4">
        <v>3295</v>
      </c>
      <c r="D7" s="4">
        <v>3067</v>
      </c>
      <c r="E7" s="3">
        <f>IF(C7="","",B7/C7-1)</f>
        <v>0.2345978755690441</v>
      </c>
    </row>
    <row r="8" spans="1:5" x14ac:dyDescent="0.45">
      <c r="A8" s="2" t="s">
        <v>11</v>
      </c>
      <c r="B8" s="4">
        <v>3767971737</v>
      </c>
      <c r="C8" s="4">
        <v>3651402007</v>
      </c>
      <c r="D8" s="4">
        <v>3307196364</v>
      </c>
      <c r="E8" s="3">
        <f>IF(C8="","",B8/C8-1)</f>
        <v>3.1924649703463981E-2</v>
      </c>
    </row>
    <row r="9" spans="1:5" x14ac:dyDescent="0.45">
      <c r="A9" s="2" t="s">
        <v>12</v>
      </c>
      <c r="B9" s="4">
        <v>8449260</v>
      </c>
      <c r="C9" s="4">
        <v>6973468</v>
      </c>
      <c r="D9" s="4" t="s">
        <v>32</v>
      </c>
      <c r="E9" s="3"/>
    </row>
    <row r="10" spans="1:5" x14ac:dyDescent="0.45">
      <c r="A10" s="2" t="s">
        <v>13</v>
      </c>
      <c r="B10">
        <v>103.8</v>
      </c>
      <c r="C10">
        <v>118.1</v>
      </c>
      <c r="D10">
        <v>115.1</v>
      </c>
      <c r="E10" s="3">
        <f>IF(C10="","",B10/C10-1)</f>
        <v>-0.12108382726502964</v>
      </c>
    </row>
    <row r="11" spans="1:5" x14ac:dyDescent="0.45">
      <c r="A11" s="2" t="s">
        <v>14</v>
      </c>
      <c r="B11">
        <v>-8.81</v>
      </c>
      <c r="C11">
        <v>7.92</v>
      </c>
      <c r="D11">
        <v>3.26</v>
      </c>
      <c r="E11" s="3"/>
    </row>
    <row r="12" spans="1:5" x14ac:dyDescent="0.45">
      <c r="A12" s="2" t="s">
        <v>15</v>
      </c>
      <c r="C12">
        <v>185099679</v>
      </c>
      <c r="D12">
        <v>146319471</v>
      </c>
      <c r="E12" s="3"/>
    </row>
    <row r="13" spans="1:5" x14ac:dyDescent="0.45">
      <c r="A13" s="2" t="s">
        <v>16</v>
      </c>
      <c r="C13">
        <v>136145213</v>
      </c>
      <c r="D13">
        <v>160470655</v>
      </c>
      <c r="E13" s="3"/>
    </row>
    <row r="14" spans="1:5" x14ac:dyDescent="0.45">
      <c r="A14" s="2" t="s">
        <v>17</v>
      </c>
      <c r="C14">
        <v>171312623</v>
      </c>
      <c r="D14">
        <v>139343423</v>
      </c>
      <c r="E14" s="3"/>
    </row>
    <row r="15" spans="1:5" x14ac:dyDescent="0.45">
      <c r="A15" s="2" t="s">
        <v>18</v>
      </c>
      <c r="C15" t="s">
        <v>32</v>
      </c>
      <c r="D15">
        <v>73160898</v>
      </c>
      <c r="E15" s="3"/>
    </row>
    <row r="16" spans="1:5" x14ac:dyDescent="0.45">
      <c r="A16" s="2" t="s">
        <v>19</v>
      </c>
      <c r="C16">
        <v>67558154</v>
      </c>
      <c r="D16">
        <v>62402115</v>
      </c>
      <c r="E16" s="3"/>
    </row>
    <row r="17" spans="1:5" x14ac:dyDescent="0.45">
      <c r="A17" s="2" t="s">
        <v>20</v>
      </c>
      <c r="C17" t="s">
        <v>32</v>
      </c>
      <c r="D17">
        <v>62402115</v>
      </c>
      <c r="E17" s="3"/>
    </row>
    <row r="18" spans="1:5" x14ac:dyDescent="0.45">
      <c r="A18" s="2" t="s">
        <v>21</v>
      </c>
      <c r="B18" t="s">
        <v>161</v>
      </c>
      <c r="C18" t="s">
        <v>161</v>
      </c>
      <c r="D18" t="s">
        <v>175</v>
      </c>
      <c r="E18" s="3"/>
    </row>
    <row r="19" spans="1:5" x14ac:dyDescent="0.45">
      <c r="A19" s="2" t="s">
        <v>22</v>
      </c>
      <c r="B19">
        <v>1</v>
      </c>
      <c r="C19">
        <v>1</v>
      </c>
      <c r="D19">
        <v>1</v>
      </c>
      <c r="E19" s="3"/>
    </row>
    <row r="20" spans="1:5" x14ac:dyDescent="0.45">
      <c r="A20" s="2" t="s">
        <v>23</v>
      </c>
      <c r="B20" t="s">
        <v>34</v>
      </c>
      <c r="C20" t="s">
        <v>34</v>
      </c>
      <c r="E20" s="3" t="str">
        <f>IF(C20="","",IF(B20=C20,"","Veränderung"))</f>
        <v/>
      </c>
    </row>
    <row r="21" spans="1:5" x14ac:dyDescent="0.45">
      <c r="A21" s="2" t="s">
        <v>24</v>
      </c>
      <c r="B21" t="s">
        <v>34</v>
      </c>
      <c r="C21" t="s">
        <v>34</v>
      </c>
      <c r="E21" s="3"/>
    </row>
    <row r="22" spans="1:5" x14ac:dyDescent="0.45">
      <c r="A22" s="2" t="s">
        <v>25</v>
      </c>
      <c r="B22" t="s">
        <v>176</v>
      </c>
      <c r="C22" t="s">
        <v>176</v>
      </c>
      <c r="D22" t="s">
        <v>176</v>
      </c>
    </row>
    <row r="23" spans="1:5" x14ac:dyDescent="0.45">
      <c r="A23" s="2"/>
    </row>
    <row r="29" spans="1:5" x14ac:dyDescent="0.45">
      <c r="A29" t="s">
        <v>26</v>
      </c>
      <c r="B29" t="s">
        <v>177</v>
      </c>
    </row>
    <row r="30" spans="1:5" x14ac:dyDescent="0.45">
      <c r="A30" t="s">
        <v>27</v>
      </c>
      <c r="B30"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0"/>
  <sheetViews>
    <sheetView workbookViewId="0">
      <selection activeCell="B8" sqref="B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179</v>
      </c>
      <c r="C2" t="s">
        <v>179</v>
      </c>
      <c r="D2" t="s">
        <v>179</v>
      </c>
      <c r="E2" s="3" t="str">
        <f>IF(C2="","",IF(B2=C2,"","Veränderung"))</f>
        <v/>
      </c>
    </row>
    <row r="3" spans="1:5" x14ac:dyDescent="0.45">
      <c r="A3" s="2" t="s">
        <v>6</v>
      </c>
      <c r="B3" t="s">
        <v>180</v>
      </c>
      <c r="C3" t="s">
        <v>180</v>
      </c>
      <c r="D3" t="s">
        <v>180</v>
      </c>
      <c r="E3" s="3" t="str">
        <f>IF(C3="","",IF(B3=C3,"","Veränderung"))</f>
        <v/>
      </c>
    </row>
    <row r="4" spans="1:5" x14ac:dyDescent="0.45">
      <c r="A4" s="2" t="s">
        <v>7</v>
      </c>
      <c r="B4" t="s">
        <v>181</v>
      </c>
      <c r="C4" t="s">
        <v>181</v>
      </c>
      <c r="D4" t="s">
        <v>182</v>
      </c>
      <c r="E4" s="3" t="str">
        <f>IF(C4="","",IF(B4=C4,"","Veränderung"))</f>
        <v/>
      </c>
    </row>
    <row r="5" spans="1:5" x14ac:dyDescent="0.45">
      <c r="A5" s="2" t="s">
        <v>8</v>
      </c>
      <c r="B5" t="s">
        <v>183</v>
      </c>
      <c r="C5" t="s">
        <v>184</v>
      </c>
      <c r="D5" t="s">
        <v>185</v>
      </c>
      <c r="E5" s="3"/>
    </row>
    <row r="6" spans="1:5" x14ac:dyDescent="0.45">
      <c r="A6" s="2" t="s">
        <v>9</v>
      </c>
      <c r="B6" s="4">
        <v>873</v>
      </c>
      <c r="C6" s="4">
        <v>890</v>
      </c>
      <c r="D6" s="4" t="s">
        <v>32</v>
      </c>
      <c r="E6" s="3">
        <f>IF(C6="","",B6/C6-1)</f>
        <v>-1.9101123595505642E-2</v>
      </c>
    </row>
    <row r="7" spans="1:5" x14ac:dyDescent="0.45">
      <c r="A7" s="2" t="s">
        <v>10</v>
      </c>
      <c r="B7" s="4">
        <v>164</v>
      </c>
      <c r="C7" s="4">
        <v>92</v>
      </c>
      <c r="D7" s="4" t="s">
        <v>32</v>
      </c>
      <c r="E7" s="3">
        <f>IF(C7="","",B7/C7-1)</f>
        <v>0.78260869565217384</v>
      </c>
    </row>
    <row r="8" spans="1:5" x14ac:dyDescent="0.45">
      <c r="A8" s="2" t="s">
        <v>11</v>
      </c>
      <c r="B8" s="4">
        <v>134748669</v>
      </c>
      <c r="C8" s="4">
        <v>144429254</v>
      </c>
      <c r="D8" s="4">
        <v>132759272</v>
      </c>
      <c r="E8" s="3">
        <f>IF(C8="","",B8/C8-1)</f>
        <v>-6.7026483429735051E-2</v>
      </c>
    </row>
    <row r="9" spans="1:5" x14ac:dyDescent="0.45">
      <c r="A9" s="2" t="s">
        <v>12</v>
      </c>
      <c r="B9" s="4">
        <v>747005</v>
      </c>
      <c r="C9" s="4">
        <v>770777</v>
      </c>
      <c r="D9" s="4">
        <v>-768412.09</v>
      </c>
      <c r="E9" s="3"/>
    </row>
    <row r="10" spans="1:5" x14ac:dyDescent="0.45">
      <c r="A10" s="2" t="s">
        <v>13</v>
      </c>
      <c r="B10">
        <v>97.93</v>
      </c>
      <c r="C10">
        <v>105.68</v>
      </c>
      <c r="D10">
        <v>102.57</v>
      </c>
      <c r="E10" s="3">
        <f>IF(C10="","",B10/C10-1)</f>
        <v>-7.333459500378503E-2</v>
      </c>
    </row>
    <row r="11" spans="1:5" x14ac:dyDescent="0.45">
      <c r="A11" s="2" t="s">
        <v>14</v>
      </c>
      <c r="B11">
        <v>0</v>
      </c>
      <c r="C11">
        <v>0</v>
      </c>
      <c r="D11">
        <v>0</v>
      </c>
      <c r="E11" s="3"/>
    </row>
    <row r="12" spans="1:5" x14ac:dyDescent="0.45">
      <c r="A12" s="2" t="s">
        <v>15</v>
      </c>
      <c r="B12">
        <v>1651654</v>
      </c>
      <c r="C12">
        <v>1786465</v>
      </c>
      <c r="D12">
        <v>1866022</v>
      </c>
      <c r="E12" s="3"/>
    </row>
    <row r="13" spans="1:5" x14ac:dyDescent="0.45">
      <c r="A13" s="2" t="s">
        <v>16</v>
      </c>
      <c r="B13">
        <v>2624206</v>
      </c>
      <c r="C13">
        <v>2447545</v>
      </c>
      <c r="D13">
        <v>2484873</v>
      </c>
      <c r="E13" s="3"/>
    </row>
    <row r="14" spans="1:5" x14ac:dyDescent="0.45">
      <c r="A14" s="2" t="s">
        <v>17</v>
      </c>
      <c r="B14">
        <v>2921014</v>
      </c>
      <c r="C14">
        <v>2718742</v>
      </c>
      <c r="D14">
        <v>2815587</v>
      </c>
      <c r="E14" s="3"/>
    </row>
    <row r="15" spans="1:5" x14ac:dyDescent="0.45">
      <c r="A15" s="2" t="s">
        <v>18</v>
      </c>
      <c r="B15">
        <v>422382</v>
      </c>
      <c r="C15">
        <v>229655</v>
      </c>
      <c r="D15">
        <v>-152440.45000000001</v>
      </c>
      <c r="E15" s="3"/>
    </row>
    <row r="16" spans="1:5" x14ac:dyDescent="0.45">
      <c r="A16" s="2" t="s">
        <v>19</v>
      </c>
      <c r="B16">
        <v>-128972.7</v>
      </c>
      <c r="C16">
        <v>0</v>
      </c>
      <c r="D16">
        <v>-191369.2</v>
      </c>
      <c r="E16" s="3"/>
    </row>
    <row r="17" spans="1:5" x14ac:dyDescent="0.45">
      <c r="A17" s="2" t="s">
        <v>20</v>
      </c>
      <c r="B17">
        <v>656950</v>
      </c>
      <c r="C17">
        <v>751363</v>
      </c>
      <c r="D17">
        <v>-743146.65</v>
      </c>
      <c r="E17" s="3"/>
    </row>
    <row r="18" spans="1:5" x14ac:dyDescent="0.45">
      <c r="A18" s="2" t="s">
        <v>21</v>
      </c>
      <c r="B18" t="s">
        <v>186</v>
      </c>
      <c r="C18" t="s">
        <v>186</v>
      </c>
      <c r="D18" t="s">
        <v>186</v>
      </c>
      <c r="E18" s="3"/>
    </row>
    <row r="19" spans="1:5" x14ac:dyDescent="0.45">
      <c r="A19" s="2" t="s">
        <v>22</v>
      </c>
      <c r="B19">
        <v>2</v>
      </c>
      <c r="C19">
        <v>1.75</v>
      </c>
      <c r="D19">
        <v>2</v>
      </c>
      <c r="E19" s="3"/>
    </row>
    <row r="20" spans="1:5" x14ac:dyDescent="0.45">
      <c r="A20" s="2" t="s">
        <v>23</v>
      </c>
      <c r="B20" t="s">
        <v>187</v>
      </c>
      <c r="C20" t="s">
        <v>187</v>
      </c>
      <c r="D20" t="s">
        <v>187</v>
      </c>
      <c r="E20" s="3" t="str">
        <f>IF(C20="","",IF(B20=C20,"","Veränderung"))</f>
        <v/>
      </c>
    </row>
    <row r="21" spans="1:5" x14ac:dyDescent="0.45">
      <c r="A21" s="2" t="s">
        <v>24</v>
      </c>
      <c r="B21" t="s">
        <v>188</v>
      </c>
      <c r="C21" t="s">
        <v>188</v>
      </c>
      <c r="D21" t="s">
        <v>188</v>
      </c>
      <c r="E21" s="3"/>
    </row>
    <row r="22" spans="1:5" x14ac:dyDescent="0.45">
      <c r="A22" s="2" t="s">
        <v>25</v>
      </c>
      <c r="B22" t="s">
        <v>189</v>
      </c>
      <c r="C22" t="s">
        <v>189</v>
      </c>
      <c r="D22" t="s">
        <v>189</v>
      </c>
    </row>
    <row r="23" spans="1:5" x14ac:dyDescent="0.45">
      <c r="A23" s="2"/>
    </row>
    <row r="29" spans="1:5" x14ac:dyDescent="0.45">
      <c r="A29" t="s">
        <v>26</v>
      </c>
      <c r="B29" t="s">
        <v>190</v>
      </c>
      <c r="C29" t="s">
        <v>191</v>
      </c>
      <c r="D29" t="s">
        <v>192</v>
      </c>
    </row>
    <row r="30" spans="1:5" x14ac:dyDescent="0.45">
      <c r="A30" t="s">
        <v>27</v>
      </c>
      <c r="B30" t="s">
        <v>193</v>
      </c>
      <c r="C30" t="s">
        <v>194</v>
      </c>
      <c r="D30" t="s">
        <v>195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0"/>
  <sheetViews>
    <sheetView workbookViewId="0">
      <selection activeCell="B21" sqref="B21"/>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196</v>
      </c>
      <c r="C2" t="s">
        <v>196</v>
      </c>
      <c r="D2" t="s">
        <v>196</v>
      </c>
      <c r="E2" s="3" t="str">
        <f>IF(C2="","",IF(B2=C2,"","Veränderung"))</f>
        <v/>
      </c>
    </row>
    <row r="3" spans="1:5" x14ac:dyDescent="0.45">
      <c r="A3" s="2" t="s">
        <v>6</v>
      </c>
      <c r="B3" t="s">
        <v>197</v>
      </c>
      <c r="C3" t="s">
        <v>198</v>
      </c>
      <c r="D3" t="s">
        <v>198</v>
      </c>
      <c r="E3" s="3" t="str">
        <f>IF(C3="","",IF(B3=C3,"","Veränderung"))</f>
        <v>Veränderung</v>
      </c>
    </row>
    <row r="4" spans="1:5" x14ac:dyDescent="0.45">
      <c r="A4" s="2" t="s">
        <v>7</v>
      </c>
      <c r="B4" t="s">
        <v>199</v>
      </c>
      <c r="C4" t="s">
        <v>199</v>
      </c>
      <c r="D4" t="s">
        <v>200</v>
      </c>
      <c r="E4" s="3" t="str">
        <f>IF(C4="","",IF(B4=C4,"","Veränderung"))</f>
        <v/>
      </c>
    </row>
    <row r="5" spans="1:5" x14ac:dyDescent="0.45">
      <c r="A5" s="2" t="s">
        <v>8</v>
      </c>
      <c r="B5" t="s">
        <v>201</v>
      </c>
      <c r="C5" t="s">
        <v>201</v>
      </c>
      <c r="D5" t="s">
        <v>202</v>
      </c>
      <c r="E5" s="3"/>
    </row>
    <row r="6" spans="1:5" x14ac:dyDescent="0.45">
      <c r="A6" s="2" t="s">
        <v>9</v>
      </c>
      <c r="B6" s="4">
        <v>19836</v>
      </c>
      <c r="C6" s="4">
        <v>18092</v>
      </c>
      <c r="D6" s="4">
        <v>17229</v>
      </c>
      <c r="E6" s="3">
        <f>IF(C6="","",B6/C6-1)</f>
        <v>9.6396197214238422E-2</v>
      </c>
    </row>
    <row r="7" spans="1:5" x14ac:dyDescent="0.45">
      <c r="A7" s="2" t="s">
        <v>10</v>
      </c>
      <c r="B7" s="4">
        <v>3316</v>
      </c>
      <c r="C7" s="4">
        <v>3018</v>
      </c>
      <c r="D7" s="4">
        <v>2805</v>
      </c>
      <c r="E7" s="3">
        <f>IF(C7="","",B7/C7-1)</f>
        <v>9.8740888005301564E-2</v>
      </c>
    </row>
    <row r="8" spans="1:5" x14ac:dyDescent="0.45">
      <c r="A8" s="2" t="s">
        <v>11</v>
      </c>
      <c r="B8" s="4">
        <v>2339064761</v>
      </c>
      <c r="C8" s="4">
        <v>2175734535</v>
      </c>
      <c r="D8" s="4">
        <v>2680172811</v>
      </c>
      <c r="E8" s="3">
        <f>IF(C8="","",B8/C8-1)</f>
        <v>7.5069004684434004E-2</v>
      </c>
    </row>
    <row r="9" spans="1:5" x14ac:dyDescent="0.45">
      <c r="A9" s="2" t="s">
        <v>12</v>
      </c>
      <c r="B9" s="4">
        <v>13153353</v>
      </c>
      <c r="C9" s="4">
        <v>10689019</v>
      </c>
      <c r="D9" s="4">
        <v>9497201</v>
      </c>
      <c r="E9" s="3"/>
    </row>
    <row r="10" spans="1:5" x14ac:dyDescent="0.45">
      <c r="A10" s="2" t="s">
        <v>13</v>
      </c>
      <c r="B10">
        <v>103.7</v>
      </c>
      <c r="C10">
        <v>118.7</v>
      </c>
      <c r="D10">
        <v>115.5</v>
      </c>
      <c r="E10" s="3">
        <f>IF(C10="","",B10/C10-1)</f>
        <v>-0.12636899747262009</v>
      </c>
    </row>
    <row r="11" spans="1:5" x14ac:dyDescent="0.45">
      <c r="A11" s="2" t="s">
        <v>14</v>
      </c>
      <c r="B11">
        <v>-10.48</v>
      </c>
      <c r="C11">
        <v>8.41</v>
      </c>
      <c r="D11">
        <v>4.78</v>
      </c>
      <c r="E11" s="3"/>
    </row>
    <row r="12" spans="1:5" x14ac:dyDescent="0.45">
      <c r="A12" s="2" t="s">
        <v>15</v>
      </c>
      <c r="B12">
        <v>-16460395.49</v>
      </c>
      <c r="C12">
        <v>14819648</v>
      </c>
      <c r="D12">
        <v>15115848</v>
      </c>
      <c r="E12" s="3"/>
    </row>
    <row r="13" spans="1:5" x14ac:dyDescent="0.45">
      <c r="A13" s="2" t="s">
        <v>16</v>
      </c>
      <c r="B13">
        <v>82188252</v>
      </c>
      <c r="C13">
        <v>73857438</v>
      </c>
      <c r="D13">
        <v>69934355</v>
      </c>
      <c r="E13" s="3"/>
    </row>
    <row r="14" spans="1:5" x14ac:dyDescent="0.45">
      <c r="A14" s="2" t="s">
        <v>17</v>
      </c>
      <c r="B14">
        <v>97013145</v>
      </c>
      <c r="C14">
        <v>87425828</v>
      </c>
      <c r="D14">
        <v>82489356</v>
      </c>
      <c r="E14" s="3"/>
    </row>
    <row r="15" spans="1:5" x14ac:dyDescent="0.45">
      <c r="A15" s="2" t="s">
        <v>18</v>
      </c>
      <c r="B15">
        <v>-4022153.55</v>
      </c>
      <c r="C15">
        <v>3639699</v>
      </c>
      <c r="D15">
        <v>3481483</v>
      </c>
      <c r="E15" s="3"/>
    </row>
    <row r="16" spans="1:5" x14ac:dyDescent="0.45">
      <c r="A16" s="2" t="s">
        <v>19</v>
      </c>
      <c r="B16">
        <v>-1635712.55</v>
      </c>
      <c r="C16">
        <v>867072.5</v>
      </c>
      <c r="D16">
        <v>1300251</v>
      </c>
      <c r="E16" s="3"/>
    </row>
    <row r="17" spans="1:5" x14ac:dyDescent="0.45">
      <c r="A17" s="2" t="s">
        <v>20</v>
      </c>
      <c r="B17">
        <v>6446967.1500000004</v>
      </c>
      <c r="C17">
        <v>6808582</v>
      </c>
      <c r="D17">
        <v>6453743</v>
      </c>
      <c r="E17" s="3"/>
    </row>
    <row r="18" spans="1:5" x14ac:dyDescent="0.45">
      <c r="A18" s="2" t="s">
        <v>21</v>
      </c>
      <c r="B18" t="s">
        <v>203</v>
      </c>
      <c r="C18" t="s">
        <v>203</v>
      </c>
      <c r="D18" t="s">
        <v>203</v>
      </c>
      <c r="E18" s="3"/>
    </row>
    <row r="19" spans="1:5" x14ac:dyDescent="0.45">
      <c r="A19" s="2" t="s">
        <v>22</v>
      </c>
      <c r="B19">
        <v>1.5</v>
      </c>
      <c r="C19">
        <v>1.5</v>
      </c>
      <c r="D19" t="s">
        <v>32</v>
      </c>
      <c r="E19" s="3"/>
    </row>
    <row r="20" spans="1:5" x14ac:dyDescent="0.45">
      <c r="A20" s="2" t="s">
        <v>23</v>
      </c>
      <c r="B20" t="s">
        <v>204</v>
      </c>
      <c r="C20" t="s">
        <v>205</v>
      </c>
      <c r="D20" t="s">
        <v>206</v>
      </c>
      <c r="E20" s="3" t="str">
        <f>IF(C20="","",IF(B20=C20,"","Veränderung"))</f>
        <v>Veränderung</v>
      </c>
    </row>
    <row r="21" spans="1:5" x14ac:dyDescent="0.45">
      <c r="A21" s="2" t="s">
        <v>24</v>
      </c>
      <c r="B21" t="s">
        <v>97</v>
      </c>
      <c r="C21" t="s">
        <v>97</v>
      </c>
      <c r="D21" t="s">
        <v>97</v>
      </c>
      <c r="E21" s="3"/>
    </row>
    <row r="22" spans="1:5" x14ac:dyDescent="0.45">
      <c r="A22" s="2" t="s">
        <v>25</v>
      </c>
      <c r="B22" t="s">
        <v>207</v>
      </c>
      <c r="C22" t="s">
        <v>208</v>
      </c>
      <c r="D22" t="s">
        <v>208</v>
      </c>
    </row>
    <row r="23" spans="1:5" x14ac:dyDescent="0.45">
      <c r="A23" s="2"/>
    </row>
    <row r="29" spans="1:5" x14ac:dyDescent="0.45">
      <c r="A29" t="s">
        <v>26</v>
      </c>
      <c r="B29" t="s">
        <v>209</v>
      </c>
      <c r="C29" t="s">
        <v>210</v>
      </c>
      <c r="D29" t="s">
        <v>211</v>
      </c>
    </row>
    <row r="30" spans="1:5" x14ac:dyDescent="0.45">
      <c r="A30" t="s">
        <v>27</v>
      </c>
      <c r="B30" t="s">
        <v>212</v>
      </c>
      <c r="C30" t="s">
        <v>213</v>
      </c>
      <c r="D30" t="s">
        <v>214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30"/>
  <sheetViews>
    <sheetView workbookViewId="0">
      <selection activeCell="B2" sqref="B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215</v>
      </c>
      <c r="C2" t="s">
        <v>215</v>
      </c>
      <c r="D2" t="s">
        <v>215</v>
      </c>
      <c r="E2" s="3" t="str">
        <f>IF(C2="","",IF(B2=C2,"","Veränderung"))</f>
        <v/>
      </c>
    </row>
    <row r="3" spans="1:5" x14ac:dyDescent="0.45">
      <c r="A3" s="2" t="s">
        <v>6</v>
      </c>
      <c r="B3" t="s">
        <v>216</v>
      </c>
      <c r="C3" t="s">
        <v>216</v>
      </c>
      <c r="D3" t="s">
        <v>216</v>
      </c>
      <c r="E3" s="3" t="str">
        <f>IF(C3="","",IF(B3=C3,"","Veränderung"))</f>
        <v/>
      </c>
    </row>
    <row r="4" spans="1:5" x14ac:dyDescent="0.45">
      <c r="A4" s="2" t="s">
        <v>7</v>
      </c>
      <c r="B4" t="s">
        <v>217</v>
      </c>
      <c r="C4" t="s">
        <v>217</v>
      </c>
      <c r="D4" t="s">
        <v>217</v>
      </c>
      <c r="E4" s="3" t="str">
        <f>IF(C4="","",IF(B4=C4,"","Veränderung"))</f>
        <v/>
      </c>
    </row>
    <row r="5" spans="1:5" x14ac:dyDescent="0.45">
      <c r="A5" s="2" t="s">
        <v>8</v>
      </c>
      <c r="B5" t="s">
        <v>218</v>
      </c>
      <c r="C5" t="s">
        <v>218</v>
      </c>
      <c r="D5" t="s">
        <v>218</v>
      </c>
      <c r="E5" s="3"/>
    </row>
    <row r="6" spans="1:5" x14ac:dyDescent="0.45">
      <c r="A6" s="2" t="s">
        <v>9</v>
      </c>
      <c r="B6" s="4">
        <v>179815</v>
      </c>
      <c r="C6" s="4">
        <v>162985</v>
      </c>
      <c r="D6" s="4">
        <v>182110</v>
      </c>
      <c r="E6" s="3">
        <f>IF(C6="","",B6/C6-1)</f>
        <v>0.10326103629168326</v>
      </c>
    </row>
    <row r="7" spans="1:5" x14ac:dyDescent="0.45">
      <c r="A7" s="2" t="s">
        <v>10</v>
      </c>
      <c r="B7" s="4">
        <v>15900</v>
      </c>
      <c r="C7" s="4">
        <v>15405</v>
      </c>
      <c r="D7" s="4">
        <v>14650</v>
      </c>
      <c r="E7" s="3">
        <f>IF(C7="","",B7/C7-1)</f>
        <v>3.213242453748788E-2</v>
      </c>
    </row>
    <row r="8" spans="1:5" x14ac:dyDescent="0.45">
      <c r="A8" s="2" t="s">
        <v>11</v>
      </c>
      <c r="B8" s="4">
        <v>9169294000</v>
      </c>
      <c r="C8" s="4">
        <v>9735036000</v>
      </c>
      <c r="D8" s="4">
        <v>7241638000</v>
      </c>
      <c r="E8" s="3">
        <f>IF(C8="","",B8/C8-1)</f>
        <v>-5.8114012110484281E-2</v>
      </c>
    </row>
    <row r="9" spans="1:5" x14ac:dyDescent="0.45">
      <c r="A9" s="2" t="s">
        <v>12</v>
      </c>
      <c r="B9" s="4">
        <v>-13011000</v>
      </c>
      <c r="C9" s="4">
        <v>27705000</v>
      </c>
      <c r="D9" s="4">
        <v>12755000</v>
      </c>
      <c r="E9" s="3"/>
    </row>
    <row r="10" spans="1:5" x14ac:dyDescent="0.45">
      <c r="A10" s="2" t="s">
        <v>13</v>
      </c>
      <c r="B10">
        <v>112.4</v>
      </c>
      <c r="C10">
        <v>126</v>
      </c>
      <c r="D10">
        <v>120.5</v>
      </c>
      <c r="E10" s="3">
        <f>IF(C10="","",B10/C10-1)</f>
        <v>-0.10793650793650789</v>
      </c>
    </row>
    <row r="11" spans="1:5" x14ac:dyDescent="0.45">
      <c r="A11" s="2" t="s">
        <v>14</v>
      </c>
      <c r="B11">
        <v>-8.3000000000000007</v>
      </c>
      <c r="C11">
        <v>9.35</v>
      </c>
      <c r="D11">
        <v>3.36</v>
      </c>
      <c r="E11" s="3"/>
    </row>
    <row r="12" spans="1:5" x14ac:dyDescent="0.45">
      <c r="A12" s="2" t="s">
        <v>15</v>
      </c>
      <c r="B12">
        <v>438042000</v>
      </c>
      <c r="C12">
        <v>473358000</v>
      </c>
      <c r="D12" t="s">
        <v>32</v>
      </c>
      <c r="E12" s="3"/>
    </row>
    <row r="13" spans="1:5" x14ac:dyDescent="0.45">
      <c r="A13" s="2" t="s">
        <v>16</v>
      </c>
      <c r="B13">
        <v>485564000</v>
      </c>
      <c r="C13">
        <v>452386000</v>
      </c>
      <c r="D13" t="s">
        <v>32</v>
      </c>
      <c r="E13" s="3"/>
    </row>
    <row r="14" spans="1:5" x14ac:dyDescent="0.45">
      <c r="A14" s="2" t="s">
        <v>17</v>
      </c>
      <c r="B14">
        <v>822045000</v>
      </c>
      <c r="C14">
        <v>462901000</v>
      </c>
      <c r="D14" t="s">
        <v>32</v>
      </c>
      <c r="E14" s="3"/>
    </row>
    <row r="15" spans="1:5" x14ac:dyDescent="0.45">
      <c r="A15" s="2" t="s">
        <v>18</v>
      </c>
      <c r="B15">
        <v>-9465000</v>
      </c>
      <c r="C15">
        <v>8831000</v>
      </c>
      <c r="D15" t="s">
        <v>32</v>
      </c>
      <c r="E15" s="3"/>
    </row>
    <row r="16" spans="1:5" x14ac:dyDescent="0.45">
      <c r="A16" s="2" t="s">
        <v>19</v>
      </c>
      <c r="B16">
        <v>-6350000</v>
      </c>
      <c r="C16">
        <v>4736000</v>
      </c>
      <c r="D16" t="s">
        <v>32</v>
      </c>
      <c r="E16" s="3"/>
    </row>
    <row r="17" spans="1:5" x14ac:dyDescent="0.45">
      <c r="A17" s="2" t="s">
        <v>20</v>
      </c>
      <c r="B17">
        <v>-28597000</v>
      </c>
      <c r="C17">
        <v>26261000</v>
      </c>
      <c r="D17" t="s">
        <v>32</v>
      </c>
      <c r="E17" s="3"/>
    </row>
    <row r="18" spans="1:5" x14ac:dyDescent="0.45">
      <c r="A18" s="2" t="s">
        <v>21</v>
      </c>
      <c r="B18" t="s">
        <v>219</v>
      </c>
      <c r="C18" t="s">
        <v>220</v>
      </c>
      <c r="D18" t="s">
        <v>220</v>
      </c>
      <c r="E18" s="3"/>
    </row>
    <row r="19" spans="1:5" x14ac:dyDescent="0.45">
      <c r="A19" s="2" t="s">
        <v>22</v>
      </c>
      <c r="B19">
        <v>2.25</v>
      </c>
      <c r="C19">
        <v>2.75</v>
      </c>
      <c r="D19">
        <v>2.75</v>
      </c>
      <c r="E19" s="3"/>
    </row>
    <row r="20" spans="1:5" x14ac:dyDescent="0.45">
      <c r="A20" s="2" t="s">
        <v>23</v>
      </c>
      <c r="B20" t="s">
        <v>217</v>
      </c>
      <c r="C20" t="s">
        <v>217</v>
      </c>
      <c r="D20" t="s">
        <v>32</v>
      </c>
      <c r="E20" s="3" t="str">
        <f>IF(C20="","",IF(B20=C20,"","Veränderung"))</f>
        <v/>
      </c>
    </row>
    <row r="21" spans="1:5" x14ac:dyDescent="0.45">
      <c r="A21" s="2" t="s">
        <v>24</v>
      </c>
      <c r="B21" t="s">
        <v>221</v>
      </c>
      <c r="C21" t="s">
        <v>221</v>
      </c>
      <c r="D21" t="s">
        <v>32</v>
      </c>
      <c r="E21" s="3"/>
    </row>
    <row r="22" spans="1:5" x14ac:dyDescent="0.45">
      <c r="A22" s="2" t="s">
        <v>25</v>
      </c>
      <c r="B22" t="s">
        <v>217</v>
      </c>
      <c r="C22" t="s">
        <v>217</v>
      </c>
      <c r="D22" t="s">
        <v>217</v>
      </c>
    </row>
    <row r="23" spans="1:5" x14ac:dyDescent="0.45">
      <c r="A23" s="2"/>
    </row>
    <row r="29" spans="1:5" x14ac:dyDescent="0.45">
      <c r="A29" t="s">
        <v>26</v>
      </c>
      <c r="B29" t="s">
        <v>222</v>
      </c>
      <c r="C29" t="s">
        <v>223</v>
      </c>
      <c r="D29" t="s">
        <v>224</v>
      </c>
    </row>
    <row r="30" spans="1:5" x14ac:dyDescent="0.45">
      <c r="A30" t="s">
        <v>27</v>
      </c>
      <c r="B30" t="s">
        <v>225</v>
      </c>
      <c r="C30" t="s">
        <v>226</v>
      </c>
      <c r="D30" t="s">
        <v>227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0"/>
  <sheetViews>
    <sheetView workbookViewId="0">
      <selection activeCell="B7" sqref="B7"/>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228</v>
      </c>
      <c r="C2" t="s">
        <v>229</v>
      </c>
      <c r="D2" t="s">
        <v>229</v>
      </c>
      <c r="E2" s="3" t="str">
        <f>IF(C2="","",IF(B2=C2,"","Veränderung"))</f>
        <v>Veränderung</v>
      </c>
    </row>
    <row r="3" spans="1:5" x14ac:dyDescent="0.45">
      <c r="A3" s="2" t="s">
        <v>6</v>
      </c>
      <c r="B3" t="s">
        <v>230</v>
      </c>
      <c r="C3" t="s">
        <v>230</v>
      </c>
      <c r="D3" t="s">
        <v>230</v>
      </c>
      <c r="E3" s="3" t="str">
        <f>IF(C3="","",IF(B3=C3,"","Veränderung"))</f>
        <v/>
      </c>
    </row>
    <row r="4" spans="1:5" x14ac:dyDescent="0.45">
      <c r="A4" s="2" t="s">
        <v>7</v>
      </c>
      <c r="B4" t="s">
        <v>231</v>
      </c>
      <c r="C4" t="s">
        <v>151</v>
      </c>
      <c r="D4" t="s">
        <v>151</v>
      </c>
      <c r="E4" s="3" t="str">
        <f>IF(C4="","",IF(B4=C4,"","Veränderung"))</f>
        <v>Veränderung</v>
      </c>
    </row>
    <row r="5" spans="1:5" x14ac:dyDescent="0.45">
      <c r="A5" s="2" t="s">
        <v>8</v>
      </c>
      <c r="B5" t="s">
        <v>232</v>
      </c>
      <c r="C5" t="s">
        <v>233</v>
      </c>
      <c r="D5" t="s">
        <v>233</v>
      </c>
      <c r="E5" s="3"/>
    </row>
    <row r="6" spans="1:5" x14ac:dyDescent="0.45">
      <c r="A6" s="2" t="s">
        <v>9</v>
      </c>
      <c r="B6" s="4">
        <v>10097</v>
      </c>
      <c r="C6" s="4">
        <v>7843</v>
      </c>
      <c r="D6" s="4">
        <v>5976</v>
      </c>
      <c r="E6" s="3">
        <f>IF(C6="","",B6/C6-1)</f>
        <v>0.28739002932551316</v>
      </c>
    </row>
    <row r="7" spans="1:5" x14ac:dyDescent="0.45">
      <c r="A7" s="2" t="s">
        <v>10</v>
      </c>
      <c r="B7" s="4" t="s">
        <v>32</v>
      </c>
      <c r="C7" s="4" t="s">
        <v>32</v>
      </c>
      <c r="D7" s="4" t="s">
        <v>32</v>
      </c>
      <c r="E7" s="3" t="e">
        <f>IF(C7="","",B7/C7-1)</f>
        <v>#VALUE!</v>
      </c>
    </row>
    <row r="8" spans="1:5" x14ac:dyDescent="0.45">
      <c r="A8" s="2" t="s">
        <v>11</v>
      </c>
      <c r="B8" s="4">
        <v>653649454</v>
      </c>
      <c r="C8" s="4">
        <v>499421931</v>
      </c>
      <c r="D8" s="4">
        <v>369248062</v>
      </c>
      <c r="E8" s="3">
        <f>IF(C8="","",B8/C8-1)</f>
        <v>0.30881207537520017</v>
      </c>
    </row>
    <row r="9" spans="1:5" x14ac:dyDescent="0.45">
      <c r="A9" s="2" t="s">
        <v>12</v>
      </c>
      <c r="B9" s="4">
        <v>105260.53</v>
      </c>
      <c r="C9" s="4">
        <v>94057.52</v>
      </c>
      <c r="D9" s="4">
        <v>73878.399999999994</v>
      </c>
      <c r="E9" s="3"/>
    </row>
    <row r="10" spans="1:5" x14ac:dyDescent="0.45">
      <c r="A10" s="2" t="s">
        <v>13</v>
      </c>
      <c r="B10">
        <v>96.36</v>
      </c>
      <c r="C10">
        <v>108.59</v>
      </c>
      <c r="D10">
        <v>104.56</v>
      </c>
      <c r="E10" s="3">
        <f>IF(C10="","",B10/C10-1)</f>
        <v>-0.11262547195874395</v>
      </c>
    </row>
    <row r="11" spans="1:5" x14ac:dyDescent="0.45">
      <c r="A11" s="2" t="s">
        <v>14</v>
      </c>
      <c r="B11">
        <v>-10.199999999999999</v>
      </c>
      <c r="C11">
        <v>7.8</v>
      </c>
      <c r="D11" t="s">
        <v>32</v>
      </c>
      <c r="E11" s="3"/>
    </row>
    <row r="12" spans="1:5" x14ac:dyDescent="0.45">
      <c r="A12" s="2" t="s">
        <v>15</v>
      </c>
      <c r="B12" s="7">
        <v>-59352249.850000001</v>
      </c>
      <c r="C12" s="7">
        <v>7185768</v>
      </c>
      <c r="D12" s="7">
        <v>5451416</v>
      </c>
      <c r="E12" s="3"/>
    </row>
    <row r="13" spans="1:5" x14ac:dyDescent="0.45">
      <c r="A13" s="2" t="s">
        <v>16</v>
      </c>
      <c r="B13" s="7">
        <v>62008815</v>
      </c>
      <c r="C13" s="7">
        <v>47844394</v>
      </c>
      <c r="D13" s="7">
        <v>37123735</v>
      </c>
      <c r="E13" s="3"/>
    </row>
    <row r="14" spans="1:5" x14ac:dyDescent="0.45">
      <c r="A14" s="2" t="s">
        <v>17</v>
      </c>
      <c r="B14" s="7">
        <v>39605004</v>
      </c>
      <c r="C14" s="7">
        <v>31195402</v>
      </c>
      <c r="D14" s="7">
        <v>24195994</v>
      </c>
      <c r="E14" s="3"/>
    </row>
    <row r="15" spans="1:5" x14ac:dyDescent="0.45">
      <c r="A15" s="2" t="s">
        <v>18</v>
      </c>
      <c r="B15" s="7">
        <v>-6868</v>
      </c>
      <c r="C15" s="7">
        <v>9901.4</v>
      </c>
      <c r="D15" s="7" t="s">
        <v>32</v>
      </c>
      <c r="E15" s="3"/>
    </row>
    <row r="16" spans="1:5" x14ac:dyDescent="0.45">
      <c r="A16" s="2" t="s">
        <v>19</v>
      </c>
      <c r="B16" s="7">
        <v>-406891.9</v>
      </c>
      <c r="C16" s="7">
        <v>917428.25</v>
      </c>
      <c r="D16" s="7">
        <v>2436895</v>
      </c>
      <c r="E16" s="3"/>
    </row>
    <row r="17" spans="1:5" x14ac:dyDescent="0.45">
      <c r="A17" s="2" t="s">
        <v>20</v>
      </c>
      <c r="B17" s="7">
        <v>-422921.65</v>
      </c>
      <c r="C17" s="7">
        <v>384970.3</v>
      </c>
      <c r="D17" s="7" t="s">
        <v>32</v>
      </c>
      <c r="E17" s="3"/>
    </row>
    <row r="18" spans="1:5" x14ac:dyDescent="0.45">
      <c r="A18" s="2" t="s">
        <v>21</v>
      </c>
      <c r="B18" t="s">
        <v>234</v>
      </c>
      <c r="C18" t="s">
        <v>235</v>
      </c>
      <c r="D18" t="s">
        <v>235</v>
      </c>
      <c r="E18" s="3"/>
    </row>
    <row r="19" spans="1:5" x14ac:dyDescent="0.45">
      <c r="A19" s="2" t="s">
        <v>22</v>
      </c>
      <c r="B19">
        <v>1.75</v>
      </c>
      <c r="C19">
        <v>1.75</v>
      </c>
      <c r="D19">
        <v>1.75</v>
      </c>
      <c r="E19" s="3"/>
    </row>
    <row r="20" spans="1:5" x14ac:dyDescent="0.45">
      <c r="A20" s="2" t="s">
        <v>23</v>
      </c>
      <c r="B20" t="s">
        <v>236</v>
      </c>
      <c r="C20" t="s">
        <v>236</v>
      </c>
      <c r="D20" t="s">
        <v>236</v>
      </c>
      <c r="E20" s="3" t="str">
        <f>IF(C20="","",IF(B20=C20,"","Veränderung"))</f>
        <v/>
      </c>
    </row>
    <row r="21" spans="1:5" x14ac:dyDescent="0.45">
      <c r="A21" s="2" t="s">
        <v>24</v>
      </c>
      <c r="B21" t="s">
        <v>237</v>
      </c>
      <c r="C21" t="s">
        <v>237</v>
      </c>
      <c r="D21" t="s">
        <v>237</v>
      </c>
      <c r="E21" s="3"/>
    </row>
    <row r="22" spans="1:5" x14ac:dyDescent="0.45">
      <c r="A22" s="2" t="s">
        <v>25</v>
      </c>
      <c r="B22" t="s">
        <v>238</v>
      </c>
      <c r="C22" t="s">
        <v>238</v>
      </c>
      <c r="D22" t="s">
        <v>238</v>
      </c>
    </row>
    <row r="23" spans="1:5" x14ac:dyDescent="0.45">
      <c r="A23" s="2"/>
    </row>
    <row r="29" spans="1:5" ht="409.5" customHeight="1" x14ac:dyDescent="0.45">
      <c r="A29" t="s">
        <v>26</v>
      </c>
      <c r="B29" t="s">
        <v>239</v>
      </c>
      <c r="C29" s="5" t="s">
        <v>240</v>
      </c>
      <c r="D29" t="s">
        <v>241</v>
      </c>
    </row>
    <row r="30" spans="1:5" x14ac:dyDescent="0.45">
      <c r="A30" t="s">
        <v>27</v>
      </c>
      <c r="B30" t="s">
        <v>242</v>
      </c>
      <c r="C30" t="s">
        <v>243</v>
      </c>
      <c r="D30" t="s">
        <v>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B30" sqref="B30"/>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28</v>
      </c>
      <c r="C2" t="s">
        <v>28</v>
      </c>
      <c r="D2" t="s">
        <v>28</v>
      </c>
      <c r="E2" s="3" t="str">
        <f>IF(C2="","",IF(B2=C2,"","Veränderung"))</f>
        <v/>
      </c>
    </row>
    <row r="3" spans="1:5" x14ac:dyDescent="0.45">
      <c r="A3" s="2" t="s">
        <v>6</v>
      </c>
      <c r="B3" t="s">
        <v>29</v>
      </c>
      <c r="C3" t="s">
        <v>29</v>
      </c>
      <c r="E3" s="3" t="str">
        <f>IF(C3="","",IF(B3=C3,"","Veränderung"))</f>
        <v/>
      </c>
    </row>
    <row r="4" spans="1:5" x14ac:dyDescent="0.45">
      <c r="A4" s="2" t="s">
        <v>7</v>
      </c>
      <c r="B4" t="s">
        <v>30</v>
      </c>
      <c r="C4" t="s">
        <v>30</v>
      </c>
      <c r="D4" t="s">
        <v>30</v>
      </c>
      <c r="E4" s="3" t="str">
        <f>IF(C4="","",IF(B4=C4,"","Veränderung"))</f>
        <v/>
      </c>
    </row>
    <row r="5" spans="1:5" x14ac:dyDescent="0.45">
      <c r="A5" s="2" t="s">
        <v>8</v>
      </c>
      <c r="B5" t="s">
        <v>31</v>
      </c>
      <c r="C5" t="s">
        <v>31</v>
      </c>
      <c r="D5" t="s">
        <v>31</v>
      </c>
      <c r="E5" s="3"/>
    </row>
    <row r="6" spans="1:5" x14ac:dyDescent="0.45">
      <c r="A6" s="2" t="s">
        <v>9</v>
      </c>
      <c r="B6" s="4">
        <v>14802</v>
      </c>
      <c r="C6" s="4">
        <v>13675</v>
      </c>
      <c r="D6" s="4">
        <v>12624</v>
      </c>
      <c r="E6" s="3">
        <f>IF(C6="","",B6/C6-1)</f>
        <v>8.2413162705667231E-2</v>
      </c>
    </row>
    <row r="7" spans="1:5" x14ac:dyDescent="0.45">
      <c r="A7" s="2" t="s">
        <v>10</v>
      </c>
      <c r="B7" s="4">
        <v>2117</v>
      </c>
      <c r="C7" s="4">
        <v>1960</v>
      </c>
      <c r="D7" s="4">
        <v>1829</v>
      </c>
      <c r="E7" s="3">
        <f>IF(C7="","",B7/C7-1)</f>
        <v>8.0102040816326436E-2</v>
      </c>
    </row>
    <row r="8" spans="1:5" x14ac:dyDescent="0.45">
      <c r="A8" s="2" t="s">
        <v>11</v>
      </c>
      <c r="B8" s="4">
        <v>2582278110</v>
      </c>
      <c r="C8" s="4">
        <v>2229640236</v>
      </c>
      <c r="D8" s="4">
        <v>2225521623</v>
      </c>
      <c r="E8" s="3">
        <f>IF(C8="","",B8/C8-1)</f>
        <v>0.15815909145622364</v>
      </c>
    </row>
    <row r="9" spans="1:5" x14ac:dyDescent="0.45">
      <c r="A9" s="2" t="s">
        <v>12</v>
      </c>
      <c r="B9" s="4">
        <v>4229412</v>
      </c>
      <c r="C9" s="4">
        <v>3994055</v>
      </c>
      <c r="D9" s="4">
        <v>5020887</v>
      </c>
      <c r="E9" s="3"/>
    </row>
    <row r="10" spans="1:5" x14ac:dyDescent="0.45">
      <c r="A10" s="2" t="s">
        <v>13</v>
      </c>
      <c r="B10">
        <v>100.45</v>
      </c>
      <c r="C10">
        <v>112.74</v>
      </c>
      <c r="D10">
        <v>109.44</v>
      </c>
      <c r="E10" s="3">
        <f>IF(C10="","",B10/C10-1)</f>
        <v>-0.10901188575483411</v>
      </c>
    </row>
    <row r="11" spans="1:5" x14ac:dyDescent="0.45">
      <c r="A11" s="2" t="s">
        <v>14</v>
      </c>
      <c r="B11">
        <v>-8.73</v>
      </c>
      <c r="C11">
        <v>11.56</v>
      </c>
      <c r="D11">
        <v>3.36</v>
      </c>
      <c r="E11" s="3"/>
    </row>
    <row r="12" spans="1:5" x14ac:dyDescent="0.45">
      <c r="A12" s="2" t="s">
        <v>15</v>
      </c>
      <c r="B12" s="7">
        <f>6352132+8535284</f>
        <v>14887416</v>
      </c>
      <c r="C12" s="7">
        <f>5541178+7751225</f>
        <v>13292403</v>
      </c>
      <c r="D12" s="7"/>
      <c r="E12" s="3"/>
    </row>
    <row r="13" spans="1:5" x14ac:dyDescent="0.45">
      <c r="A13" s="2" t="s">
        <v>16</v>
      </c>
      <c r="B13" s="7">
        <v>52347929</v>
      </c>
      <c r="C13" s="7">
        <v>45073989</v>
      </c>
      <c r="D13" s="7"/>
      <c r="E13" s="3"/>
    </row>
    <row r="14" spans="1:5" x14ac:dyDescent="0.45">
      <c r="A14" s="2" t="s">
        <v>17</v>
      </c>
      <c r="B14" s="7">
        <v>61412314</v>
      </c>
      <c r="C14" s="7">
        <v>53588460</v>
      </c>
      <c r="D14" s="7"/>
      <c r="E14" s="3"/>
    </row>
    <row r="15" spans="1:5" x14ac:dyDescent="0.45">
      <c r="A15" s="2" t="s">
        <v>18</v>
      </c>
      <c r="B15" s="7">
        <v>16271105</v>
      </c>
      <c r="C15" s="7">
        <v>1572319</v>
      </c>
      <c r="D15" t="s">
        <v>32</v>
      </c>
      <c r="E15" s="3"/>
    </row>
    <row r="16" spans="1:5" x14ac:dyDescent="0.45">
      <c r="A16" s="2" t="s">
        <v>19</v>
      </c>
      <c r="B16" s="7">
        <v>5746441</v>
      </c>
      <c r="C16" s="7">
        <v>7176310</v>
      </c>
      <c r="E16" s="3"/>
    </row>
    <row r="17" spans="1:5" x14ac:dyDescent="0.45">
      <c r="A17" s="2" t="s">
        <v>20</v>
      </c>
      <c r="B17">
        <v>6271105</v>
      </c>
      <c r="C17" s="7">
        <v>6058186</v>
      </c>
      <c r="D17" t="s">
        <v>32</v>
      </c>
      <c r="E17" s="3"/>
    </row>
    <row r="18" spans="1:5" x14ac:dyDescent="0.45">
      <c r="A18" s="2" t="s">
        <v>21</v>
      </c>
      <c r="B18" t="s">
        <v>33</v>
      </c>
      <c r="C18" t="s">
        <v>33</v>
      </c>
      <c r="E18" s="3"/>
    </row>
    <row r="19" spans="1:5" x14ac:dyDescent="0.45">
      <c r="A19" s="2" t="s">
        <v>22</v>
      </c>
      <c r="B19">
        <v>1.25</v>
      </c>
      <c r="C19">
        <v>1.25</v>
      </c>
      <c r="E19" s="3"/>
    </row>
    <row r="20" spans="1:5" x14ac:dyDescent="0.45">
      <c r="A20" s="2" t="s">
        <v>23</v>
      </c>
      <c r="B20" t="s">
        <v>34</v>
      </c>
      <c r="E20" s="3" t="str">
        <f>IF(C20="","",IF(B20=C20,"","Veränderung"))</f>
        <v/>
      </c>
    </row>
    <row r="21" spans="1:5" x14ac:dyDescent="0.45">
      <c r="A21" s="2" t="s">
        <v>24</v>
      </c>
      <c r="B21" t="s">
        <v>35</v>
      </c>
      <c r="E21" s="3"/>
    </row>
    <row r="22" spans="1:5" x14ac:dyDescent="0.45">
      <c r="A22" s="2" t="s">
        <v>25</v>
      </c>
      <c r="B22" t="s">
        <v>36</v>
      </c>
      <c r="D22" t="s">
        <v>36</v>
      </c>
    </row>
    <row r="23" spans="1:5" x14ac:dyDescent="0.45">
      <c r="A23" s="2"/>
    </row>
    <row r="29" spans="1:5" x14ac:dyDescent="0.45">
      <c r="A29" t="s">
        <v>26</v>
      </c>
      <c r="B29" t="s">
        <v>37</v>
      </c>
    </row>
    <row r="30" spans="1:5" x14ac:dyDescent="0.45">
      <c r="A30" t="s">
        <v>27</v>
      </c>
      <c r="B30" t="s">
        <v>38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0"/>
  <sheetViews>
    <sheetView workbookViewId="0">
      <selection activeCell="C19" sqref="C1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245</v>
      </c>
      <c r="C2" t="s">
        <v>245</v>
      </c>
      <c r="D2" t="s">
        <v>245</v>
      </c>
      <c r="E2" s="3" t="str">
        <f>IF(C2="","",IF(B2=C2,"","Veränderung"))</f>
        <v/>
      </c>
    </row>
    <row r="3" spans="1:5" x14ac:dyDescent="0.45">
      <c r="A3" s="2" t="s">
        <v>6</v>
      </c>
      <c r="B3" t="s">
        <v>246</v>
      </c>
      <c r="C3" t="s">
        <v>246</v>
      </c>
      <c r="D3" t="s">
        <v>246</v>
      </c>
      <c r="E3" s="3" t="str">
        <f>IF(C3="","",IF(B3=C3,"","Veränderung"))</f>
        <v/>
      </c>
    </row>
    <row r="4" spans="1:5" x14ac:dyDescent="0.45">
      <c r="A4" s="2" t="s">
        <v>7</v>
      </c>
      <c r="B4" t="s">
        <v>247</v>
      </c>
      <c r="C4" t="s">
        <v>247</v>
      </c>
      <c r="D4" t="s">
        <v>199</v>
      </c>
      <c r="E4" s="3" t="str">
        <f>IF(C4="","",IF(B4=C4,"","Veränderung"))</f>
        <v/>
      </c>
    </row>
    <row r="5" spans="1:5" x14ac:dyDescent="0.45">
      <c r="A5" s="2" t="s">
        <v>8</v>
      </c>
      <c r="B5" t="s">
        <v>248</v>
      </c>
      <c r="C5" t="s">
        <v>248</v>
      </c>
      <c r="D5" t="s">
        <v>248</v>
      </c>
      <c r="E5" s="3"/>
    </row>
    <row r="6" spans="1:5" x14ac:dyDescent="0.45">
      <c r="A6" s="2" t="s">
        <v>9</v>
      </c>
      <c r="B6" s="4">
        <v>883895413</v>
      </c>
      <c r="C6" s="4">
        <v>866794802</v>
      </c>
      <c r="D6" s="4">
        <v>7238</v>
      </c>
      <c r="E6" s="3">
        <f>IF(C6="","",B6/C6-1)</f>
        <v>1.9728557393910107E-2</v>
      </c>
    </row>
    <row r="7" spans="1:5" x14ac:dyDescent="0.45">
      <c r="A7" s="2" t="s">
        <v>10</v>
      </c>
      <c r="B7" s="4">
        <v>243230080</v>
      </c>
      <c r="C7" s="4">
        <v>232217490</v>
      </c>
      <c r="D7" s="4" t="s">
        <v>32</v>
      </c>
      <c r="E7" s="3">
        <f>IF(C7="","",B7/C7-1)</f>
        <v>4.7423602761359707E-2</v>
      </c>
    </row>
    <row r="8" spans="1:5" x14ac:dyDescent="0.45">
      <c r="A8" s="2" t="s">
        <v>11</v>
      </c>
      <c r="B8" s="4">
        <v>1206583236</v>
      </c>
      <c r="C8" s="4">
        <v>1172042691</v>
      </c>
      <c r="D8" s="4">
        <v>1188042679</v>
      </c>
      <c r="E8" s="3">
        <f>IF(C8="","",B8/C8-1)</f>
        <v>2.9470381296887505E-2</v>
      </c>
    </row>
    <row r="9" spans="1:5" x14ac:dyDescent="0.45">
      <c r="A9" s="2" t="s">
        <v>12</v>
      </c>
      <c r="B9" s="4">
        <v>-5728652</v>
      </c>
      <c r="C9" s="4">
        <v>-2009833</v>
      </c>
      <c r="D9" s="4">
        <v>-2065606</v>
      </c>
      <c r="E9" s="3"/>
    </row>
    <row r="10" spans="1:5" x14ac:dyDescent="0.45">
      <c r="A10" s="2" t="s">
        <v>13</v>
      </c>
      <c r="B10">
        <v>94.5</v>
      </c>
      <c r="C10">
        <v>110.1</v>
      </c>
      <c r="D10">
        <v>107.2</v>
      </c>
      <c r="E10" s="3">
        <f>IF(C10="","",B10/C10-1)</f>
        <v>-0.14168937329700271</v>
      </c>
    </row>
    <row r="11" spans="1:5" x14ac:dyDescent="0.45">
      <c r="A11" s="2" t="s">
        <v>14</v>
      </c>
      <c r="B11">
        <v>-167565981</v>
      </c>
      <c r="C11">
        <v>77490267</v>
      </c>
      <c r="D11">
        <v>23868198</v>
      </c>
      <c r="E11" s="3"/>
    </row>
    <row r="12" spans="1:5" x14ac:dyDescent="0.45">
      <c r="A12" s="2" t="s">
        <v>15</v>
      </c>
      <c r="B12">
        <v>-4935315</v>
      </c>
      <c r="C12">
        <v>-5491934</v>
      </c>
      <c r="D12">
        <v>4210005</v>
      </c>
      <c r="E12" s="3"/>
    </row>
    <row r="13" spans="1:5" x14ac:dyDescent="0.45">
      <c r="A13" s="2" t="s">
        <v>16</v>
      </c>
      <c r="B13">
        <v>34378709</v>
      </c>
      <c r="C13">
        <v>33457435</v>
      </c>
      <c r="D13">
        <v>26475820</v>
      </c>
      <c r="E13" s="3"/>
    </row>
    <row r="14" spans="1:5" x14ac:dyDescent="0.45">
      <c r="A14" s="2" t="s">
        <v>17</v>
      </c>
      <c r="B14">
        <v>43649442</v>
      </c>
      <c r="C14">
        <v>42129821</v>
      </c>
      <c r="D14">
        <v>32465540</v>
      </c>
      <c r="E14" s="3"/>
    </row>
    <row r="15" spans="1:5" x14ac:dyDescent="0.45">
      <c r="A15" s="2" t="s">
        <v>18</v>
      </c>
      <c r="B15">
        <v>-1456258</v>
      </c>
      <c r="C15">
        <v>-1395088</v>
      </c>
      <c r="D15" t="s">
        <v>32</v>
      </c>
      <c r="E15" s="3"/>
    </row>
    <row r="16" spans="1:5" x14ac:dyDescent="0.45">
      <c r="A16" s="2" t="s">
        <v>19</v>
      </c>
      <c r="B16">
        <v>-745122</v>
      </c>
      <c r="C16">
        <v>-912834</v>
      </c>
      <c r="D16" t="s">
        <v>249</v>
      </c>
      <c r="E16" s="3"/>
    </row>
    <row r="17" spans="1:5" x14ac:dyDescent="0.45">
      <c r="A17" s="2" t="s">
        <v>20</v>
      </c>
      <c r="B17">
        <v>-2362673</v>
      </c>
      <c r="C17">
        <v>-1126678</v>
      </c>
      <c r="D17" t="s">
        <v>32</v>
      </c>
      <c r="E17" s="3"/>
    </row>
    <row r="18" spans="1:5" x14ac:dyDescent="0.45">
      <c r="A18" s="2" t="s">
        <v>21</v>
      </c>
      <c r="B18" t="s">
        <v>250</v>
      </c>
      <c r="C18">
        <v>4828712</v>
      </c>
      <c r="D18" t="s">
        <v>219</v>
      </c>
      <c r="E18" s="3"/>
    </row>
    <row r="19" spans="1:5" x14ac:dyDescent="0.45">
      <c r="A19" s="2" t="s">
        <v>22</v>
      </c>
      <c r="B19">
        <v>1.75</v>
      </c>
      <c r="C19">
        <v>1.75</v>
      </c>
      <c r="D19">
        <v>1.75</v>
      </c>
      <c r="E19" s="3"/>
    </row>
    <row r="20" spans="1:5" x14ac:dyDescent="0.45">
      <c r="A20" s="2" t="s">
        <v>23</v>
      </c>
      <c r="B20" t="s">
        <v>154</v>
      </c>
      <c r="C20" t="s">
        <v>154</v>
      </c>
      <c r="D20" t="s">
        <v>154</v>
      </c>
      <c r="E20" s="3" t="str">
        <f>IF(C20="","",IF(B20=C20,"","Veränderung"))</f>
        <v/>
      </c>
    </row>
    <row r="21" spans="1:5" x14ac:dyDescent="0.45">
      <c r="A21" s="2" t="s">
        <v>24</v>
      </c>
      <c r="B21" t="s">
        <v>251</v>
      </c>
      <c r="C21" t="s">
        <v>252</v>
      </c>
      <c r="D21" t="s">
        <v>252</v>
      </c>
      <c r="E21" s="3"/>
    </row>
    <row r="22" spans="1:5" x14ac:dyDescent="0.45">
      <c r="A22" s="2" t="s">
        <v>25</v>
      </c>
      <c r="B22" t="s">
        <v>247</v>
      </c>
      <c r="C22" t="s">
        <v>247</v>
      </c>
      <c r="D22" t="s">
        <v>247</v>
      </c>
    </row>
    <row r="23" spans="1:5" x14ac:dyDescent="0.45">
      <c r="A23" s="2"/>
    </row>
    <row r="29" spans="1:5" ht="16.899999999999999" customHeight="1" x14ac:dyDescent="0.45">
      <c r="A29" t="s">
        <v>26</v>
      </c>
      <c r="B29" s="5" t="s">
        <v>253</v>
      </c>
    </row>
    <row r="30" spans="1:5" x14ac:dyDescent="0.45">
      <c r="A30" t="s">
        <v>27</v>
      </c>
      <c r="B30" t="s">
        <v>254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0"/>
  <sheetViews>
    <sheetView workbookViewId="0">
      <selection activeCell="C16" sqref="C16"/>
    </sheetView>
  </sheetViews>
  <sheetFormatPr baseColWidth="10" defaultColWidth="9.06640625" defaultRowHeight="14.25" x14ac:dyDescent="0.45"/>
  <cols>
    <col min="1" max="1" width="17.796875" customWidth="1"/>
    <col min="2" max="4" width="21.46484375" customWidth="1"/>
  </cols>
  <sheetData>
    <row r="1" spans="1:5" x14ac:dyDescent="0.45">
      <c r="A1" s="1" t="s">
        <v>0</v>
      </c>
      <c r="B1" s="1" t="s">
        <v>1</v>
      </c>
      <c r="C1" s="1">
        <v>2021</v>
      </c>
      <c r="D1" s="1">
        <v>2020</v>
      </c>
      <c r="E1" s="1" t="s">
        <v>4</v>
      </c>
    </row>
    <row r="2" spans="1:5" x14ac:dyDescent="0.45">
      <c r="A2" s="2" t="s">
        <v>5</v>
      </c>
      <c r="C2" t="s">
        <v>255</v>
      </c>
      <c r="D2" t="s">
        <v>255</v>
      </c>
      <c r="E2" s="3" t="str">
        <f>IF(C2="","",IF(B2=C2,"","Veränderung"))</f>
        <v>Veränderung</v>
      </c>
    </row>
    <row r="3" spans="1:5" x14ac:dyDescent="0.45">
      <c r="A3" s="2" t="s">
        <v>6</v>
      </c>
      <c r="C3" t="s">
        <v>255</v>
      </c>
      <c r="D3" t="s">
        <v>255</v>
      </c>
      <c r="E3" s="3" t="str">
        <f>IF(C3="","",IF(B3=C3,"","Veränderung"))</f>
        <v>Veränderung</v>
      </c>
    </row>
    <row r="4" spans="1:5" x14ac:dyDescent="0.45">
      <c r="A4" s="2" t="s">
        <v>7</v>
      </c>
      <c r="C4" t="s">
        <v>256</v>
      </c>
      <c r="D4" t="s">
        <v>256</v>
      </c>
      <c r="E4" s="3" t="str">
        <f>IF(C4="","",IF(B4=C4,"","Veränderung"))</f>
        <v>Veränderung</v>
      </c>
    </row>
    <row r="5" spans="1:5" x14ac:dyDescent="0.45">
      <c r="A5" s="2" t="s">
        <v>8</v>
      </c>
      <c r="C5" t="s">
        <v>256</v>
      </c>
      <c r="D5" t="s">
        <v>256</v>
      </c>
      <c r="E5" s="3"/>
    </row>
    <row r="6" spans="1:5" x14ac:dyDescent="0.45">
      <c r="A6" s="2" t="s">
        <v>9</v>
      </c>
      <c r="B6" s="4"/>
      <c r="C6" s="4">
        <v>4016</v>
      </c>
      <c r="D6" s="4">
        <v>3793</v>
      </c>
      <c r="E6" s="3">
        <f>IF(C6="","",B6/C6-1)</f>
        <v>-1</v>
      </c>
    </row>
    <row r="7" spans="1:5" x14ac:dyDescent="0.45">
      <c r="A7" s="2" t="s">
        <v>10</v>
      </c>
      <c r="B7" s="4"/>
      <c r="C7" s="4">
        <v>182</v>
      </c>
      <c r="D7" s="4" t="s">
        <v>32</v>
      </c>
      <c r="E7" s="3">
        <f>IF(C7="","",B7/C7-1)</f>
        <v>-1</v>
      </c>
    </row>
    <row r="8" spans="1:5" x14ac:dyDescent="0.45">
      <c r="A8" s="2" t="s">
        <v>11</v>
      </c>
      <c r="B8" s="4"/>
      <c r="C8" s="4">
        <v>216511000</v>
      </c>
      <c r="D8" s="4">
        <v>197911000</v>
      </c>
      <c r="E8" s="3">
        <f>IF(C8="","",B8/C8-1)</f>
        <v>-1</v>
      </c>
    </row>
    <row r="9" spans="1:5" x14ac:dyDescent="0.45">
      <c r="A9" s="2" t="s">
        <v>12</v>
      </c>
      <c r="B9" s="4"/>
      <c r="C9" s="4">
        <f>(818+643)*1000</f>
        <v>1461000</v>
      </c>
      <c r="D9" s="4">
        <f>(873+688)*1000</f>
        <v>1561000</v>
      </c>
      <c r="E9" s="3"/>
    </row>
    <row r="10" spans="1:5" x14ac:dyDescent="0.45">
      <c r="A10" s="2" t="s">
        <v>13</v>
      </c>
      <c r="C10">
        <v>120.96</v>
      </c>
      <c r="D10">
        <v>117.44</v>
      </c>
      <c r="E10" s="3">
        <f>IF(C10="","",B10/C10-1)</f>
        <v>-1</v>
      </c>
    </row>
    <row r="11" spans="1:5" x14ac:dyDescent="0.45">
      <c r="A11" s="2" t="s">
        <v>14</v>
      </c>
      <c r="C11">
        <v>9.56</v>
      </c>
      <c r="D11">
        <v>4.0599999999999996</v>
      </c>
      <c r="E11" s="3"/>
    </row>
    <row r="12" spans="1:5" x14ac:dyDescent="0.45">
      <c r="A12" s="2" t="s">
        <v>15</v>
      </c>
      <c r="C12">
        <f>(1290+1013)*1000</f>
        <v>2303000</v>
      </c>
      <c r="D12">
        <f>(1189+937)*1000</f>
        <v>2126000</v>
      </c>
      <c r="E12" s="3"/>
    </row>
    <row r="13" spans="1:5" x14ac:dyDescent="0.45">
      <c r="A13" s="2" t="s">
        <v>16</v>
      </c>
      <c r="C13">
        <v>7507000</v>
      </c>
      <c r="D13">
        <v>7193000</v>
      </c>
      <c r="E13" s="3"/>
    </row>
    <row r="14" spans="1:5" x14ac:dyDescent="0.45">
      <c r="A14" s="2" t="s">
        <v>17</v>
      </c>
      <c r="C14">
        <v>9038000</v>
      </c>
      <c r="D14">
        <v>8663000</v>
      </c>
      <c r="E14" s="3"/>
    </row>
    <row r="15" spans="1:5" x14ac:dyDescent="0.45">
      <c r="A15" s="2" t="s">
        <v>18</v>
      </c>
      <c r="C15">
        <v>1.962</v>
      </c>
      <c r="D15" t="s">
        <v>34</v>
      </c>
      <c r="E15" s="3"/>
    </row>
    <row r="16" spans="1:5" x14ac:dyDescent="0.45">
      <c r="A16" s="2" t="s">
        <v>19</v>
      </c>
      <c r="C16" t="s">
        <v>257</v>
      </c>
      <c r="D16" t="s">
        <v>34</v>
      </c>
      <c r="E16" s="3"/>
    </row>
    <row r="17" spans="1:5" x14ac:dyDescent="0.45">
      <c r="A17" s="2" t="s">
        <v>20</v>
      </c>
      <c r="C17" t="s">
        <v>32</v>
      </c>
      <c r="D17" t="s">
        <v>34</v>
      </c>
      <c r="E17" s="3"/>
    </row>
    <row r="18" spans="1:5" x14ac:dyDescent="0.45">
      <c r="A18" s="2" t="s">
        <v>21</v>
      </c>
      <c r="C18" t="s">
        <v>33</v>
      </c>
      <c r="D18" t="s">
        <v>33</v>
      </c>
      <c r="E18" s="3"/>
    </row>
    <row r="19" spans="1:5" x14ac:dyDescent="0.45">
      <c r="A19" s="2" t="s">
        <v>22</v>
      </c>
      <c r="C19">
        <v>1.5</v>
      </c>
      <c r="D19">
        <v>1.5</v>
      </c>
      <c r="E19" s="3"/>
    </row>
    <row r="20" spans="1:5" x14ac:dyDescent="0.45">
      <c r="A20" s="2" t="s">
        <v>23</v>
      </c>
      <c r="C20" t="s">
        <v>258</v>
      </c>
      <c r="D20" t="s">
        <v>258</v>
      </c>
      <c r="E20" s="3" t="str">
        <f>IF(C20="","",IF(B20=C20,"","Veränderung"))</f>
        <v>Veränderung</v>
      </c>
    </row>
    <row r="21" spans="1:5" x14ac:dyDescent="0.45">
      <c r="A21" s="2" t="s">
        <v>24</v>
      </c>
      <c r="C21" t="s">
        <v>259</v>
      </c>
      <c r="D21" t="s">
        <v>259</v>
      </c>
      <c r="E21" s="3"/>
    </row>
    <row r="22" spans="1:5" x14ac:dyDescent="0.45">
      <c r="A22" s="2" t="s">
        <v>25</v>
      </c>
      <c r="C22" t="s">
        <v>260</v>
      </c>
      <c r="D22" t="s">
        <v>261</v>
      </c>
    </row>
    <row r="23" spans="1:5" x14ac:dyDescent="0.45">
      <c r="A23" s="2"/>
    </row>
    <row r="29" spans="1:5" x14ac:dyDescent="0.45">
      <c r="A29" t="s">
        <v>26</v>
      </c>
      <c r="C29" t="s">
        <v>262</v>
      </c>
      <c r="D29" t="s">
        <v>263</v>
      </c>
    </row>
    <row r="30" spans="1:5" x14ac:dyDescent="0.45">
      <c r="A30" t="s">
        <v>27</v>
      </c>
      <c r="C30" t="s">
        <v>264</v>
      </c>
      <c r="D30" t="s">
        <v>265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0"/>
  <sheetViews>
    <sheetView topLeftCell="A19" workbookViewId="0">
      <selection activeCell="B30" sqref="B30"/>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266</v>
      </c>
      <c r="C2" t="s">
        <v>266</v>
      </c>
      <c r="D2" t="s">
        <v>266</v>
      </c>
      <c r="E2" s="3" t="str">
        <f>IF(C2="","",IF(B2=C2,"","Veränderung"))</f>
        <v/>
      </c>
    </row>
    <row r="3" spans="1:5" x14ac:dyDescent="0.45">
      <c r="A3" s="2" t="s">
        <v>6</v>
      </c>
      <c r="B3" t="s">
        <v>267</v>
      </c>
      <c r="C3" t="s">
        <v>268</v>
      </c>
      <c r="D3" t="s">
        <v>267</v>
      </c>
      <c r="E3" s="3" t="str">
        <f>IF(C3="","",IF(B3=C3,"","Veränderung"))</f>
        <v>Veränderung</v>
      </c>
    </row>
    <row r="4" spans="1:5" x14ac:dyDescent="0.45">
      <c r="A4" s="2" t="s">
        <v>7</v>
      </c>
      <c r="B4" t="s">
        <v>269</v>
      </c>
      <c r="C4" t="s">
        <v>269</v>
      </c>
      <c r="D4" t="s">
        <v>269</v>
      </c>
      <c r="E4" s="3" t="str">
        <f>IF(C4="","",IF(B4=C4,"","Veränderung"))</f>
        <v/>
      </c>
    </row>
    <row r="5" spans="1:5" x14ac:dyDescent="0.45">
      <c r="A5" s="2" t="s">
        <v>8</v>
      </c>
      <c r="B5" t="s">
        <v>270</v>
      </c>
      <c r="C5" t="s">
        <v>270</v>
      </c>
      <c r="D5" t="s">
        <v>270</v>
      </c>
      <c r="E5" s="3"/>
    </row>
    <row r="6" spans="1:5" x14ac:dyDescent="0.45">
      <c r="A6" s="2" t="s">
        <v>9</v>
      </c>
      <c r="B6" s="4">
        <v>10056</v>
      </c>
      <c r="C6" s="4">
        <v>9569</v>
      </c>
      <c r="D6" s="4">
        <v>8761</v>
      </c>
      <c r="E6" s="3">
        <f>IF(C6="","",B6/C6-1)</f>
        <v>5.0893510293656519E-2</v>
      </c>
    </row>
    <row r="7" spans="1:5" x14ac:dyDescent="0.45">
      <c r="A7" s="2" t="s">
        <v>10</v>
      </c>
      <c r="B7" s="4">
        <v>1120</v>
      </c>
      <c r="C7" s="4">
        <v>1023</v>
      </c>
      <c r="D7" s="4" t="s">
        <v>32</v>
      </c>
      <c r="E7" s="3">
        <f>IF(C7="","",B7/C7-1)</f>
        <v>9.4819159335288283E-2</v>
      </c>
    </row>
    <row r="8" spans="1:5" x14ac:dyDescent="0.45">
      <c r="A8" s="2" t="s">
        <v>11</v>
      </c>
      <c r="B8" s="4">
        <v>3264344</v>
      </c>
      <c r="C8" s="4">
        <v>4630704</v>
      </c>
      <c r="D8" s="4">
        <v>2760216</v>
      </c>
      <c r="E8" s="3">
        <f>IF(C8="","",B8/C8-1)</f>
        <v>-0.29506528596947679</v>
      </c>
    </row>
    <row r="9" spans="1:5" x14ac:dyDescent="0.45">
      <c r="A9" s="2" t="s">
        <v>12</v>
      </c>
      <c r="B9" s="4">
        <v>5770</v>
      </c>
      <c r="C9" s="4">
        <v>6096</v>
      </c>
      <c r="D9" s="4">
        <v>5440</v>
      </c>
      <c r="E9" s="3"/>
    </row>
    <row r="10" spans="1:5" x14ac:dyDescent="0.45">
      <c r="A10" s="2" t="s">
        <v>13</v>
      </c>
      <c r="B10">
        <v>108.2</v>
      </c>
      <c r="C10">
        <v>121.5</v>
      </c>
      <c r="D10">
        <v>118</v>
      </c>
      <c r="E10" s="3">
        <f>IF(C10="","",B10/C10-1)</f>
        <v>-0.10946502057613161</v>
      </c>
    </row>
    <row r="11" spans="1:5" x14ac:dyDescent="0.45">
      <c r="A11" s="2" t="s">
        <v>14</v>
      </c>
      <c r="B11">
        <v>-9.2200000000000006</v>
      </c>
      <c r="C11">
        <v>9.07</v>
      </c>
      <c r="E11" s="3"/>
    </row>
    <row r="12" spans="1:5" x14ac:dyDescent="0.45">
      <c r="A12" s="2" t="s">
        <v>15</v>
      </c>
      <c r="B12">
        <v>29000</v>
      </c>
      <c r="C12" t="s">
        <v>32</v>
      </c>
      <c r="D12">
        <v>131725</v>
      </c>
      <c r="E12" s="3"/>
    </row>
    <row r="13" spans="1:5" x14ac:dyDescent="0.45">
      <c r="A13" s="2" t="s">
        <v>16</v>
      </c>
      <c r="B13">
        <v>69926000</v>
      </c>
      <c r="C13">
        <v>73077000</v>
      </c>
      <c r="D13">
        <v>69947000</v>
      </c>
      <c r="E13" s="3"/>
    </row>
    <row r="14" spans="1:5" x14ac:dyDescent="0.45">
      <c r="A14" s="2" t="s">
        <v>17</v>
      </c>
      <c r="B14">
        <v>79911000</v>
      </c>
      <c r="C14">
        <v>82646000</v>
      </c>
      <c r="D14">
        <v>77635000</v>
      </c>
      <c r="E14" s="3"/>
    </row>
    <row r="15" spans="1:5" x14ac:dyDescent="0.45">
      <c r="A15" s="2" t="s">
        <v>18</v>
      </c>
      <c r="B15">
        <v>2854000</v>
      </c>
      <c r="C15">
        <v>2954000</v>
      </c>
      <c r="D15">
        <v>2585000</v>
      </c>
      <c r="E15" s="3"/>
    </row>
    <row r="16" spans="1:5" x14ac:dyDescent="0.45">
      <c r="A16" s="2" t="s">
        <v>19</v>
      </c>
      <c r="B16">
        <v>-172000</v>
      </c>
      <c r="C16">
        <v>1083000</v>
      </c>
      <c r="D16">
        <v>2624000</v>
      </c>
      <c r="E16" s="3"/>
    </row>
    <row r="17" spans="1:5" x14ac:dyDescent="0.45">
      <c r="A17" s="2" t="s">
        <v>20</v>
      </c>
      <c r="B17">
        <v>-2822000</v>
      </c>
      <c r="C17">
        <v>-3075000</v>
      </c>
      <c r="D17">
        <v>2826000</v>
      </c>
      <c r="E17" s="3"/>
    </row>
    <row r="18" spans="1:5" x14ac:dyDescent="0.45">
      <c r="A18" s="2" t="s">
        <v>21</v>
      </c>
      <c r="B18" t="s">
        <v>271</v>
      </c>
      <c r="C18" t="s">
        <v>272</v>
      </c>
      <c r="D18" t="s">
        <v>273</v>
      </c>
      <c r="E18" s="3"/>
    </row>
    <row r="19" spans="1:5" x14ac:dyDescent="0.45">
      <c r="A19" s="2" t="s">
        <v>22</v>
      </c>
      <c r="B19">
        <v>1.5</v>
      </c>
      <c r="C19">
        <v>1.5</v>
      </c>
      <c r="D19">
        <v>1.5</v>
      </c>
      <c r="E19" s="3"/>
    </row>
    <row r="20" spans="1:5" x14ac:dyDescent="0.45">
      <c r="A20" s="2" t="s">
        <v>23</v>
      </c>
      <c r="B20" t="s">
        <v>274</v>
      </c>
      <c r="C20" t="s">
        <v>274</v>
      </c>
      <c r="D20" t="s">
        <v>274</v>
      </c>
      <c r="E20" s="3" t="str">
        <f>IF(C20="","",IF(B20=C20,"","Veränderung"))</f>
        <v/>
      </c>
    </row>
    <row r="21" spans="1:5" x14ac:dyDescent="0.45">
      <c r="A21" s="2" t="s">
        <v>24</v>
      </c>
      <c r="B21" t="s">
        <v>274</v>
      </c>
      <c r="C21" t="s">
        <v>274</v>
      </c>
      <c r="D21" t="s">
        <v>274</v>
      </c>
      <c r="E21" s="3"/>
    </row>
    <row r="22" spans="1:5" x14ac:dyDescent="0.45">
      <c r="A22" s="2" t="s">
        <v>25</v>
      </c>
      <c r="B22" t="s">
        <v>275</v>
      </c>
      <c r="C22" t="s">
        <v>276</v>
      </c>
      <c r="D22" t="s">
        <v>277</v>
      </c>
    </row>
    <row r="23" spans="1:5" x14ac:dyDescent="0.45">
      <c r="A23" s="2"/>
    </row>
    <row r="29" spans="1:5" x14ac:dyDescent="0.45">
      <c r="A29" t="s">
        <v>26</v>
      </c>
      <c r="B29" t="s">
        <v>278</v>
      </c>
    </row>
    <row r="30" spans="1:5" x14ac:dyDescent="0.45">
      <c r="A30" t="s">
        <v>27</v>
      </c>
      <c r="B30" t="s">
        <v>279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30"/>
  <sheetViews>
    <sheetView workbookViewId="0">
      <selection activeCell="C18" sqref="C1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280</v>
      </c>
      <c r="C2" t="s">
        <v>281</v>
      </c>
      <c r="D2" t="s">
        <v>281</v>
      </c>
      <c r="E2" s="3" t="str">
        <f>IF(C2="","",IF(B2=C2,"","Veränderung"))</f>
        <v>Veränderung</v>
      </c>
    </row>
    <row r="3" spans="1:5" x14ac:dyDescent="0.45">
      <c r="A3" s="2" t="s">
        <v>6</v>
      </c>
      <c r="B3" t="s">
        <v>281</v>
      </c>
      <c r="C3" t="s">
        <v>280</v>
      </c>
      <c r="D3" t="s">
        <v>280</v>
      </c>
      <c r="E3" s="3" t="str">
        <f>IF(C3="","",IF(B3=C3,"","Veränderung"))</f>
        <v>Veränderung</v>
      </c>
    </row>
    <row r="4" spans="1:5" x14ac:dyDescent="0.45">
      <c r="A4" s="2" t="s">
        <v>7</v>
      </c>
      <c r="B4" t="s">
        <v>282</v>
      </c>
      <c r="C4" t="s">
        <v>282</v>
      </c>
      <c r="D4" t="s">
        <v>283</v>
      </c>
      <c r="E4" s="3" t="str">
        <f>IF(C4="","",IF(B4=C4,"","Veränderung"))</f>
        <v/>
      </c>
    </row>
    <row r="5" spans="1:5" x14ac:dyDescent="0.45">
      <c r="A5" s="2" t="s">
        <v>8</v>
      </c>
      <c r="B5" t="s">
        <v>280</v>
      </c>
      <c r="C5" t="s">
        <v>281</v>
      </c>
      <c r="D5" t="s">
        <v>281</v>
      </c>
      <c r="E5" s="3"/>
    </row>
    <row r="6" spans="1:5" x14ac:dyDescent="0.45">
      <c r="A6" s="2" t="s">
        <v>9</v>
      </c>
      <c r="B6" s="4">
        <v>27649</v>
      </c>
      <c r="C6" s="4">
        <v>26176</v>
      </c>
      <c r="D6" s="4">
        <v>24875</v>
      </c>
      <c r="E6" s="3">
        <f>IF(C6="","",B6/C6-1)</f>
        <v>5.6272921760391226E-2</v>
      </c>
    </row>
    <row r="7" spans="1:5" x14ac:dyDescent="0.45">
      <c r="A7" s="2" t="s">
        <v>10</v>
      </c>
      <c r="B7" s="4">
        <v>2327</v>
      </c>
      <c r="C7" s="4">
        <v>2120</v>
      </c>
      <c r="D7" s="4" t="s">
        <v>34</v>
      </c>
      <c r="E7" s="3">
        <f>IF(C7="","",B7/C7-1)</f>
        <v>9.7641509433962215E-2</v>
      </c>
    </row>
    <row r="8" spans="1:5" x14ac:dyDescent="0.45">
      <c r="A8" s="2" t="s">
        <v>11</v>
      </c>
      <c r="B8" s="4">
        <f>3.68*10^9</f>
        <v>3680000000</v>
      </c>
      <c r="C8" s="4">
        <f>10^9*3.96</f>
        <v>3960000000</v>
      </c>
      <c r="D8" s="4" t="s">
        <v>32</v>
      </c>
      <c r="E8" s="3">
        <f>IF(C8="","",B8/C8-1)</f>
        <v>-7.0707070707070718E-2</v>
      </c>
    </row>
    <row r="9" spans="1:5" x14ac:dyDescent="0.45">
      <c r="A9" s="2" t="s">
        <v>12</v>
      </c>
      <c r="B9" s="4">
        <v>5015127</v>
      </c>
      <c r="C9" s="4">
        <v>5053298</v>
      </c>
      <c r="D9" s="4" t="s">
        <v>34</v>
      </c>
      <c r="E9" s="3"/>
    </row>
    <row r="10" spans="1:5" x14ac:dyDescent="0.45">
      <c r="A10" s="2" t="s">
        <v>13</v>
      </c>
      <c r="B10">
        <v>102.5</v>
      </c>
      <c r="C10">
        <v>116.3</v>
      </c>
      <c r="D10">
        <v>111.3</v>
      </c>
      <c r="E10" s="3">
        <f>IF(C10="","",B10/C10-1)</f>
        <v>-0.11865864144453997</v>
      </c>
    </row>
    <row r="11" spans="1:5" x14ac:dyDescent="0.45">
      <c r="A11" s="2" t="s">
        <v>14</v>
      </c>
      <c r="B11">
        <v>-10.19</v>
      </c>
      <c r="C11">
        <v>11.38</v>
      </c>
      <c r="D11" t="s">
        <v>32</v>
      </c>
      <c r="E11" s="3"/>
    </row>
    <row r="12" spans="1:5" x14ac:dyDescent="0.45">
      <c r="A12" s="2" t="s">
        <v>15</v>
      </c>
      <c r="C12" t="s">
        <v>34</v>
      </c>
      <c r="D12" t="s">
        <v>34</v>
      </c>
      <c r="E12" s="3"/>
    </row>
    <row r="13" spans="1:5" x14ac:dyDescent="0.45">
      <c r="A13" s="2" t="s">
        <v>16</v>
      </c>
      <c r="B13" s="7">
        <v>89403757.650000006</v>
      </c>
      <c r="C13" s="7">
        <v>83256352.349999994</v>
      </c>
      <c r="D13" t="s">
        <v>34</v>
      </c>
      <c r="E13" s="3"/>
    </row>
    <row r="14" spans="1:5" x14ac:dyDescent="0.45">
      <c r="A14" s="2" t="s">
        <v>17</v>
      </c>
      <c r="B14" s="7">
        <v>108926019.34999999</v>
      </c>
      <c r="C14" s="7">
        <v>100724258.09999999</v>
      </c>
      <c r="D14" t="s">
        <v>34</v>
      </c>
      <c r="E14" s="3"/>
    </row>
    <row r="15" spans="1:5" x14ac:dyDescent="0.45">
      <c r="A15" s="2" t="s">
        <v>18</v>
      </c>
      <c r="B15" s="7">
        <v>2183042.25</v>
      </c>
      <c r="C15" s="7">
        <v>2074889.95</v>
      </c>
      <c r="D15" t="s">
        <v>34</v>
      </c>
      <c r="E15" s="3"/>
    </row>
    <row r="16" spans="1:5" x14ac:dyDescent="0.45">
      <c r="A16" s="2" t="s">
        <v>19</v>
      </c>
      <c r="B16" s="7">
        <v>1737378.25</v>
      </c>
      <c r="C16" s="7">
        <v>1769885.6</v>
      </c>
      <c r="D16" t="s">
        <v>34</v>
      </c>
      <c r="E16" s="3"/>
    </row>
    <row r="17" spans="1:5" x14ac:dyDescent="0.45">
      <c r="A17" s="2" t="s">
        <v>20</v>
      </c>
      <c r="B17" s="7">
        <v>3851606.18</v>
      </c>
      <c r="C17" s="7">
        <v>4489460.25</v>
      </c>
      <c r="D17" t="s">
        <v>34</v>
      </c>
      <c r="E17" s="3"/>
    </row>
    <row r="18" spans="1:5" x14ac:dyDescent="0.45">
      <c r="A18" s="2" t="s">
        <v>21</v>
      </c>
      <c r="B18" t="s">
        <v>284</v>
      </c>
      <c r="C18" t="s">
        <v>284</v>
      </c>
      <c r="D18" t="s">
        <v>34</v>
      </c>
      <c r="E18" s="3"/>
    </row>
    <row r="19" spans="1:5" x14ac:dyDescent="0.45">
      <c r="A19" s="2" t="s">
        <v>22</v>
      </c>
      <c r="B19">
        <v>1.5</v>
      </c>
      <c r="C19">
        <v>1.5</v>
      </c>
      <c r="D19" t="s">
        <v>34</v>
      </c>
      <c r="E19" s="3"/>
    </row>
    <row r="20" spans="1:5" x14ac:dyDescent="0.45">
      <c r="A20" s="2" t="s">
        <v>23</v>
      </c>
      <c r="B20" t="s">
        <v>285</v>
      </c>
      <c r="C20" t="s">
        <v>285</v>
      </c>
      <c r="D20" t="s">
        <v>285</v>
      </c>
      <c r="E20" s="3" t="str">
        <f>IF(C20="","",IF(B20=C20,"","Veränderung"))</f>
        <v/>
      </c>
    </row>
    <row r="21" spans="1:5" x14ac:dyDescent="0.45">
      <c r="A21" s="2" t="s">
        <v>24</v>
      </c>
      <c r="B21" t="s">
        <v>286</v>
      </c>
      <c r="C21" t="s">
        <v>286</v>
      </c>
      <c r="D21" t="s">
        <v>286</v>
      </c>
      <c r="E21" s="3"/>
    </row>
    <row r="22" spans="1:5" x14ac:dyDescent="0.45">
      <c r="A22" s="2" t="s">
        <v>25</v>
      </c>
      <c r="B22" t="s">
        <v>287</v>
      </c>
      <c r="C22" t="s">
        <v>287</v>
      </c>
      <c r="D22" t="s">
        <v>287</v>
      </c>
    </row>
    <row r="23" spans="1:5" x14ac:dyDescent="0.45">
      <c r="A23" s="2"/>
    </row>
    <row r="29" spans="1:5" ht="17.649999999999999" customHeight="1" x14ac:dyDescent="0.45">
      <c r="A29" t="s">
        <v>26</v>
      </c>
      <c r="B29" s="5" t="s">
        <v>288</v>
      </c>
    </row>
    <row r="30" spans="1:5" x14ac:dyDescent="0.45">
      <c r="A30" t="s">
        <v>27</v>
      </c>
      <c r="B30" t="s">
        <v>289</v>
      </c>
      <c r="C30" t="s">
        <v>290</v>
      </c>
      <c r="D30" t="s">
        <v>291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0"/>
  <sheetViews>
    <sheetView topLeftCell="A13" workbookViewId="0">
      <selection activeCell="D14" sqref="D14"/>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292</v>
      </c>
      <c r="C2" t="s">
        <v>292</v>
      </c>
      <c r="E2" s="3" t="str">
        <f>IF(C2="","",IF(B2=C2,"","Veränderung"))</f>
        <v/>
      </c>
    </row>
    <row r="3" spans="1:5" x14ac:dyDescent="0.45">
      <c r="A3" s="2" t="s">
        <v>6</v>
      </c>
      <c r="B3" t="s">
        <v>293</v>
      </c>
      <c r="C3" t="s">
        <v>294</v>
      </c>
      <c r="E3" s="3" t="str">
        <f>IF(C3="","",IF(B3=C3,"","Veränderung"))</f>
        <v>Veränderung</v>
      </c>
    </row>
    <row r="4" spans="1:5" x14ac:dyDescent="0.45">
      <c r="A4" s="2" t="s">
        <v>7</v>
      </c>
      <c r="B4" t="s">
        <v>199</v>
      </c>
      <c r="C4" t="s">
        <v>199</v>
      </c>
      <c r="E4" s="3" t="str">
        <f>IF(C4="","",IF(B4=C4,"","Veränderung"))</f>
        <v/>
      </c>
    </row>
    <row r="5" spans="1:5" x14ac:dyDescent="0.45">
      <c r="A5" s="2" t="s">
        <v>8</v>
      </c>
      <c r="B5" t="s">
        <v>295</v>
      </c>
      <c r="C5" t="s">
        <v>295</v>
      </c>
      <c r="E5" s="3"/>
    </row>
    <row r="6" spans="1:5" x14ac:dyDescent="0.45">
      <c r="A6" s="2" t="s">
        <v>9</v>
      </c>
      <c r="B6" s="4">
        <v>28784</v>
      </c>
      <c r="C6" s="4">
        <v>27815</v>
      </c>
      <c r="D6" s="4" t="s">
        <v>296</v>
      </c>
      <c r="E6" s="3">
        <f>IF(C6="","",B6/C6-1)</f>
        <v>3.4837317993888117E-2</v>
      </c>
    </row>
    <row r="7" spans="1:5" x14ac:dyDescent="0.45">
      <c r="A7" s="2" t="s">
        <v>10</v>
      </c>
      <c r="B7" s="4">
        <v>3528</v>
      </c>
      <c r="C7" s="4">
        <v>3545</v>
      </c>
      <c r="D7" s="4" t="s">
        <v>297</v>
      </c>
      <c r="E7" s="3">
        <f>IF(C7="","",B7/C7-1)</f>
        <v>-4.7954866008462771E-3</v>
      </c>
    </row>
    <row r="8" spans="1:5" x14ac:dyDescent="0.45">
      <c r="A8" s="2" t="s">
        <v>11</v>
      </c>
      <c r="B8" s="4">
        <v>7834584720</v>
      </c>
      <c r="C8" s="4">
        <v>7669880642</v>
      </c>
      <c r="D8" s="4" t="s">
        <v>298</v>
      </c>
      <c r="E8" s="3">
        <f>IF(C8="","",B8/C8-1)</f>
        <v>2.1474138345528582E-2</v>
      </c>
    </row>
    <row r="9" spans="1:5" x14ac:dyDescent="0.45">
      <c r="A9" s="2" t="s">
        <v>12</v>
      </c>
      <c r="B9" s="4">
        <v>8385007.3399999999</v>
      </c>
      <c r="C9" s="4">
        <v>7797388</v>
      </c>
      <c r="D9" s="4"/>
      <c r="E9" s="3"/>
    </row>
    <row r="10" spans="1:5" x14ac:dyDescent="0.45">
      <c r="A10" s="2" t="s">
        <v>13</v>
      </c>
      <c r="B10">
        <v>105</v>
      </c>
      <c r="C10">
        <v>115.1</v>
      </c>
      <c r="D10">
        <v>109.1</v>
      </c>
      <c r="E10" s="3">
        <f>IF(C10="","",B10/C10-1)</f>
        <v>-8.7749782797567288E-2</v>
      </c>
    </row>
    <row r="11" spans="1:5" x14ac:dyDescent="0.45">
      <c r="A11" s="2" t="s">
        <v>14</v>
      </c>
      <c r="B11">
        <v>-8.1999999999999993</v>
      </c>
      <c r="C11" s="4">
        <v>10.25</v>
      </c>
      <c r="E11" s="3">
        <f>IF(C11="","",B11/C11-1)</f>
        <v>-1.7999999999999998</v>
      </c>
    </row>
    <row r="12" spans="1:5" x14ac:dyDescent="0.45">
      <c r="A12" s="2" t="s">
        <v>15</v>
      </c>
      <c r="B12" s="7">
        <v>140458.81</v>
      </c>
      <c r="C12" s="7">
        <v>136510.75</v>
      </c>
      <c r="E12" s="3"/>
    </row>
    <row r="13" spans="1:5" x14ac:dyDescent="0.45">
      <c r="A13" s="2" t="s">
        <v>16</v>
      </c>
      <c r="B13" s="7">
        <v>169124905</v>
      </c>
      <c r="C13" s="7">
        <v>161620569.80000001</v>
      </c>
      <c r="D13" s="7"/>
      <c r="E13" s="3"/>
    </row>
    <row r="14" spans="1:5" x14ac:dyDescent="0.45">
      <c r="A14" s="2" t="s">
        <v>17</v>
      </c>
      <c r="B14" s="7">
        <v>179718940</v>
      </c>
      <c r="C14" s="7">
        <v>171694827.84999999</v>
      </c>
      <c r="D14" s="7"/>
      <c r="E14" s="3"/>
    </row>
    <row r="15" spans="1:5" x14ac:dyDescent="0.45">
      <c r="A15" s="2" t="s">
        <v>18</v>
      </c>
      <c r="B15" s="7">
        <v>5600664</v>
      </c>
      <c r="C15" s="7">
        <v>4906060</v>
      </c>
      <c r="E15" s="3"/>
    </row>
    <row r="16" spans="1:5" x14ac:dyDescent="0.45">
      <c r="A16" s="2" t="s">
        <v>19</v>
      </c>
      <c r="B16" s="7">
        <v>4263851.2</v>
      </c>
      <c r="C16" s="7">
        <v>2784701.25</v>
      </c>
      <c r="E16" s="3"/>
    </row>
    <row r="17" spans="1:5" x14ac:dyDescent="0.45">
      <c r="A17" s="2" t="s">
        <v>20</v>
      </c>
      <c r="B17" s="7">
        <v>4482058.55</v>
      </c>
      <c r="C17" s="7">
        <v>4673210.3</v>
      </c>
      <c r="E17" s="3"/>
    </row>
    <row r="18" spans="1:5" x14ac:dyDescent="0.45">
      <c r="A18" s="2" t="s">
        <v>21</v>
      </c>
      <c r="B18" t="s">
        <v>299</v>
      </c>
      <c r="C18" t="s">
        <v>299</v>
      </c>
      <c r="E18" s="3"/>
    </row>
    <row r="19" spans="1:5" x14ac:dyDescent="0.45">
      <c r="A19" s="2" t="s">
        <v>22</v>
      </c>
      <c r="B19">
        <v>1.75</v>
      </c>
      <c r="C19">
        <v>1.5</v>
      </c>
      <c r="E19" s="3"/>
    </row>
    <row r="20" spans="1:5" x14ac:dyDescent="0.45">
      <c r="A20" s="2" t="s">
        <v>23</v>
      </c>
      <c r="B20" t="s">
        <v>187</v>
      </c>
      <c r="C20" t="s">
        <v>187</v>
      </c>
      <c r="E20" s="3" t="str">
        <f>IF(C20="","",IF(B20=C20,"","Veränderung"))</f>
        <v/>
      </c>
    </row>
    <row r="21" spans="1:5" x14ac:dyDescent="0.45">
      <c r="A21" s="2" t="s">
        <v>24</v>
      </c>
      <c r="B21" t="s">
        <v>59</v>
      </c>
      <c r="C21" t="s">
        <v>59</v>
      </c>
      <c r="E21" s="3"/>
    </row>
    <row r="22" spans="1:5" x14ac:dyDescent="0.45">
      <c r="A22" s="2" t="s">
        <v>25</v>
      </c>
      <c r="B22" t="s">
        <v>300</v>
      </c>
    </row>
    <row r="23" spans="1:5" x14ac:dyDescent="0.45">
      <c r="A23" s="2"/>
    </row>
    <row r="29" spans="1:5" x14ac:dyDescent="0.45">
      <c r="A29" t="s">
        <v>26</v>
      </c>
      <c r="B29" t="s">
        <v>301</v>
      </c>
    </row>
    <row r="30" spans="1:5" x14ac:dyDescent="0.45">
      <c r="A30" t="s">
        <v>27</v>
      </c>
      <c r="B30" t="s">
        <v>302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0"/>
  <sheetViews>
    <sheetView topLeftCell="A13" workbookViewId="0">
      <selection activeCell="B29" sqref="B2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c r="E1" s="1" t="s">
        <v>4</v>
      </c>
    </row>
    <row r="2" spans="1:5" x14ac:dyDescent="0.45">
      <c r="A2" s="2" t="s">
        <v>5</v>
      </c>
      <c r="B2" t="s">
        <v>303</v>
      </c>
      <c r="C2" t="s">
        <v>303</v>
      </c>
      <c r="E2" s="3" t="str">
        <f>IF(C2="","",IF(B2=C2,"","Veränderung"))</f>
        <v/>
      </c>
    </row>
    <row r="3" spans="1:5" x14ac:dyDescent="0.45">
      <c r="A3" s="2" t="s">
        <v>6</v>
      </c>
      <c r="B3" t="s">
        <v>304</v>
      </c>
      <c r="C3" t="s">
        <v>304</v>
      </c>
      <c r="E3" s="3" t="str">
        <f>IF(C3="","",IF(B3=C3,"","Veränderung"))</f>
        <v/>
      </c>
    </row>
    <row r="4" spans="1:5" x14ac:dyDescent="0.45">
      <c r="A4" s="2" t="s">
        <v>7</v>
      </c>
      <c r="B4" t="s">
        <v>305</v>
      </c>
      <c r="C4" t="s">
        <v>305</v>
      </c>
      <c r="E4" s="3" t="str">
        <f>IF(C4="","",IF(B4=C4,"","Veränderung"))</f>
        <v/>
      </c>
    </row>
    <row r="5" spans="1:5" x14ac:dyDescent="0.45">
      <c r="A5" s="2" t="s">
        <v>8</v>
      </c>
      <c r="B5" t="s">
        <v>306</v>
      </c>
      <c r="C5" t="s">
        <v>306</v>
      </c>
      <c r="E5" s="3"/>
    </row>
    <row r="6" spans="1:5" x14ac:dyDescent="0.45">
      <c r="A6" s="2" t="s">
        <v>9</v>
      </c>
      <c r="B6" s="4">
        <v>21194</v>
      </c>
      <c r="C6" s="4">
        <v>16407</v>
      </c>
      <c r="D6" s="4"/>
      <c r="E6" s="3">
        <f>IF(C6="","",B6/C6-1)</f>
        <v>0.29176570975803018</v>
      </c>
    </row>
    <row r="7" spans="1:5" x14ac:dyDescent="0.45">
      <c r="A7" s="2" t="s">
        <v>10</v>
      </c>
      <c r="B7" s="4">
        <v>2023</v>
      </c>
      <c r="C7" s="4">
        <v>1666</v>
      </c>
      <c r="D7" s="4"/>
      <c r="E7" s="3">
        <f>IF(C7="","",B7/C7-1)</f>
        <v>0.21428571428571419</v>
      </c>
    </row>
    <row r="8" spans="1:5" x14ac:dyDescent="0.45">
      <c r="A8" s="2" t="s">
        <v>11</v>
      </c>
      <c r="B8" s="4">
        <v>2390745766</v>
      </c>
      <c r="C8" s="4">
        <v>2000210000000</v>
      </c>
      <c r="D8" s="4"/>
      <c r="E8" s="3">
        <f>IF(C8="","",B8/C8-1)</f>
        <v>-0.99880475261797508</v>
      </c>
    </row>
    <row r="9" spans="1:5" x14ac:dyDescent="0.45">
      <c r="A9" s="2" t="s">
        <v>12</v>
      </c>
      <c r="B9" s="4" t="s">
        <v>307</v>
      </c>
      <c r="C9" s="4" t="s">
        <v>308</v>
      </c>
      <c r="D9" s="4"/>
      <c r="E9" s="3"/>
    </row>
    <row r="10" spans="1:5" x14ac:dyDescent="0.45">
      <c r="A10" s="2" t="s">
        <v>13</v>
      </c>
      <c r="B10">
        <v>97.4</v>
      </c>
      <c r="C10">
        <v>110.9</v>
      </c>
      <c r="E10" s="3">
        <f>IF(C10="","",B10/C10-1)</f>
        <v>-0.12173128944995493</v>
      </c>
    </row>
    <row r="11" spans="1:5" x14ac:dyDescent="0.45">
      <c r="A11" s="2" t="s">
        <v>14</v>
      </c>
      <c r="B11" s="11">
        <v>-11.14</v>
      </c>
      <c r="C11" s="11">
        <v>6.67</v>
      </c>
      <c r="E11" s="3">
        <f>IF(C11="","",B11/C11-1)</f>
        <v>-2.6701649175412294</v>
      </c>
    </row>
    <row r="12" spans="1:5" x14ac:dyDescent="0.45">
      <c r="A12" s="2" t="s">
        <v>15</v>
      </c>
      <c r="E12" s="3"/>
    </row>
    <row r="13" spans="1:5" x14ac:dyDescent="0.45">
      <c r="A13" s="2" t="s">
        <v>16</v>
      </c>
      <c r="B13" t="s">
        <v>309</v>
      </c>
      <c r="C13" t="s">
        <v>310</v>
      </c>
      <c r="E13" s="3"/>
    </row>
    <row r="14" spans="1:5" x14ac:dyDescent="0.45">
      <c r="A14" s="2" t="s">
        <v>17</v>
      </c>
      <c r="B14">
        <v>0</v>
      </c>
      <c r="C14">
        <v>0</v>
      </c>
      <c r="E14" s="3"/>
    </row>
    <row r="15" spans="1:5" x14ac:dyDescent="0.45">
      <c r="A15" s="2" t="s">
        <v>18</v>
      </c>
      <c r="B15" t="s">
        <v>311</v>
      </c>
      <c r="C15" t="s">
        <v>312</v>
      </c>
      <c r="E15" s="3"/>
    </row>
    <row r="16" spans="1:5" x14ac:dyDescent="0.45">
      <c r="A16" s="2" t="s">
        <v>19</v>
      </c>
      <c r="B16" t="s">
        <v>313</v>
      </c>
      <c r="C16" t="s">
        <v>314</v>
      </c>
      <c r="E16" s="3"/>
    </row>
    <row r="17" spans="1:5" x14ac:dyDescent="0.45">
      <c r="A17" s="2" t="s">
        <v>20</v>
      </c>
      <c r="B17" t="s">
        <v>315</v>
      </c>
      <c r="C17" t="s">
        <v>316</v>
      </c>
      <c r="E17" s="3"/>
    </row>
    <row r="18" spans="1:5" x14ac:dyDescent="0.45">
      <c r="A18" s="2" t="s">
        <v>21</v>
      </c>
      <c r="B18" t="s">
        <v>317</v>
      </c>
      <c r="C18" t="s">
        <v>317</v>
      </c>
      <c r="E18" s="3"/>
    </row>
    <row r="19" spans="1:5" x14ac:dyDescent="0.45">
      <c r="A19" s="2" t="s">
        <v>22</v>
      </c>
      <c r="B19" s="12">
        <v>0.02</v>
      </c>
      <c r="C19" s="12">
        <v>0.02</v>
      </c>
      <c r="E19" s="3"/>
    </row>
    <row r="20" spans="1:5" x14ac:dyDescent="0.45">
      <c r="A20" s="2" t="s">
        <v>23</v>
      </c>
      <c r="B20" t="s">
        <v>154</v>
      </c>
      <c r="C20" t="s">
        <v>154</v>
      </c>
      <c r="E20" s="3" t="str">
        <f>IF(C20="","",IF(B20=C20,"","Veränderung"))</f>
        <v/>
      </c>
    </row>
    <row r="21" spans="1:5" x14ac:dyDescent="0.45">
      <c r="A21" s="2" t="s">
        <v>24</v>
      </c>
      <c r="B21" t="s">
        <v>318</v>
      </c>
      <c r="C21" t="s">
        <v>318</v>
      </c>
      <c r="E21" s="3"/>
    </row>
    <row r="22" spans="1:5" x14ac:dyDescent="0.45">
      <c r="A22" s="2" t="s">
        <v>25</v>
      </c>
      <c r="B22" t="s">
        <v>319</v>
      </c>
      <c r="C22" t="s">
        <v>319</v>
      </c>
    </row>
    <row r="23" spans="1:5" x14ac:dyDescent="0.45">
      <c r="A23" s="2"/>
    </row>
    <row r="29" spans="1:5" ht="15.75" customHeight="1" x14ac:dyDescent="0.45">
      <c r="A29" t="s">
        <v>26</v>
      </c>
      <c r="B29" s="5" t="s">
        <v>320</v>
      </c>
    </row>
    <row r="30" spans="1:5" x14ac:dyDescent="0.45">
      <c r="A30" t="s">
        <v>27</v>
      </c>
      <c r="B30" t="s">
        <v>321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30"/>
  <sheetViews>
    <sheetView workbookViewId="0">
      <selection activeCell="C9" sqref="C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t="s">
        <v>1</v>
      </c>
      <c r="C1" s="1">
        <v>2021</v>
      </c>
      <c r="D1" s="1">
        <v>2020</v>
      </c>
      <c r="E1" s="1" t="s">
        <v>4</v>
      </c>
    </row>
    <row r="2" spans="1:5" x14ac:dyDescent="0.45">
      <c r="A2" s="2" t="s">
        <v>5</v>
      </c>
      <c r="C2" t="s">
        <v>322</v>
      </c>
      <c r="D2" t="s">
        <v>322</v>
      </c>
      <c r="E2" s="3" t="str">
        <f>IF(C2="","",IF(B2=C2,"","Veränderung"))</f>
        <v>Veränderung</v>
      </c>
    </row>
    <row r="3" spans="1:5" x14ac:dyDescent="0.45">
      <c r="A3" s="2" t="s">
        <v>6</v>
      </c>
      <c r="C3" t="s">
        <v>323</v>
      </c>
      <c r="D3" t="s">
        <v>323</v>
      </c>
      <c r="E3" s="3" t="str">
        <f>IF(C3="","",IF(B3=C3,"","Veränderung"))</f>
        <v>Veränderung</v>
      </c>
    </row>
    <row r="4" spans="1:5" x14ac:dyDescent="0.45">
      <c r="A4" s="2" t="s">
        <v>7</v>
      </c>
      <c r="C4" t="s">
        <v>200</v>
      </c>
      <c r="D4" t="s">
        <v>200</v>
      </c>
      <c r="E4" s="3" t="str">
        <f>IF(C4="","",IF(B4=C4,"","Veränderung"))</f>
        <v>Veränderung</v>
      </c>
    </row>
    <row r="5" spans="1:5" x14ac:dyDescent="0.45">
      <c r="A5" s="2" t="s">
        <v>8</v>
      </c>
      <c r="C5" t="s">
        <v>202</v>
      </c>
      <c r="D5" t="s">
        <v>324</v>
      </c>
      <c r="E5" s="3"/>
    </row>
    <row r="6" spans="1:5" x14ac:dyDescent="0.45">
      <c r="A6" s="2" t="s">
        <v>9</v>
      </c>
      <c r="B6" s="4"/>
      <c r="C6" s="4">
        <v>15450</v>
      </c>
      <c r="D6" s="4">
        <v>12446</v>
      </c>
      <c r="E6" s="3">
        <f>IF(C6="","",B6/C6-1)</f>
        <v>-1</v>
      </c>
    </row>
    <row r="7" spans="1:5" x14ac:dyDescent="0.45">
      <c r="A7" s="2" t="s">
        <v>10</v>
      </c>
      <c r="B7" s="4"/>
      <c r="C7" s="4" t="s">
        <v>32</v>
      </c>
      <c r="D7" s="4" t="s">
        <v>32</v>
      </c>
      <c r="E7" s="3" t="e">
        <f>IF(C7="","",B7/C7-1)</f>
        <v>#VALUE!</v>
      </c>
    </row>
    <row r="8" spans="1:5" x14ac:dyDescent="0.45">
      <c r="A8" s="2" t="s">
        <v>11</v>
      </c>
      <c r="B8" s="4"/>
      <c r="C8" s="4">
        <v>1132021126</v>
      </c>
      <c r="D8" s="4">
        <v>848226191</v>
      </c>
      <c r="E8" s="3">
        <f>IF(C8="","",B8/C8-1)</f>
        <v>-1</v>
      </c>
    </row>
    <row r="9" spans="1:5" x14ac:dyDescent="0.45">
      <c r="A9" s="2" t="s">
        <v>12</v>
      </c>
      <c r="B9" s="4"/>
      <c r="C9" s="4">
        <v>-510410.25</v>
      </c>
      <c r="D9" s="4" t="s">
        <v>325</v>
      </c>
      <c r="E9" s="3"/>
    </row>
    <row r="10" spans="1:5" x14ac:dyDescent="0.45">
      <c r="A10" s="2" t="s">
        <v>13</v>
      </c>
      <c r="C10">
        <v>108.38</v>
      </c>
      <c r="D10">
        <v>101.48</v>
      </c>
      <c r="E10" s="3">
        <f>IF(C10="","",B10/C10-1)</f>
        <v>-1</v>
      </c>
    </row>
    <row r="11" spans="1:5" x14ac:dyDescent="0.45">
      <c r="A11" s="2" t="s">
        <v>14</v>
      </c>
      <c r="C11">
        <v>7.57</v>
      </c>
      <c r="D11" t="s">
        <v>326</v>
      </c>
      <c r="E11" s="3"/>
    </row>
    <row r="12" spans="1:5" x14ac:dyDescent="0.45">
      <c r="A12" s="2" t="s">
        <v>15</v>
      </c>
      <c r="C12">
        <v>-17967635.699999999</v>
      </c>
      <c r="D12">
        <v>-24046650.850000001</v>
      </c>
      <c r="E12" s="3"/>
    </row>
    <row r="13" spans="1:5" x14ac:dyDescent="0.45">
      <c r="A13" s="2" t="s">
        <v>16</v>
      </c>
      <c r="C13">
        <v>56147557</v>
      </c>
      <c r="D13">
        <v>76063123</v>
      </c>
      <c r="E13" s="3"/>
    </row>
    <row r="14" spans="1:5" x14ac:dyDescent="0.45">
      <c r="A14" s="2" t="s">
        <v>17</v>
      </c>
      <c r="C14">
        <v>65477217</v>
      </c>
      <c r="D14">
        <v>52737439</v>
      </c>
      <c r="E14" s="3"/>
    </row>
    <row r="15" spans="1:5" x14ac:dyDescent="0.45">
      <c r="A15" s="2" t="s">
        <v>18</v>
      </c>
      <c r="C15" t="s">
        <v>32</v>
      </c>
      <c r="D15" t="s">
        <v>32</v>
      </c>
      <c r="E15" s="3"/>
    </row>
    <row r="16" spans="1:5" x14ac:dyDescent="0.45">
      <c r="A16" s="2" t="s">
        <v>19</v>
      </c>
      <c r="C16">
        <v>1042327</v>
      </c>
      <c r="D16" t="s">
        <v>327</v>
      </c>
      <c r="E16" s="3"/>
    </row>
    <row r="17" spans="1:5" x14ac:dyDescent="0.45">
      <c r="A17" s="2" t="s">
        <v>20</v>
      </c>
      <c r="C17" t="s">
        <v>32</v>
      </c>
      <c r="D17" t="s">
        <v>32</v>
      </c>
      <c r="E17" s="3"/>
    </row>
    <row r="18" spans="1:5" x14ac:dyDescent="0.45">
      <c r="A18" s="2" t="s">
        <v>21</v>
      </c>
      <c r="C18" t="s">
        <v>57</v>
      </c>
      <c r="D18" t="s">
        <v>57</v>
      </c>
      <c r="E18" s="3"/>
    </row>
    <row r="19" spans="1:5" x14ac:dyDescent="0.45">
      <c r="A19" s="2" t="s">
        <v>22</v>
      </c>
      <c r="C19" t="s">
        <v>34</v>
      </c>
      <c r="D19" t="s">
        <v>32</v>
      </c>
      <c r="E19" s="3"/>
    </row>
    <row r="20" spans="1:5" x14ac:dyDescent="0.45">
      <c r="A20" s="2" t="s">
        <v>23</v>
      </c>
      <c r="C20" t="s">
        <v>328</v>
      </c>
      <c r="D20" t="s">
        <v>328</v>
      </c>
      <c r="E20" s="3" t="str">
        <f>IF(C20="","",IF(B20=C20,"","Veränderung"))</f>
        <v>Veränderung</v>
      </c>
    </row>
    <row r="21" spans="1:5" x14ac:dyDescent="0.45">
      <c r="A21" s="2" t="s">
        <v>24</v>
      </c>
      <c r="C21" t="s">
        <v>237</v>
      </c>
      <c r="D21" t="s">
        <v>237</v>
      </c>
      <c r="E21" s="3"/>
    </row>
    <row r="22" spans="1:5" x14ac:dyDescent="0.45">
      <c r="A22" s="2" t="s">
        <v>25</v>
      </c>
      <c r="C22" t="s">
        <v>200</v>
      </c>
      <c r="D22" t="s">
        <v>328</v>
      </c>
    </row>
    <row r="23" spans="1:5" x14ac:dyDescent="0.45">
      <c r="A23" s="2"/>
    </row>
    <row r="29" spans="1:5" x14ac:dyDescent="0.45">
      <c r="A29" t="s">
        <v>26</v>
      </c>
      <c r="C29" t="s">
        <v>329</v>
      </c>
      <c r="D29" t="s">
        <v>330</v>
      </c>
    </row>
    <row r="30" spans="1:5" x14ac:dyDescent="0.45">
      <c r="A30" t="s">
        <v>27</v>
      </c>
      <c r="C30" t="s">
        <v>331</v>
      </c>
      <c r="D30" t="s">
        <v>332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0"/>
  <sheetViews>
    <sheetView workbookViewId="0">
      <selection activeCell="C21" sqref="C21"/>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333</v>
      </c>
      <c r="C2" t="s">
        <v>333</v>
      </c>
      <c r="D2" t="s">
        <v>333</v>
      </c>
      <c r="E2" s="3" t="str">
        <f>IF(C2="","",IF(B2=C2,"","Veränderung"))</f>
        <v/>
      </c>
    </row>
    <row r="3" spans="1:5" x14ac:dyDescent="0.45">
      <c r="A3" s="2" t="s">
        <v>6</v>
      </c>
      <c r="B3" t="s">
        <v>334</v>
      </c>
      <c r="C3" t="s">
        <v>335</v>
      </c>
      <c r="D3" t="s">
        <v>335</v>
      </c>
      <c r="E3" s="3" t="str">
        <f>IF(C3="","",IF(B3=C3,"","Veränderung"))</f>
        <v>Veränderung</v>
      </c>
    </row>
    <row r="4" spans="1:5" x14ac:dyDescent="0.45">
      <c r="A4" s="2" t="s">
        <v>7</v>
      </c>
      <c r="B4" t="s">
        <v>90</v>
      </c>
      <c r="C4" t="s">
        <v>90</v>
      </c>
      <c r="D4" t="s">
        <v>90</v>
      </c>
      <c r="E4" s="3" t="str">
        <f>IF(C4="","",IF(B4=C4,"","Veränderung"))</f>
        <v/>
      </c>
    </row>
    <row r="5" spans="1:5" x14ac:dyDescent="0.45">
      <c r="A5" s="2" t="s">
        <v>8</v>
      </c>
      <c r="B5" t="s">
        <v>336</v>
      </c>
      <c r="C5" t="s">
        <v>336</v>
      </c>
      <c r="D5" t="s">
        <v>336</v>
      </c>
      <c r="E5" s="3"/>
    </row>
    <row r="6" spans="1:5" x14ac:dyDescent="0.45">
      <c r="A6" s="2" t="s">
        <v>9</v>
      </c>
      <c r="B6" s="4">
        <v>17802</v>
      </c>
      <c r="C6" s="4">
        <v>17333</v>
      </c>
      <c r="D6" s="4">
        <v>16847</v>
      </c>
      <c r="E6" s="3">
        <f>IF(C6="","",B6/C6-1)</f>
        <v>2.7058212657935732E-2</v>
      </c>
    </row>
    <row r="7" spans="1:5" x14ac:dyDescent="0.45">
      <c r="A7" s="2" t="s">
        <v>10</v>
      </c>
      <c r="B7" s="4">
        <v>8975</v>
      </c>
      <c r="C7" s="4">
        <v>8928</v>
      </c>
      <c r="D7" s="4">
        <v>8877</v>
      </c>
      <c r="E7" s="3">
        <f>IF(C7="","",B7/C7-1)</f>
        <v>5.2643369175626731E-3</v>
      </c>
    </row>
    <row r="8" spans="1:5" x14ac:dyDescent="0.45">
      <c r="A8" s="2" t="s">
        <v>11</v>
      </c>
      <c r="B8" s="4">
        <v>4863352519</v>
      </c>
      <c r="C8" s="4">
        <v>4503505374</v>
      </c>
      <c r="D8" s="4">
        <v>4269717299</v>
      </c>
      <c r="E8" s="3">
        <f>IF(C8="","",B8/C8-1)</f>
        <v>7.9903789407579806E-2</v>
      </c>
    </row>
    <row r="9" spans="1:5" x14ac:dyDescent="0.45">
      <c r="A9" s="2" t="s">
        <v>12</v>
      </c>
      <c r="B9" s="4">
        <v>-7829546</v>
      </c>
      <c r="C9" s="4">
        <v>-6834981</v>
      </c>
      <c r="D9" s="4">
        <v>6290428</v>
      </c>
      <c r="E9" s="3"/>
    </row>
    <row r="10" spans="1:5" x14ac:dyDescent="0.45">
      <c r="A10" s="2" t="s">
        <v>13</v>
      </c>
      <c r="B10">
        <v>107.6</v>
      </c>
      <c r="C10">
        <v>124.6</v>
      </c>
      <c r="D10">
        <v>112.2</v>
      </c>
      <c r="E10" s="3">
        <f>IF(C10="","",B10/C10-1)</f>
        <v>-0.1364365971107544</v>
      </c>
    </row>
    <row r="11" spans="1:5" x14ac:dyDescent="0.45">
      <c r="A11" s="2" t="s">
        <v>14</v>
      </c>
      <c r="B11">
        <v>-9.6999999999999993</v>
      </c>
      <c r="C11">
        <v>10.5</v>
      </c>
      <c r="D11" t="s">
        <v>32</v>
      </c>
      <c r="E11" s="3"/>
    </row>
    <row r="12" spans="1:5" x14ac:dyDescent="0.45">
      <c r="A12" s="2" t="s">
        <v>15</v>
      </c>
      <c r="B12">
        <v>2165141</v>
      </c>
      <c r="C12">
        <v>2084307</v>
      </c>
      <c r="D12">
        <v>2381710</v>
      </c>
      <c r="E12" s="3"/>
    </row>
    <row r="13" spans="1:5" x14ac:dyDescent="0.45">
      <c r="A13" s="2" t="s">
        <v>16</v>
      </c>
      <c r="B13">
        <v>124045179</v>
      </c>
      <c r="C13">
        <v>118201965</v>
      </c>
      <c r="D13">
        <v>113789401</v>
      </c>
      <c r="E13" s="3"/>
    </row>
    <row r="14" spans="1:5" x14ac:dyDescent="0.45">
      <c r="A14" s="2" t="s">
        <v>17</v>
      </c>
      <c r="B14">
        <v>194553367</v>
      </c>
      <c r="C14">
        <v>187268967</v>
      </c>
      <c r="D14">
        <v>181342920</v>
      </c>
      <c r="E14" s="3"/>
    </row>
    <row r="15" spans="1:5" x14ac:dyDescent="0.45">
      <c r="A15" s="2" t="s">
        <v>18</v>
      </c>
      <c r="B15">
        <v>62767470</v>
      </c>
      <c r="C15">
        <v>62385110</v>
      </c>
      <c r="D15" t="s">
        <v>32</v>
      </c>
      <c r="E15" s="3"/>
    </row>
    <row r="16" spans="1:5" x14ac:dyDescent="0.45">
      <c r="A16" s="2" t="s">
        <v>19</v>
      </c>
      <c r="B16">
        <v>2915148</v>
      </c>
      <c r="C16">
        <v>4762312</v>
      </c>
      <c r="D16">
        <v>2381710</v>
      </c>
      <c r="E16" s="3"/>
    </row>
    <row r="17" spans="1:5" x14ac:dyDescent="0.45">
      <c r="A17" s="2" t="s">
        <v>20</v>
      </c>
      <c r="B17">
        <v>7348568</v>
      </c>
      <c r="C17">
        <v>7332176</v>
      </c>
      <c r="D17" t="s">
        <v>32</v>
      </c>
      <c r="E17" s="3"/>
    </row>
    <row r="18" spans="1:5" x14ac:dyDescent="0.45">
      <c r="A18" s="2" t="s">
        <v>21</v>
      </c>
      <c r="B18" t="s">
        <v>33</v>
      </c>
      <c r="C18" t="s">
        <v>33</v>
      </c>
      <c r="D18" t="s">
        <v>33</v>
      </c>
      <c r="E18" s="3"/>
    </row>
    <row r="19" spans="1:5" x14ac:dyDescent="0.45">
      <c r="A19" s="2" t="s">
        <v>22</v>
      </c>
      <c r="B19" s="12">
        <v>0.02</v>
      </c>
      <c r="C19" s="12">
        <v>0.02</v>
      </c>
      <c r="D19" t="s">
        <v>32</v>
      </c>
      <c r="E19" s="3"/>
    </row>
    <row r="20" spans="1:5" x14ac:dyDescent="0.45">
      <c r="A20" s="2" t="s">
        <v>23</v>
      </c>
      <c r="B20" t="s">
        <v>274</v>
      </c>
      <c r="C20" t="s">
        <v>274</v>
      </c>
      <c r="D20" t="s">
        <v>34</v>
      </c>
      <c r="E20" s="3" t="str">
        <f>IF(C20="","",IF(B20=C20,"","Veränderung"))</f>
        <v/>
      </c>
    </row>
    <row r="21" spans="1:5" x14ac:dyDescent="0.45">
      <c r="A21" s="2" t="s">
        <v>24</v>
      </c>
      <c r="B21" t="s">
        <v>274</v>
      </c>
      <c r="C21" t="s">
        <v>274</v>
      </c>
      <c r="D21" t="s">
        <v>34</v>
      </c>
      <c r="E21" s="3"/>
    </row>
    <row r="22" spans="1:5" x14ac:dyDescent="0.45">
      <c r="A22" s="2" t="s">
        <v>25</v>
      </c>
      <c r="B22" t="s">
        <v>337</v>
      </c>
      <c r="C22" t="s">
        <v>338</v>
      </c>
      <c r="D22" t="s">
        <v>338</v>
      </c>
    </row>
    <row r="23" spans="1:5" x14ac:dyDescent="0.45">
      <c r="A23" s="2"/>
    </row>
    <row r="29" spans="1:5" ht="15.75" customHeight="1" x14ac:dyDescent="0.45">
      <c r="A29" t="s">
        <v>26</v>
      </c>
      <c r="B29" s="5" t="s">
        <v>339</v>
      </c>
    </row>
    <row r="30" spans="1:5" x14ac:dyDescent="0.45">
      <c r="A30" t="s">
        <v>27</v>
      </c>
      <c r="B30" t="s">
        <v>340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30"/>
  <sheetViews>
    <sheetView workbookViewId="0">
      <selection activeCell="B22" sqref="B2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341</v>
      </c>
      <c r="C2" t="s">
        <v>341</v>
      </c>
      <c r="E2" s="3" t="str">
        <f>IF(C2="","",IF(B2=C2,"","Veränderung"))</f>
        <v/>
      </c>
    </row>
    <row r="3" spans="1:5" x14ac:dyDescent="0.45">
      <c r="A3" s="2" t="s">
        <v>6</v>
      </c>
      <c r="B3" t="s">
        <v>342</v>
      </c>
      <c r="C3" t="s">
        <v>342</v>
      </c>
      <c r="D3" t="s">
        <v>342</v>
      </c>
      <c r="E3" s="3" t="str">
        <f>IF(C3="","",IF(B3=C3,"","Veränderung"))</f>
        <v/>
      </c>
    </row>
    <row r="4" spans="1:5" x14ac:dyDescent="0.45">
      <c r="A4" s="2" t="s">
        <v>7</v>
      </c>
      <c r="B4" t="s">
        <v>199</v>
      </c>
      <c r="C4" t="s">
        <v>199</v>
      </c>
      <c r="E4" s="3" t="str">
        <f>IF(C4="","",IF(B4=C4,"","Veränderung"))</f>
        <v/>
      </c>
    </row>
    <row r="5" spans="1:5" x14ac:dyDescent="0.45">
      <c r="A5" s="2" t="s">
        <v>8</v>
      </c>
      <c r="B5" t="s">
        <v>201</v>
      </c>
      <c r="C5" t="s">
        <v>201</v>
      </c>
      <c r="D5" t="s">
        <v>201</v>
      </c>
      <c r="E5" s="3"/>
    </row>
    <row r="6" spans="1:5" x14ac:dyDescent="0.45">
      <c r="A6" s="2" t="s">
        <v>9</v>
      </c>
      <c r="B6" s="4">
        <v>41076</v>
      </c>
      <c r="C6" s="4">
        <v>38252</v>
      </c>
      <c r="D6" s="4">
        <v>36781</v>
      </c>
      <c r="E6" s="3">
        <f>IF(C6="","",B6/C6-1)</f>
        <v>7.3826205165743009E-2</v>
      </c>
    </row>
    <row r="7" spans="1:5" x14ac:dyDescent="0.45">
      <c r="A7" s="2" t="s">
        <v>10</v>
      </c>
      <c r="B7" s="4">
        <v>6167</v>
      </c>
      <c r="C7" s="4">
        <v>5813</v>
      </c>
      <c r="D7" s="4"/>
      <c r="E7" s="3">
        <f>IF(C7="","",B7/C7-1)</f>
        <v>6.0897987269912246E-2</v>
      </c>
    </row>
    <row r="8" spans="1:5" x14ac:dyDescent="0.45">
      <c r="A8" s="2" t="s">
        <v>11</v>
      </c>
      <c r="B8" s="4">
        <v>7714098009</v>
      </c>
      <c r="C8" s="4">
        <v>7441599581</v>
      </c>
      <c r="D8" s="4">
        <v>8464109827</v>
      </c>
      <c r="E8" s="3">
        <f>IF(C8="","",B8/C8-1)</f>
        <v>3.6618259963321131E-2</v>
      </c>
    </row>
    <row r="9" spans="1:5" x14ac:dyDescent="0.45">
      <c r="A9" s="2" t="s">
        <v>12</v>
      </c>
      <c r="B9" s="4" t="s">
        <v>343</v>
      </c>
      <c r="C9" s="4" t="s">
        <v>344</v>
      </c>
      <c r="D9" s="4"/>
      <c r="E9" s="3"/>
    </row>
    <row r="10" spans="1:5" x14ac:dyDescent="0.45">
      <c r="A10" s="2" t="s">
        <v>13</v>
      </c>
      <c r="B10">
        <v>106.6</v>
      </c>
      <c r="C10">
        <v>123.2</v>
      </c>
      <c r="D10">
        <v>115.6</v>
      </c>
      <c r="E10" s="3">
        <f>IF(C10="","",B10/C10-1)</f>
        <v>-0.13474025974025983</v>
      </c>
    </row>
    <row r="11" spans="1:5" x14ac:dyDescent="0.45">
      <c r="A11" s="2" t="s">
        <v>14</v>
      </c>
      <c r="B11">
        <v>-13.4</v>
      </c>
      <c r="C11">
        <v>8.6199999999999992</v>
      </c>
      <c r="D11">
        <v>4.78</v>
      </c>
      <c r="E11" s="3"/>
    </row>
    <row r="12" spans="1:5" x14ac:dyDescent="0.45">
      <c r="A12" s="2" t="s">
        <v>15</v>
      </c>
      <c r="B12" s="7">
        <v>5158573</v>
      </c>
      <c r="C12" s="7">
        <v>67867408</v>
      </c>
      <c r="E12" s="3"/>
    </row>
    <row r="13" spans="1:5" x14ac:dyDescent="0.45">
      <c r="A13" s="2" t="s">
        <v>16</v>
      </c>
      <c r="B13" s="7">
        <v>154367413</v>
      </c>
      <c r="C13" s="7">
        <v>143379431</v>
      </c>
      <c r="E13" s="3"/>
    </row>
    <row r="14" spans="1:5" x14ac:dyDescent="0.45">
      <c r="A14" s="2" t="s">
        <v>17</v>
      </c>
      <c r="B14" s="7">
        <v>197212993</v>
      </c>
      <c r="C14" s="7">
        <v>184361913</v>
      </c>
      <c r="E14" s="3"/>
    </row>
    <row r="15" spans="1:5" x14ac:dyDescent="0.45">
      <c r="A15" s="2" t="s">
        <v>18</v>
      </c>
      <c r="B15" s="7">
        <v>178561539</v>
      </c>
      <c r="C15" s="7">
        <v>171646215</v>
      </c>
      <c r="E15" s="3"/>
    </row>
    <row r="16" spans="1:5" x14ac:dyDescent="0.45">
      <c r="A16" s="2" t="s">
        <v>19</v>
      </c>
      <c r="B16" s="7">
        <v>7439776</v>
      </c>
      <c r="C16" s="7">
        <v>4793830</v>
      </c>
      <c r="E16" s="3"/>
    </row>
    <row r="17" spans="1:5" x14ac:dyDescent="0.45">
      <c r="A17" s="2" t="s">
        <v>20</v>
      </c>
      <c r="B17" s="7">
        <v>106080149</v>
      </c>
      <c r="C17" s="7">
        <v>109567231</v>
      </c>
      <c r="E17" s="3"/>
    </row>
    <row r="18" spans="1:5" x14ac:dyDescent="0.45">
      <c r="A18" s="2" t="s">
        <v>21</v>
      </c>
      <c r="B18" t="s">
        <v>33</v>
      </c>
      <c r="C18" t="s">
        <v>33</v>
      </c>
      <c r="D18" t="s">
        <v>33</v>
      </c>
      <c r="E18" s="3"/>
    </row>
    <row r="19" spans="1:5" x14ac:dyDescent="0.45">
      <c r="A19" s="2" t="s">
        <v>22</v>
      </c>
      <c r="B19">
        <v>2</v>
      </c>
      <c r="C19">
        <v>1.75</v>
      </c>
      <c r="D19">
        <v>1.75</v>
      </c>
      <c r="E19" s="3"/>
    </row>
    <row r="20" spans="1:5" x14ac:dyDescent="0.45">
      <c r="A20" s="2" t="s">
        <v>23</v>
      </c>
      <c r="B20" t="s">
        <v>345</v>
      </c>
      <c r="C20" t="s">
        <v>345</v>
      </c>
      <c r="D20" t="s">
        <v>345</v>
      </c>
      <c r="E20" s="3" t="str">
        <f>IF(C20="","",IF(B20=C20,"","Veränderung"))</f>
        <v/>
      </c>
    </row>
    <row r="21" spans="1:5" x14ac:dyDescent="0.45">
      <c r="A21" s="2" t="s">
        <v>24</v>
      </c>
      <c r="B21" t="s">
        <v>345</v>
      </c>
      <c r="C21" t="s">
        <v>345</v>
      </c>
      <c r="D21" t="s">
        <v>345</v>
      </c>
      <c r="E21" s="3"/>
    </row>
    <row r="22" spans="1:5" x14ac:dyDescent="0.45">
      <c r="A22" s="2" t="s">
        <v>25</v>
      </c>
      <c r="B22" t="s">
        <v>346</v>
      </c>
      <c r="C22" t="s">
        <v>346</v>
      </c>
      <c r="D22" t="s">
        <v>346</v>
      </c>
    </row>
    <row r="23" spans="1:5" x14ac:dyDescent="0.45">
      <c r="A23" s="2"/>
    </row>
    <row r="29" spans="1:5" x14ac:dyDescent="0.45">
      <c r="A29" t="s">
        <v>26</v>
      </c>
      <c r="B29" t="s">
        <v>347</v>
      </c>
    </row>
    <row r="30" spans="1:5" x14ac:dyDescent="0.45">
      <c r="A30" t="s">
        <v>27</v>
      </c>
      <c r="B30" t="s">
        <v>348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30"/>
  <sheetViews>
    <sheetView workbookViewId="0">
      <selection activeCell="C11" sqref="C11"/>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349</v>
      </c>
      <c r="C2" t="s">
        <v>349</v>
      </c>
      <c r="D2" t="s">
        <v>350</v>
      </c>
      <c r="E2" s="3" t="str">
        <f>IF(C2="","",IF(B2=C2,"","Veränderung"))</f>
        <v/>
      </c>
    </row>
    <row r="3" spans="1:5" x14ac:dyDescent="0.45">
      <c r="A3" s="2" t="s">
        <v>6</v>
      </c>
      <c r="B3" t="s">
        <v>351</v>
      </c>
      <c r="C3" t="s">
        <v>352</v>
      </c>
      <c r="D3" t="s">
        <v>353</v>
      </c>
      <c r="E3" s="3" t="str">
        <f>IF(C3="","",IF(B3=C3,"","Veränderung"))</f>
        <v>Veränderung</v>
      </c>
    </row>
    <row r="4" spans="1:5" x14ac:dyDescent="0.45">
      <c r="A4" s="2" t="s">
        <v>7</v>
      </c>
      <c r="B4" t="s">
        <v>354</v>
      </c>
      <c r="C4" t="s">
        <v>355</v>
      </c>
      <c r="D4" t="s">
        <v>356</v>
      </c>
      <c r="E4" s="3" t="str">
        <f>IF(C4="","",IF(B4=C4,"","Veränderung"))</f>
        <v>Veränderung</v>
      </c>
    </row>
    <row r="5" spans="1:5" x14ac:dyDescent="0.45">
      <c r="A5" s="2" t="s">
        <v>8</v>
      </c>
      <c r="B5" t="s">
        <v>354</v>
      </c>
      <c r="C5" t="s">
        <v>355</v>
      </c>
      <c r="D5" t="s">
        <v>356</v>
      </c>
      <c r="E5" s="3"/>
    </row>
    <row r="6" spans="1:5" x14ac:dyDescent="0.45">
      <c r="A6" s="2" t="s">
        <v>9</v>
      </c>
      <c r="B6" s="4">
        <v>5110</v>
      </c>
      <c r="C6" s="4">
        <v>4401</v>
      </c>
      <c r="D6" s="4">
        <v>4086</v>
      </c>
      <c r="E6" s="3">
        <f>IF(C6="","",B6/C6-1)</f>
        <v>0.16109975005680521</v>
      </c>
    </row>
    <row r="7" spans="1:5" x14ac:dyDescent="0.45">
      <c r="A7" s="2" t="s">
        <v>10</v>
      </c>
      <c r="B7" s="4">
        <v>1164</v>
      </c>
      <c r="C7" s="4">
        <v>1117</v>
      </c>
      <c r="D7" s="4">
        <v>1059</v>
      </c>
      <c r="E7" s="3">
        <f>IF(C7="","",B7/C7-1)</f>
        <v>4.2076991942703756E-2</v>
      </c>
    </row>
    <row r="8" spans="1:5" x14ac:dyDescent="0.45">
      <c r="A8" s="2" t="s">
        <v>11</v>
      </c>
      <c r="B8" s="4">
        <f>10^6*801.8</f>
        <v>801800000</v>
      </c>
      <c r="C8" s="4">
        <f>10^6*816.6</f>
        <v>816600000</v>
      </c>
      <c r="D8" s="4">
        <f>10^6*921</f>
        <v>921000000</v>
      </c>
      <c r="E8" s="3">
        <f>IF(C8="","",B8/C8-1)</f>
        <v>-1.812392848395783E-2</v>
      </c>
    </row>
    <row r="9" spans="1:5" x14ac:dyDescent="0.45">
      <c r="A9" s="2" t="s">
        <v>12</v>
      </c>
      <c r="B9" s="4">
        <v>1789985</v>
      </c>
      <c r="C9" s="4">
        <v>1714649</v>
      </c>
      <c r="D9" s="4">
        <v>1835296</v>
      </c>
      <c r="E9" s="3"/>
    </row>
    <row r="10" spans="1:5" x14ac:dyDescent="0.45">
      <c r="A10" s="2" t="s">
        <v>13</v>
      </c>
      <c r="B10">
        <v>100.1</v>
      </c>
      <c r="C10">
        <v>112</v>
      </c>
      <c r="D10" t="s">
        <v>357</v>
      </c>
      <c r="E10" s="3">
        <f>IF(C10="","",B10/C10-1)</f>
        <v>-0.10625000000000007</v>
      </c>
    </row>
    <row r="11" spans="1:5" x14ac:dyDescent="0.45">
      <c r="A11" s="2" t="s">
        <v>14</v>
      </c>
      <c r="B11">
        <v>-9.8000000000000007</v>
      </c>
      <c r="C11">
        <v>8.4</v>
      </c>
      <c r="D11" t="s">
        <v>32</v>
      </c>
      <c r="E11" s="3"/>
    </row>
    <row r="12" spans="1:5" x14ac:dyDescent="0.45">
      <c r="A12" s="2" t="s">
        <v>15</v>
      </c>
      <c r="B12" t="s">
        <v>34</v>
      </c>
      <c r="C12" t="s">
        <v>34</v>
      </c>
      <c r="D12" t="s">
        <v>357</v>
      </c>
      <c r="E12" s="3"/>
    </row>
    <row r="13" spans="1:5" x14ac:dyDescent="0.45">
      <c r="A13" s="2" t="s">
        <v>16</v>
      </c>
      <c r="B13" t="s">
        <v>34</v>
      </c>
      <c r="C13" t="s">
        <v>34</v>
      </c>
      <c r="D13">
        <v>19688089</v>
      </c>
      <c r="E13" s="3"/>
    </row>
    <row r="14" spans="1:5" x14ac:dyDescent="0.45">
      <c r="A14" s="2" t="s">
        <v>17</v>
      </c>
      <c r="B14" t="s">
        <v>34</v>
      </c>
      <c r="C14" t="s">
        <v>34</v>
      </c>
      <c r="D14">
        <v>9991590</v>
      </c>
      <c r="E14" s="3"/>
    </row>
    <row r="15" spans="1:5" x14ac:dyDescent="0.45">
      <c r="A15" s="2" t="s">
        <v>18</v>
      </c>
      <c r="B15" t="s">
        <v>34</v>
      </c>
      <c r="C15" t="s">
        <v>34</v>
      </c>
      <c r="D15">
        <v>4405822</v>
      </c>
      <c r="E15" s="3"/>
    </row>
    <row r="16" spans="1:5" x14ac:dyDescent="0.45">
      <c r="A16" s="2" t="s">
        <v>19</v>
      </c>
      <c r="B16" t="s">
        <v>34</v>
      </c>
      <c r="C16" t="s">
        <v>34</v>
      </c>
      <c r="D16">
        <v>937605</v>
      </c>
      <c r="E16" s="3"/>
    </row>
    <row r="17" spans="1:5" x14ac:dyDescent="0.45">
      <c r="A17" s="2" t="s">
        <v>20</v>
      </c>
      <c r="B17" t="s">
        <v>34</v>
      </c>
      <c r="C17" t="s">
        <v>34</v>
      </c>
      <c r="D17">
        <v>1772493</v>
      </c>
      <c r="E17" s="3"/>
    </row>
    <row r="18" spans="1:5" x14ac:dyDescent="0.45">
      <c r="A18" s="2" t="s">
        <v>21</v>
      </c>
      <c r="B18" t="s">
        <v>34</v>
      </c>
      <c r="C18" t="s">
        <v>34</v>
      </c>
      <c r="D18" t="s">
        <v>357</v>
      </c>
      <c r="E18" s="3"/>
    </row>
    <row r="19" spans="1:5" x14ac:dyDescent="0.45">
      <c r="A19" s="2" t="s">
        <v>22</v>
      </c>
      <c r="B19">
        <v>2.5</v>
      </c>
      <c r="C19">
        <v>2.5</v>
      </c>
      <c r="D19" t="s">
        <v>357</v>
      </c>
      <c r="E19" s="3"/>
    </row>
    <row r="20" spans="1:5" x14ac:dyDescent="0.45">
      <c r="A20" s="2" t="s">
        <v>23</v>
      </c>
      <c r="B20" t="s">
        <v>358</v>
      </c>
      <c r="C20" t="s">
        <v>359</v>
      </c>
      <c r="D20" t="s">
        <v>285</v>
      </c>
      <c r="E20" s="3" t="str">
        <f>IF(C20="","",IF(B20=C20,"","Veränderung"))</f>
        <v>Veränderung</v>
      </c>
    </row>
    <row r="21" spans="1:5" x14ac:dyDescent="0.45">
      <c r="A21" s="2" t="s">
        <v>24</v>
      </c>
      <c r="B21" t="s">
        <v>360</v>
      </c>
      <c r="C21" t="s">
        <v>34</v>
      </c>
      <c r="D21" t="s">
        <v>360</v>
      </c>
      <c r="E21" s="3"/>
    </row>
    <row r="22" spans="1:5" x14ac:dyDescent="0.45">
      <c r="A22" s="2" t="s">
        <v>25</v>
      </c>
      <c r="B22" t="s">
        <v>349</v>
      </c>
      <c r="C22" t="s">
        <v>349</v>
      </c>
      <c r="D22" t="s">
        <v>349</v>
      </c>
    </row>
    <row r="23" spans="1:5" x14ac:dyDescent="0.45">
      <c r="A23" s="2"/>
    </row>
    <row r="29" spans="1:5" x14ac:dyDescent="0.45">
      <c r="A29" t="s">
        <v>26</v>
      </c>
      <c r="B29" t="s">
        <v>361</v>
      </c>
    </row>
    <row r="30" spans="1:5" x14ac:dyDescent="0.45">
      <c r="A30" t="s">
        <v>27</v>
      </c>
      <c r="B30"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election activeCell="C12" sqref="C1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E2" s="3" t="str">
        <f>IF(C2="","",IF(B2=C2,"","Veränderung"))</f>
        <v/>
      </c>
    </row>
    <row r="3" spans="1:5" x14ac:dyDescent="0.45">
      <c r="A3" s="2" t="s">
        <v>6</v>
      </c>
      <c r="B3" t="s">
        <v>39</v>
      </c>
      <c r="C3" t="s">
        <v>39</v>
      </c>
      <c r="D3" t="s">
        <v>39</v>
      </c>
      <c r="E3" s="3" t="str">
        <f>IF(C3="","",IF(B3=C3,"","Veränderung"))</f>
        <v/>
      </c>
    </row>
    <row r="4" spans="1:5" x14ac:dyDescent="0.45">
      <c r="A4" s="2" t="s">
        <v>7</v>
      </c>
      <c r="B4" t="s">
        <v>40</v>
      </c>
      <c r="C4" t="s">
        <v>40</v>
      </c>
      <c r="D4" t="s">
        <v>40</v>
      </c>
      <c r="E4" s="3" t="str">
        <f>IF(C4="","",IF(B4=C4,"","Veränderung"))</f>
        <v/>
      </c>
    </row>
    <row r="5" spans="1:5" x14ac:dyDescent="0.45">
      <c r="A5" s="2" t="s">
        <v>8</v>
      </c>
      <c r="B5" t="s">
        <v>41</v>
      </c>
      <c r="C5" t="s">
        <v>41</v>
      </c>
      <c r="D5" t="s">
        <v>42</v>
      </c>
      <c r="E5" s="3"/>
    </row>
    <row r="6" spans="1:5" x14ac:dyDescent="0.45">
      <c r="A6" s="2" t="s">
        <v>9</v>
      </c>
      <c r="B6" s="7">
        <v>6403</v>
      </c>
      <c r="C6" s="7">
        <v>6617</v>
      </c>
      <c r="D6" s="7">
        <v>8145</v>
      </c>
      <c r="E6" s="3">
        <f>IF(C6="","",B6/C6-1)</f>
        <v>-3.2340940003022567E-2</v>
      </c>
    </row>
    <row r="7" spans="1:5" x14ac:dyDescent="0.45">
      <c r="A7" s="2" t="s">
        <v>10</v>
      </c>
      <c r="B7" s="7">
        <v>209</v>
      </c>
      <c r="C7" s="7">
        <v>179</v>
      </c>
      <c r="D7" s="7" t="s">
        <v>32</v>
      </c>
      <c r="E7" s="3">
        <f>IF(C7="","",B7/C7-1)</f>
        <v>0.16759776536312843</v>
      </c>
    </row>
    <row r="8" spans="1:5" x14ac:dyDescent="0.45">
      <c r="A8" s="2" t="s">
        <v>11</v>
      </c>
      <c r="B8" s="7">
        <v>180728214</v>
      </c>
      <c r="C8" s="7">
        <v>173710929</v>
      </c>
      <c r="D8" s="7">
        <v>240773858</v>
      </c>
      <c r="E8" s="3">
        <f>IF(C8="","",B8/C8-1)</f>
        <v>4.0396335684785845E-2</v>
      </c>
    </row>
    <row r="9" spans="1:5" x14ac:dyDescent="0.45">
      <c r="A9" s="2" t="s">
        <v>12</v>
      </c>
      <c r="B9" s="7">
        <v>1337463.77</v>
      </c>
      <c r="C9" s="7">
        <v>1224855</v>
      </c>
      <c r="D9" s="7">
        <v>1150986.58</v>
      </c>
      <c r="E9" s="3"/>
    </row>
    <row r="10" spans="1:5" x14ac:dyDescent="0.45">
      <c r="A10" s="2" t="s">
        <v>13</v>
      </c>
      <c r="B10" s="7">
        <v>106.41</v>
      </c>
      <c r="C10" s="7">
        <v>119.9</v>
      </c>
      <c r="D10" s="7">
        <v>113.6</v>
      </c>
      <c r="E10" s="3">
        <f>IF(C10="","",B10/C10-1)</f>
        <v>-0.1125104253544621</v>
      </c>
    </row>
    <row r="11" spans="1:5" x14ac:dyDescent="0.45">
      <c r="A11" s="2" t="s">
        <v>43</v>
      </c>
      <c r="B11" s="6">
        <v>-9.3000000000000007</v>
      </c>
      <c r="C11" s="6">
        <v>9.5</v>
      </c>
      <c r="D11" s="7" t="s">
        <v>32</v>
      </c>
      <c r="E11" s="3"/>
    </row>
    <row r="12" spans="1:5" x14ac:dyDescent="0.45">
      <c r="A12" s="2" t="s">
        <v>15</v>
      </c>
      <c r="B12" s="7">
        <v>5449279</v>
      </c>
      <c r="C12" s="7">
        <v>5132486</v>
      </c>
      <c r="D12" s="7">
        <v>4898642</v>
      </c>
      <c r="E12" s="3"/>
    </row>
    <row r="13" spans="1:5" x14ac:dyDescent="0.45">
      <c r="A13" s="2" t="s">
        <v>16</v>
      </c>
      <c r="B13" s="7">
        <v>13359312</v>
      </c>
      <c r="C13" s="7">
        <v>12513949</v>
      </c>
      <c r="D13" s="7">
        <v>10872847</v>
      </c>
      <c r="E13" s="3"/>
    </row>
    <row r="14" spans="1:5" x14ac:dyDescent="0.45">
      <c r="A14" s="2" t="s">
        <v>17</v>
      </c>
      <c r="B14" s="7">
        <v>14234850</v>
      </c>
      <c r="C14" s="7">
        <v>13267899</v>
      </c>
      <c r="D14" s="7">
        <v>11666222</v>
      </c>
      <c r="E14" s="3"/>
    </row>
    <row r="15" spans="1:5" x14ac:dyDescent="0.45">
      <c r="A15" s="2" t="s">
        <v>18</v>
      </c>
      <c r="B15" s="7">
        <v>40089.699999999997</v>
      </c>
      <c r="C15" s="7">
        <v>28210.2</v>
      </c>
      <c r="D15" s="7" t="s">
        <v>32</v>
      </c>
      <c r="E15" s="3"/>
    </row>
    <row r="16" spans="1:5" x14ac:dyDescent="0.45">
      <c r="A16" s="2" t="s">
        <v>19</v>
      </c>
      <c r="B16" s="7">
        <v>154682.54999999999</v>
      </c>
      <c r="C16" s="7" t="s">
        <v>44</v>
      </c>
      <c r="D16" s="7"/>
      <c r="E16" s="3"/>
    </row>
    <row r="17" spans="1:5" x14ac:dyDescent="0.45">
      <c r="A17" s="2" t="s">
        <v>20</v>
      </c>
      <c r="B17" s="7">
        <v>575067</v>
      </c>
      <c r="C17" s="7">
        <v>517395.95</v>
      </c>
      <c r="D17" s="7" t="s">
        <v>32</v>
      </c>
      <c r="E17" s="3"/>
    </row>
    <row r="18" spans="1:5" x14ac:dyDescent="0.45">
      <c r="A18" s="2" t="s">
        <v>45</v>
      </c>
      <c r="B18" s="7" t="s">
        <v>33</v>
      </c>
      <c r="C18" s="7" t="s">
        <v>33</v>
      </c>
      <c r="D18" s="7" t="s">
        <v>32</v>
      </c>
      <c r="E18" s="3"/>
    </row>
    <row r="19" spans="1:5" x14ac:dyDescent="0.45">
      <c r="A19" s="2" t="s">
        <v>22</v>
      </c>
      <c r="B19">
        <v>1.75</v>
      </c>
      <c r="C19">
        <v>1.75</v>
      </c>
      <c r="D19">
        <v>1.75</v>
      </c>
      <c r="E19" s="3"/>
    </row>
    <row r="20" spans="1:5" x14ac:dyDescent="0.45">
      <c r="A20" s="2" t="s">
        <v>23</v>
      </c>
      <c r="B20" t="s">
        <v>46</v>
      </c>
      <c r="C20" t="s">
        <v>46</v>
      </c>
      <c r="D20" t="s">
        <v>46</v>
      </c>
      <c r="E20" s="3" t="str">
        <f>IF(C20="","",IF(B20=C20,"","Veränderung"))</f>
        <v/>
      </c>
    </row>
    <row r="21" spans="1:5" x14ac:dyDescent="0.45">
      <c r="A21" s="2" t="s">
        <v>24</v>
      </c>
      <c r="B21" t="s">
        <v>47</v>
      </c>
      <c r="C21" t="s">
        <v>48</v>
      </c>
      <c r="D21" t="s">
        <v>47</v>
      </c>
      <c r="E21" s="3"/>
    </row>
    <row r="22" spans="1:5" x14ac:dyDescent="0.45">
      <c r="A22" s="2" t="s">
        <v>25</v>
      </c>
      <c r="B22" t="s">
        <v>49</v>
      </c>
      <c r="C22" t="s">
        <v>49</v>
      </c>
      <c r="D22" t="s">
        <v>50</v>
      </c>
    </row>
    <row r="23" spans="1:5" x14ac:dyDescent="0.45">
      <c r="A23" s="2"/>
    </row>
    <row r="29" spans="1:5" x14ac:dyDescent="0.45">
      <c r="A29" t="s">
        <v>26</v>
      </c>
      <c r="B29" t="s">
        <v>51</v>
      </c>
    </row>
    <row r="30" spans="1:5" x14ac:dyDescent="0.45">
      <c r="A30" t="s">
        <v>27</v>
      </c>
      <c r="B30" t="s">
        <v>52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30"/>
  <sheetViews>
    <sheetView workbookViewId="0">
      <selection activeCell="C21" sqref="C21"/>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363</v>
      </c>
      <c r="C2" t="s">
        <v>363</v>
      </c>
      <c r="D2" t="s">
        <v>363</v>
      </c>
      <c r="E2" s="3" t="str">
        <f>IF(C2="","",IF(B2=C2,"","Veränderung"))</f>
        <v/>
      </c>
    </row>
    <row r="3" spans="1:5" x14ac:dyDescent="0.45">
      <c r="A3" s="2" t="s">
        <v>6</v>
      </c>
      <c r="B3" t="s">
        <v>364</v>
      </c>
      <c r="C3" t="s">
        <v>364</v>
      </c>
      <c r="D3" t="s">
        <v>364</v>
      </c>
      <c r="E3" s="3" t="str">
        <f>IF(C3="","",IF(B3=C3,"","Veränderung"))</f>
        <v/>
      </c>
    </row>
    <row r="4" spans="1:5" x14ac:dyDescent="0.45">
      <c r="A4" s="2" t="s">
        <v>7</v>
      </c>
      <c r="B4" t="s">
        <v>40</v>
      </c>
      <c r="C4" t="s">
        <v>40</v>
      </c>
      <c r="D4" t="s">
        <v>40</v>
      </c>
      <c r="E4" s="3" t="str">
        <f>IF(C4="","",IF(B4=C4,"","Veränderung"))</f>
        <v/>
      </c>
    </row>
    <row r="5" spans="1:5" x14ac:dyDescent="0.45">
      <c r="A5" s="2" t="s">
        <v>8</v>
      </c>
      <c r="B5" t="s">
        <v>365</v>
      </c>
      <c r="C5" t="s">
        <v>365</v>
      </c>
      <c r="D5" t="s">
        <v>365</v>
      </c>
      <c r="E5" s="3"/>
    </row>
    <row r="6" spans="1:5" x14ac:dyDescent="0.45">
      <c r="A6" s="2" t="s">
        <v>9</v>
      </c>
      <c r="B6" s="4">
        <v>48742</v>
      </c>
      <c r="C6" s="4">
        <v>46957</v>
      </c>
      <c r="D6" s="4">
        <v>45883</v>
      </c>
      <c r="E6" s="3">
        <f>IF(C6="","",B6/C6-1)</f>
        <v>3.8013501714334375E-2</v>
      </c>
    </row>
    <row r="7" spans="1:5" x14ac:dyDescent="0.45">
      <c r="A7" s="2" t="s">
        <v>10</v>
      </c>
      <c r="B7" s="4">
        <v>10565</v>
      </c>
      <c r="C7" s="4">
        <v>10263</v>
      </c>
      <c r="D7" s="4">
        <v>10008</v>
      </c>
      <c r="E7" s="3">
        <f>IF(C7="","",B7/C7-1)</f>
        <v>2.9426093734775449E-2</v>
      </c>
    </row>
    <row r="8" spans="1:5" x14ac:dyDescent="0.45">
      <c r="A8" s="2" t="s">
        <v>11</v>
      </c>
      <c r="B8" s="4">
        <v>9592659754</v>
      </c>
      <c r="C8" s="4">
        <v>9375382796</v>
      </c>
      <c r="D8" s="4">
        <v>8760108182</v>
      </c>
      <c r="E8" s="3">
        <f>IF(C8="","",B8/C8-1)</f>
        <v>2.3175262570900079E-2</v>
      </c>
    </row>
    <row r="9" spans="1:5" x14ac:dyDescent="0.45">
      <c r="A9" s="2" t="s">
        <v>12</v>
      </c>
      <c r="B9" s="4">
        <v>-18983262</v>
      </c>
      <c r="C9" s="4">
        <v>-24020410</v>
      </c>
      <c r="D9" s="4">
        <v>-22953493</v>
      </c>
      <c r="E9" s="3"/>
    </row>
    <row r="10" spans="1:5" x14ac:dyDescent="0.45">
      <c r="A10" s="2" t="s">
        <v>13</v>
      </c>
      <c r="B10">
        <v>104.1</v>
      </c>
      <c r="C10">
        <v>116.1</v>
      </c>
      <c r="D10">
        <v>109.6</v>
      </c>
      <c r="E10" s="3">
        <f>IF(C10="","",B10/C10-1)</f>
        <v>-0.10335917312661502</v>
      </c>
    </row>
    <row r="11" spans="1:5" x14ac:dyDescent="0.45">
      <c r="A11" s="2" t="s">
        <v>14</v>
      </c>
      <c r="B11">
        <v>-8.4</v>
      </c>
      <c r="C11">
        <v>12.8</v>
      </c>
      <c r="D11" t="s">
        <v>32</v>
      </c>
      <c r="E11" s="3"/>
    </row>
    <row r="12" spans="1:5" x14ac:dyDescent="0.45">
      <c r="A12" s="2" t="s">
        <v>15</v>
      </c>
      <c r="B12">
        <v>347339568</v>
      </c>
      <c r="C12">
        <v>365695597</v>
      </c>
      <c r="D12">
        <v>398539609</v>
      </c>
      <c r="E12" s="3"/>
    </row>
    <row r="13" spans="1:5" x14ac:dyDescent="0.45">
      <c r="A13" s="2" t="s">
        <v>16</v>
      </c>
      <c r="B13">
        <v>197817716</v>
      </c>
      <c r="C13">
        <v>193046264</v>
      </c>
      <c r="D13">
        <v>189177092</v>
      </c>
      <c r="E13" s="3"/>
    </row>
    <row r="14" spans="1:5" x14ac:dyDescent="0.45">
      <c r="A14" s="2" t="s">
        <v>17</v>
      </c>
      <c r="B14">
        <v>259168817</v>
      </c>
      <c r="C14">
        <v>255403527</v>
      </c>
      <c r="D14">
        <v>253092220</v>
      </c>
      <c r="E14" s="3"/>
    </row>
    <row r="15" spans="1:5" x14ac:dyDescent="0.45">
      <c r="A15" s="2" t="s">
        <v>18</v>
      </c>
      <c r="B15">
        <v>-28421683</v>
      </c>
      <c r="C15">
        <v>-28590365</v>
      </c>
      <c r="D15">
        <v>-27693284</v>
      </c>
      <c r="E15" s="3"/>
    </row>
    <row r="16" spans="1:5" x14ac:dyDescent="0.45">
      <c r="A16" s="2" t="s">
        <v>19</v>
      </c>
      <c r="B16">
        <v>-13192072</v>
      </c>
      <c r="C16">
        <v>-10576658</v>
      </c>
      <c r="D16">
        <v>-8424708</v>
      </c>
      <c r="E16" s="3"/>
    </row>
    <row r="17" spans="1:5" x14ac:dyDescent="0.45">
      <c r="A17" s="2" t="s">
        <v>20</v>
      </c>
      <c r="B17">
        <v>-18717606</v>
      </c>
      <c r="C17">
        <v>-17883628</v>
      </c>
      <c r="D17">
        <v>-18064436</v>
      </c>
      <c r="E17" s="3"/>
    </row>
    <row r="18" spans="1:5" x14ac:dyDescent="0.45">
      <c r="A18" s="2" t="s">
        <v>21</v>
      </c>
      <c r="B18" t="s">
        <v>366</v>
      </c>
      <c r="C18" t="s">
        <v>366</v>
      </c>
      <c r="D18" t="s">
        <v>367</v>
      </c>
      <c r="E18" s="3"/>
    </row>
    <row r="19" spans="1:5" x14ac:dyDescent="0.45">
      <c r="A19" s="2" t="s">
        <v>22</v>
      </c>
      <c r="B19">
        <v>2</v>
      </c>
      <c r="C19">
        <v>2</v>
      </c>
      <c r="D19">
        <v>2.25</v>
      </c>
      <c r="E19" s="3"/>
    </row>
    <row r="20" spans="1:5" x14ac:dyDescent="0.45">
      <c r="A20" s="2" t="s">
        <v>23</v>
      </c>
      <c r="B20" t="s">
        <v>274</v>
      </c>
      <c r="C20" t="s">
        <v>274</v>
      </c>
      <c r="D20" t="s">
        <v>138</v>
      </c>
      <c r="E20" s="3" t="str">
        <f>IF(C20="","",IF(B20=C20,"","Veränderung"))</f>
        <v/>
      </c>
    </row>
    <row r="21" spans="1:5" x14ac:dyDescent="0.45">
      <c r="A21" s="2" t="s">
        <v>24</v>
      </c>
      <c r="B21" t="s">
        <v>274</v>
      </c>
      <c r="C21" t="s">
        <v>274</v>
      </c>
      <c r="D21" t="s">
        <v>138</v>
      </c>
      <c r="E21" s="3"/>
    </row>
    <row r="22" spans="1:5" x14ac:dyDescent="0.45">
      <c r="A22" s="2" t="s">
        <v>25</v>
      </c>
      <c r="B22" t="s">
        <v>368</v>
      </c>
      <c r="C22" t="s">
        <v>369</v>
      </c>
      <c r="D22" t="s">
        <v>138</v>
      </c>
    </row>
    <row r="23" spans="1:5" x14ac:dyDescent="0.45">
      <c r="A23" s="2"/>
    </row>
    <row r="29" spans="1:5" x14ac:dyDescent="0.45">
      <c r="A29" t="s">
        <v>26</v>
      </c>
      <c r="B29" t="s">
        <v>370</v>
      </c>
    </row>
    <row r="30" spans="1:5" x14ac:dyDescent="0.45">
      <c r="A30" t="s">
        <v>27</v>
      </c>
      <c r="B30" t="s">
        <v>371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30"/>
  <sheetViews>
    <sheetView workbookViewId="0">
      <selection activeCell="C13" sqref="C13"/>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372</v>
      </c>
      <c r="C2" t="s">
        <v>373</v>
      </c>
      <c r="D2" t="s">
        <v>373</v>
      </c>
      <c r="E2" s="3" t="str">
        <f>IF(C2="","",IF(B2=C2,"","Veränderung"))</f>
        <v>Veränderung</v>
      </c>
    </row>
    <row r="3" spans="1:5" x14ac:dyDescent="0.45">
      <c r="A3" s="2" t="s">
        <v>6</v>
      </c>
      <c r="B3" t="s">
        <v>374</v>
      </c>
      <c r="C3" t="s">
        <v>374</v>
      </c>
      <c r="D3" t="s">
        <v>374</v>
      </c>
      <c r="E3" s="3" t="str">
        <f>IF(C3="","",IF(B3=C3,"","Veränderung"))</f>
        <v/>
      </c>
    </row>
    <row r="4" spans="1:5" x14ac:dyDescent="0.45">
      <c r="A4" s="2" t="s">
        <v>7</v>
      </c>
      <c r="B4" t="s">
        <v>375</v>
      </c>
      <c r="C4" t="s">
        <v>375</v>
      </c>
      <c r="D4" t="s">
        <v>376</v>
      </c>
      <c r="E4" s="3" t="str">
        <f>IF(C4="","",IF(B4=C4,"","Veränderung"))</f>
        <v/>
      </c>
    </row>
    <row r="5" spans="1:5" x14ac:dyDescent="0.45">
      <c r="A5" s="2" t="s">
        <v>8</v>
      </c>
      <c r="B5" t="s">
        <v>295</v>
      </c>
      <c r="C5" t="s">
        <v>295</v>
      </c>
      <c r="D5" t="s">
        <v>295</v>
      </c>
      <c r="E5" s="3"/>
    </row>
    <row r="6" spans="1:5" x14ac:dyDescent="0.45">
      <c r="A6" s="2" t="s">
        <v>9</v>
      </c>
      <c r="B6" s="4">
        <v>9025</v>
      </c>
      <c r="C6" s="4">
        <v>8884</v>
      </c>
      <c r="D6" s="4">
        <v>8660</v>
      </c>
      <c r="E6" s="3">
        <f>IF(C6="","",B6/C6-1)</f>
        <v>1.5871229176046775E-2</v>
      </c>
    </row>
    <row r="7" spans="1:5" x14ac:dyDescent="0.45">
      <c r="A7" s="2" t="s">
        <v>10</v>
      </c>
      <c r="B7" s="4">
        <v>2132</v>
      </c>
      <c r="C7" s="4">
        <v>2070</v>
      </c>
      <c r="D7" s="4">
        <v>1997</v>
      </c>
      <c r="E7" s="3">
        <f>IF(C7="","",B7/C7-1)</f>
        <v>2.9951690821256038E-2</v>
      </c>
    </row>
    <row r="8" spans="1:5" x14ac:dyDescent="0.45">
      <c r="A8" s="2" t="s">
        <v>11</v>
      </c>
      <c r="B8" s="4">
        <v>908527495</v>
      </c>
      <c r="C8" s="4">
        <v>884253835</v>
      </c>
      <c r="D8" s="4">
        <v>1610674796</v>
      </c>
      <c r="E8" s="3">
        <f>IF(C8="","",B8/C8-1)</f>
        <v>2.7451009019372918E-2</v>
      </c>
    </row>
    <row r="9" spans="1:5" x14ac:dyDescent="0.45">
      <c r="A9" s="2" t="s">
        <v>12</v>
      </c>
      <c r="B9" s="4">
        <v>2893697</v>
      </c>
      <c r="C9" s="4">
        <v>2691459</v>
      </c>
      <c r="D9" s="4">
        <v>2844809</v>
      </c>
      <c r="E9" s="3"/>
    </row>
    <row r="10" spans="1:5" x14ac:dyDescent="0.45">
      <c r="A10" s="2" t="s">
        <v>13</v>
      </c>
      <c r="B10">
        <v>102.7</v>
      </c>
      <c r="C10">
        <v>115</v>
      </c>
      <c r="D10">
        <v>110.8</v>
      </c>
      <c r="E10" s="3">
        <f>IF(C10="","",B10/C10-1)</f>
        <v>-0.10695652173913039</v>
      </c>
    </row>
    <row r="11" spans="1:5" x14ac:dyDescent="0.45">
      <c r="A11" s="2" t="s">
        <v>14</v>
      </c>
      <c r="B11">
        <v>-9.41</v>
      </c>
      <c r="C11">
        <v>7.92</v>
      </c>
      <c r="D11">
        <v>3.76</v>
      </c>
      <c r="E11" s="3"/>
    </row>
    <row r="12" spans="1:5" x14ac:dyDescent="0.45">
      <c r="A12" s="2" t="s">
        <v>15</v>
      </c>
      <c r="B12">
        <v>7039210</v>
      </c>
      <c r="C12">
        <v>6965788</v>
      </c>
      <c r="D12">
        <v>6996682</v>
      </c>
      <c r="E12" s="3"/>
    </row>
    <row r="13" spans="1:5" x14ac:dyDescent="0.45">
      <c r="A13" s="2" t="s">
        <v>16</v>
      </c>
      <c r="B13">
        <v>55847513</v>
      </c>
      <c r="C13">
        <v>54055813</v>
      </c>
      <c r="D13">
        <v>52795107</v>
      </c>
      <c r="E13" s="3"/>
    </row>
    <row r="14" spans="1:5" x14ac:dyDescent="0.45">
      <c r="A14" s="2" t="s">
        <v>17</v>
      </c>
      <c r="B14">
        <v>15926455</v>
      </c>
      <c r="C14">
        <v>2448544</v>
      </c>
      <c r="D14">
        <v>2408818</v>
      </c>
      <c r="E14" s="3"/>
    </row>
    <row r="15" spans="1:5" x14ac:dyDescent="0.45">
      <c r="A15" s="2" t="s">
        <v>18</v>
      </c>
      <c r="B15">
        <v>3195800.8</v>
      </c>
      <c r="C15">
        <v>3001152.05</v>
      </c>
      <c r="D15" t="s">
        <v>32</v>
      </c>
      <c r="E15" s="3"/>
    </row>
    <row r="16" spans="1:5" x14ac:dyDescent="0.45">
      <c r="A16" s="2" t="s">
        <v>19</v>
      </c>
      <c r="B16">
        <v>1308332</v>
      </c>
      <c r="C16">
        <v>1568</v>
      </c>
      <c r="D16">
        <v>1707325</v>
      </c>
      <c r="E16" s="3"/>
    </row>
    <row r="17" spans="1:5" x14ac:dyDescent="0.45">
      <c r="A17" s="2" t="s">
        <v>20</v>
      </c>
      <c r="B17">
        <v>3327549.6</v>
      </c>
      <c r="C17">
        <v>3373695.25</v>
      </c>
      <c r="D17" t="s">
        <v>32</v>
      </c>
      <c r="E17" s="3"/>
    </row>
    <row r="18" spans="1:5" x14ac:dyDescent="0.45">
      <c r="A18" s="2" t="s">
        <v>21</v>
      </c>
      <c r="B18" t="s">
        <v>33</v>
      </c>
      <c r="C18" t="s">
        <v>33</v>
      </c>
      <c r="D18" t="s">
        <v>219</v>
      </c>
      <c r="E18" s="3"/>
    </row>
    <row r="19" spans="1:5" x14ac:dyDescent="0.45">
      <c r="A19" s="2" t="s">
        <v>22</v>
      </c>
      <c r="B19">
        <v>1.5</v>
      </c>
      <c r="C19">
        <v>1.5</v>
      </c>
      <c r="D19">
        <v>1.75</v>
      </c>
      <c r="E19" s="3"/>
    </row>
    <row r="20" spans="1:5" x14ac:dyDescent="0.45">
      <c r="A20" s="2" t="s">
        <v>23</v>
      </c>
      <c r="B20" t="s">
        <v>285</v>
      </c>
      <c r="C20" t="s">
        <v>285</v>
      </c>
      <c r="D20" t="s">
        <v>285</v>
      </c>
      <c r="E20" s="3" t="str">
        <f>IF(C20="","",IF(B20=C20,"","Veränderung"))</f>
        <v/>
      </c>
    </row>
    <row r="21" spans="1:5" x14ac:dyDescent="0.45">
      <c r="A21" s="2" t="s">
        <v>24</v>
      </c>
      <c r="B21" t="s">
        <v>377</v>
      </c>
      <c r="C21" t="s">
        <v>59</v>
      </c>
      <c r="D21" t="s">
        <v>377</v>
      </c>
      <c r="E21" s="3"/>
    </row>
    <row r="22" spans="1:5" x14ac:dyDescent="0.45">
      <c r="A22" s="2" t="s">
        <v>25</v>
      </c>
      <c r="B22" t="s">
        <v>376</v>
      </c>
      <c r="C22" t="s">
        <v>376</v>
      </c>
      <c r="D22" t="s">
        <v>378</v>
      </c>
    </row>
    <row r="23" spans="1:5" x14ac:dyDescent="0.45">
      <c r="A23" s="2"/>
    </row>
    <row r="29" spans="1:5" x14ac:dyDescent="0.45">
      <c r="A29" t="s">
        <v>26</v>
      </c>
      <c r="B29" t="s">
        <v>379</v>
      </c>
      <c r="C29" t="s">
        <v>380</v>
      </c>
      <c r="D29" t="s">
        <v>381</v>
      </c>
    </row>
    <row r="30" spans="1:5" x14ac:dyDescent="0.45">
      <c r="A30" t="s">
        <v>27</v>
      </c>
      <c r="B30" t="s">
        <v>382</v>
      </c>
      <c r="C30" t="s">
        <v>383</v>
      </c>
      <c r="D30"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30"/>
  <sheetViews>
    <sheetView topLeftCell="A11" workbookViewId="0">
      <selection activeCell="B18" sqref="B1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385</v>
      </c>
      <c r="C2" t="s">
        <v>385</v>
      </c>
      <c r="D2" t="s">
        <v>385</v>
      </c>
      <c r="E2" s="3" t="str">
        <f>IF(C2="","",IF(B2=C2,"","Veränderung"))</f>
        <v/>
      </c>
    </row>
    <row r="3" spans="1:5" x14ac:dyDescent="0.45">
      <c r="A3" s="2" t="s">
        <v>6</v>
      </c>
      <c r="B3" t="s">
        <v>386</v>
      </c>
      <c r="C3" t="s">
        <v>387</v>
      </c>
      <c r="D3" t="s">
        <v>387</v>
      </c>
      <c r="E3" s="3" t="str">
        <f>IF(C3="","",IF(B3=C3,"","Veränderung"))</f>
        <v>Veränderung</v>
      </c>
    </row>
    <row r="4" spans="1:5" x14ac:dyDescent="0.45">
      <c r="A4" s="2" t="s">
        <v>7</v>
      </c>
      <c r="B4" t="s">
        <v>388</v>
      </c>
      <c r="C4" t="s">
        <v>388</v>
      </c>
      <c r="D4" t="s">
        <v>388</v>
      </c>
      <c r="E4" s="3" t="str">
        <f>IF(C4="","",IF(B4=C4,"","Veränderung"))</f>
        <v/>
      </c>
    </row>
    <row r="5" spans="1:5" x14ac:dyDescent="0.45">
      <c r="A5" s="2" t="s">
        <v>8</v>
      </c>
      <c r="B5" t="s">
        <v>389</v>
      </c>
      <c r="C5" t="s">
        <v>389</v>
      </c>
      <c r="D5" t="s">
        <v>389</v>
      </c>
      <c r="E5" s="3"/>
    </row>
    <row r="6" spans="1:5" x14ac:dyDescent="0.45">
      <c r="A6" s="2" t="s">
        <v>9</v>
      </c>
      <c r="B6" s="4">
        <v>15358</v>
      </c>
      <c r="C6" s="4">
        <v>14787</v>
      </c>
      <c r="D6" s="4">
        <v>14600</v>
      </c>
      <c r="E6" s="3">
        <f>IF(C6="","",B6/C6-1)</f>
        <v>3.8614999661865212E-2</v>
      </c>
    </row>
    <row r="7" spans="1:5" x14ac:dyDescent="0.45">
      <c r="A7" s="2" t="s">
        <v>10</v>
      </c>
      <c r="B7" s="4">
        <v>2967</v>
      </c>
      <c r="C7" s="4">
        <v>2829</v>
      </c>
      <c r="D7" s="4">
        <v>2695</v>
      </c>
      <c r="E7" s="3">
        <f>IF(C7="","",B7/C7-1)</f>
        <v>4.8780487804878092E-2</v>
      </c>
    </row>
    <row r="8" spans="1:5" x14ac:dyDescent="0.45">
      <c r="A8" s="2" t="s">
        <v>11</v>
      </c>
      <c r="B8" s="4">
        <v>3520236075</v>
      </c>
      <c r="C8" s="4">
        <f>10^9*3.9332</f>
        <v>3933200000</v>
      </c>
      <c r="D8" s="4">
        <f>10^6*3612.2</f>
        <v>3612200000</v>
      </c>
      <c r="E8" s="3">
        <f>IF(C8="","",B8/C8-1)</f>
        <v>-0.10499438752161094</v>
      </c>
    </row>
    <row r="9" spans="1:5" x14ac:dyDescent="0.45">
      <c r="A9" s="2" t="s">
        <v>12</v>
      </c>
      <c r="B9" s="4" t="s">
        <v>32</v>
      </c>
      <c r="C9" s="4" t="s">
        <v>390</v>
      </c>
      <c r="D9" s="4" t="s">
        <v>32</v>
      </c>
      <c r="E9" s="3"/>
    </row>
    <row r="10" spans="1:5" x14ac:dyDescent="0.45">
      <c r="A10" s="2" t="s">
        <v>13</v>
      </c>
      <c r="B10">
        <v>100.9</v>
      </c>
      <c r="C10">
        <v>115.5</v>
      </c>
      <c r="D10">
        <v>113.9</v>
      </c>
      <c r="E10" s="3">
        <f>IF(C10="","",B10/C10-1)</f>
        <v>-0.12640692640692641</v>
      </c>
    </row>
    <row r="11" spans="1:5" x14ac:dyDescent="0.45">
      <c r="A11" s="2" t="s">
        <v>14</v>
      </c>
      <c r="B11">
        <v>-11.69</v>
      </c>
      <c r="C11">
        <v>7.92</v>
      </c>
      <c r="D11">
        <v>4.3899999999999997</v>
      </c>
      <c r="E11" s="3"/>
    </row>
    <row r="12" spans="1:5" x14ac:dyDescent="0.45">
      <c r="A12" s="2" t="s">
        <v>15</v>
      </c>
      <c r="B12" t="s">
        <v>345</v>
      </c>
      <c r="C12" t="s">
        <v>345</v>
      </c>
      <c r="D12">
        <v>4152</v>
      </c>
      <c r="E12" s="3"/>
    </row>
    <row r="13" spans="1:5" x14ac:dyDescent="0.45">
      <c r="A13" s="2" t="s">
        <v>16</v>
      </c>
      <c r="B13" t="s">
        <v>391</v>
      </c>
      <c r="C13" t="s">
        <v>392</v>
      </c>
      <c r="D13">
        <v>131.9</v>
      </c>
      <c r="E13" s="3"/>
    </row>
    <row r="14" spans="1:5" x14ac:dyDescent="0.45">
      <c r="A14" s="2" t="s">
        <v>17</v>
      </c>
      <c r="B14">
        <v>0</v>
      </c>
      <c r="C14">
        <v>0</v>
      </c>
      <c r="D14">
        <v>276.2</v>
      </c>
      <c r="E14" s="3"/>
    </row>
    <row r="15" spans="1:5" x14ac:dyDescent="0.45">
      <c r="A15" s="2" t="s">
        <v>18</v>
      </c>
      <c r="B15">
        <v>10072000</v>
      </c>
      <c r="C15">
        <v>7658000</v>
      </c>
      <c r="D15" t="s">
        <v>32</v>
      </c>
      <c r="E15" s="3"/>
    </row>
    <row r="16" spans="1:5" x14ac:dyDescent="0.45">
      <c r="A16" s="2" t="s">
        <v>19</v>
      </c>
      <c r="B16">
        <v>0</v>
      </c>
      <c r="C16">
        <v>0</v>
      </c>
      <c r="D16">
        <v>1980</v>
      </c>
      <c r="E16" s="3"/>
    </row>
    <row r="17" spans="1:5" x14ac:dyDescent="0.45">
      <c r="A17" s="2" t="s">
        <v>20</v>
      </c>
      <c r="B17">
        <v>4864000</v>
      </c>
      <c r="C17">
        <v>4467000</v>
      </c>
      <c r="D17">
        <v>2630</v>
      </c>
      <c r="E17" s="3"/>
    </row>
    <row r="18" spans="1:5" x14ac:dyDescent="0.45">
      <c r="A18" s="2" t="s">
        <v>21</v>
      </c>
      <c r="B18" t="s">
        <v>33</v>
      </c>
      <c r="C18" t="s">
        <v>33</v>
      </c>
      <c r="D18" t="s">
        <v>33</v>
      </c>
      <c r="E18" s="3"/>
    </row>
    <row r="19" spans="1:5" x14ac:dyDescent="0.45">
      <c r="A19" s="2" t="s">
        <v>22</v>
      </c>
      <c r="B19">
        <v>1.5</v>
      </c>
      <c r="C19">
        <v>1.5</v>
      </c>
      <c r="D19" t="s">
        <v>32</v>
      </c>
      <c r="E19" s="3"/>
    </row>
    <row r="20" spans="1:5" x14ac:dyDescent="0.45">
      <c r="A20" s="2" t="s">
        <v>23</v>
      </c>
      <c r="B20" t="s">
        <v>393</v>
      </c>
      <c r="C20" t="s">
        <v>393</v>
      </c>
      <c r="D20" t="s">
        <v>393</v>
      </c>
      <c r="E20" s="3" t="str">
        <f>IF(C20="","",IF(B20=C20,"","Veränderung"))</f>
        <v/>
      </c>
    </row>
    <row r="21" spans="1:5" x14ac:dyDescent="0.45">
      <c r="A21" s="2" t="s">
        <v>24</v>
      </c>
      <c r="B21" t="s">
        <v>128</v>
      </c>
      <c r="C21" t="s">
        <v>128</v>
      </c>
      <c r="E21" s="3"/>
    </row>
    <row r="22" spans="1:5" x14ac:dyDescent="0.45">
      <c r="A22" s="2" t="s">
        <v>25</v>
      </c>
      <c r="B22" t="s">
        <v>394</v>
      </c>
      <c r="C22" t="s">
        <v>395</v>
      </c>
      <c r="D22" t="s">
        <v>394</v>
      </c>
    </row>
    <row r="23" spans="1:5" x14ac:dyDescent="0.45">
      <c r="A23" s="2"/>
    </row>
    <row r="29" spans="1:5" ht="14.25" customHeight="1" x14ac:dyDescent="0.45">
      <c r="A29" t="s">
        <v>26</v>
      </c>
      <c r="B29" s="5" t="s">
        <v>396</v>
      </c>
      <c r="D29" s="5"/>
    </row>
    <row r="30" spans="1:5" x14ac:dyDescent="0.45">
      <c r="A30" t="s">
        <v>27</v>
      </c>
      <c r="B30" t="s">
        <v>397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30"/>
  <sheetViews>
    <sheetView workbookViewId="0">
      <selection activeCell="C13" sqref="C13"/>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398</v>
      </c>
      <c r="C2" t="s">
        <v>398</v>
      </c>
      <c r="D2" t="s">
        <v>398</v>
      </c>
      <c r="E2" s="3" t="str">
        <f>IF(C2="","",IF(B2=C2,"","Veränderung"))</f>
        <v/>
      </c>
    </row>
    <row r="3" spans="1:5" x14ac:dyDescent="0.45">
      <c r="A3" s="2" t="s">
        <v>6</v>
      </c>
      <c r="B3" t="s">
        <v>399</v>
      </c>
      <c r="C3" t="s">
        <v>399</v>
      </c>
      <c r="D3" t="s">
        <v>400</v>
      </c>
      <c r="E3" s="3" t="str">
        <f>IF(C3="","",IF(B3=C3,"","Veränderung"))</f>
        <v/>
      </c>
    </row>
    <row r="4" spans="1:5" x14ac:dyDescent="0.45">
      <c r="A4" s="2" t="s">
        <v>7</v>
      </c>
      <c r="B4" t="s">
        <v>401</v>
      </c>
      <c r="C4" t="s">
        <v>401</v>
      </c>
      <c r="D4" t="s">
        <v>401</v>
      </c>
      <c r="E4" s="3" t="str">
        <f>IF(C4="","",IF(B4=C4,"","Veränderung"))</f>
        <v/>
      </c>
    </row>
    <row r="5" spans="1:5" x14ac:dyDescent="0.45">
      <c r="A5" s="2" t="s">
        <v>8</v>
      </c>
      <c r="B5" t="s">
        <v>402</v>
      </c>
      <c r="C5" t="s">
        <v>402</v>
      </c>
      <c r="D5" t="s">
        <v>402</v>
      </c>
      <c r="E5" s="3"/>
    </row>
    <row r="6" spans="1:5" x14ac:dyDescent="0.45">
      <c r="A6" s="2" t="s">
        <v>9</v>
      </c>
      <c r="B6" s="4">
        <v>7885</v>
      </c>
      <c r="C6" s="4">
        <v>7680</v>
      </c>
      <c r="D6" s="4"/>
      <c r="E6" s="3">
        <f>IF(C6="","",B6/C6-1)</f>
        <v>2.6692708333333259E-2</v>
      </c>
    </row>
    <row r="7" spans="1:5" x14ac:dyDescent="0.45">
      <c r="A7" s="2" t="s">
        <v>10</v>
      </c>
      <c r="B7" s="4">
        <v>2271</v>
      </c>
      <c r="C7" s="4">
        <v>2282</v>
      </c>
      <c r="D7" s="4"/>
      <c r="E7" s="3">
        <f>IF(C7="","",B7/C7-1)</f>
        <v>-4.8203330411918932E-3</v>
      </c>
    </row>
    <row r="8" spans="1:5" x14ac:dyDescent="0.45">
      <c r="A8" s="2" t="s">
        <v>11</v>
      </c>
      <c r="B8" s="4">
        <v>657266591</v>
      </c>
      <c r="C8" s="4">
        <v>702559163</v>
      </c>
      <c r="D8" s="4"/>
      <c r="E8" s="3">
        <f>IF(C8="","",B8/C8-1)</f>
        <v>-6.4467982748379615E-2</v>
      </c>
    </row>
    <row r="9" spans="1:5" x14ac:dyDescent="0.45">
      <c r="A9" s="2" t="s">
        <v>12</v>
      </c>
      <c r="B9" s="4">
        <v>1890000</v>
      </c>
      <c r="C9" s="4">
        <v>1957000</v>
      </c>
      <c r="D9" s="4"/>
      <c r="E9" s="3"/>
    </row>
    <row r="10" spans="1:5" x14ac:dyDescent="0.45">
      <c r="A10" s="2" t="s">
        <v>13</v>
      </c>
      <c r="B10">
        <v>101.4</v>
      </c>
      <c r="C10">
        <v>114.9</v>
      </c>
      <c r="E10" s="3">
        <f>IF(C10="","",B10/C10-1)</f>
        <v>-0.11749347258485643</v>
      </c>
    </row>
    <row r="11" spans="1:5" x14ac:dyDescent="0.45">
      <c r="A11" s="2" t="s">
        <v>14</v>
      </c>
      <c r="B11">
        <v>-15.31</v>
      </c>
      <c r="C11">
        <v>8.42</v>
      </c>
      <c r="E11" s="3"/>
    </row>
    <row r="12" spans="1:5" x14ac:dyDescent="0.45">
      <c r="A12" s="2" t="s">
        <v>15</v>
      </c>
      <c r="B12" t="s">
        <v>403</v>
      </c>
      <c r="C12" t="s">
        <v>403</v>
      </c>
      <c r="E12" s="3"/>
    </row>
    <row r="13" spans="1:5" x14ac:dyDescent="0.45">
      <c r="A13" s="2" t="s">
        <v>16</v>
      </c>
      <c r="B13">
        <v>22426000</v>
      </c>
      <c r="C13">
        <v>22266000</v>
      </c>
      <c r="E13" s="3"/>
    </row>
    <row r="14" spans="1:5" x14ac:dyDescent="0.45">
      <c r="A14" s="2" t="s">
        <v>17</v>
      </c>
      <c r="B14">
        <v>25625000</v>
      </c>
      <c r="C14">
        <v>25328000</v>
      </c>
      <c r="E14" s="3"/>
    </row>
    <row r="15" spans="1:5" x14ac:dyDescent="0.45">
      <c r="A15" s="2" t="s">
        <v>18</v>
      </c>
      <c r="B15">
        <v>5020000</v>
      </c>
      <c r="C15">
        <v>3515000</v>
      </c>
      <c r="E15" s="3"/>
    </row>
    <row r="16" spans="1:5" x14ac:dyDescent="0.45">
      <c r="A16" s="2" t="s">
        <v>19</v>
      </c>
      <c r="B16">
        <v>2820000</v>
      </c>
      <c r="C16">
        <v>2281000</v>
      </c>
      <c r="E16" s="3"/>
    </row>
    <row r="17" spans="1:5" x14ac:dyDescent="0.45">
      <c r="A17" s="2" t="s">
        <v>20</v>
      </c>
      <c r="B17">
        <v>2997000</v>
      </c>
      <c r="C17">
        <v>3182000</v>
      </c>
      <c r="E17" s="3"/>
    </row>
    <row r="18" spans="1:5" x14ac:dyDescent="0.45">
      <c r="A18" s="2" t="s">
        <v>21</v>
      </c>
      <c r="B18" t="s">
        <v>186</v>
      </c>
      <c r="C18" t="s">
        <v>186</v>
      </c>
      <c r="D18" t="s">
        <v>404</v>
      </c>
      <c r="E18" s="3"/>
    </row>
    <row r="19" spans="1:5" x14ac:dyDescent="0.45">
      <c r="A19" s="2" t="s">
        <v>22</v>
      </c>
      <c r="B19">
        <v>1.75</v>
      </c>
      <c r="C19">
        <v>1.75</v>
      </c>
      <c r="D19" t="s">
        <v>32</v>
      </c>
      <c r="E19" s="3"/>
    </row>
    <row r="20" spans="1:5" x14ac:dyDescent="0.45">
      <c r="A20" s="2" t="s">
        <v>23</v>
      </c>
      <c r="B20" t="s">
        <v>187</v>
      </c>
      <c r="C20" t="s">
        <v>405</v>
      </c>
      <c r="D20" t="s">
        <v>406</v>
      </c>
      <c r="E20" s="3" t="str">
        <f>IF(C20="","",IF(B20=C20,"","Veränderung"))</f>
        <v>Veränderung</v>
      </c>
    </row>
    <row r="21" spans="1:5" x14ac:dyDescent="0.45">
      <c r="A21" s="2" t="s">
        <v>24</v>
      </c>
      <c r="B21" t="s">
        <v>407</v>
      </c>
      <c r="C21" t="s">
        <v>408</v>
      </c>
      <c r="D21" t="s">
        <v>408</v>
      </c>
      <c r="E21" s="3"/>
    </row>
    <row r="22" spans="1:5" x14ac:dyDescent="0.45">
      <c r="A22" s="2" t="s">
        <v>25</v>
      </c>
      <c r="B22" t="s">
        <v>409</v>
      </c>
      <c r="C22" t="s">
        <v>410</v>
      </c>
      <c r="D22" t="s">
        <v>411</v>
      </c>
    </row>
    <row r="23" spans="1:5" x14ac:dyDescent="0.45">
      <c r="A23" s="2"/>
    </row>
    <row r="29" spans="1:5" ht="15" customHeight="1" x14ac:dyDescent="0.45">
      <c r="A29" t="s">
        <v>26</v>
      </c>
      <c r="B29" s="5" t="s">
        <v>412</v>
      </c>
    </row>
    <row r="30" spans="1:5" x14ac:dyDescent="0.45">
      <c r="A30" t="s">
        <v>27</v>
      </c>
      <c r="B30" t="s">
        <v>413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30"/>
  <sheetViews>
    <sheetView topLeftCell="A12" workbookViewId="0">
      <selection activeCell="B29" sqref="B2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414</v>
      </c>
      <c r="C2" t="s">
        <v>414</v>
      </c>
      <c r="D2" t="s">
        <v>414</v>
      </c>
      <c r="E2" s="3" t="str">
        <f>IF(C2="","",IF(B2=C2,"","Veränderung"))</f>
        <v/>
      </c>
    </row>
    <row r="3" spans="1:5" x14ac:dyDescent="0.45">
      <c r="A3" s="2" t="s">
        <v>6</v>
      </c>
      <c r="B3" t="s">
        <v>415</v>
      </c>
      <c r="C3" t="s">
        <v>415</v>
      </c>
      <c r="D3" t="s">
        <v>415</v>
      </c>
      <c r="E3" s="3" t="str">
        <f>IF(C3="","",IF(B3=C3,"","Veränderung"))</f>
        <v/>
      </c>
    </row>
    <row r="4" spans="1:5" x14ac:dyDescent="0.45">
      <c r="A4" s="2" t="s">
        <v>7</v>
      </c>
      <c r="B4" t="s">
        <v>416</v>
      </c>
      <c r="C4" t="s">
        <v>416</v>
      </c>
      <c r="D4" t="s">
        <v>416</v>
      </c>
      <c r="E4" s="3" t="str">
        <f>IF(C4="","",IF(B4=C4,"","Veränderung"))</f>
        <v/>
      </c>
    </row>
    <row r="5" spans="1:5" x14ac:dyDescent="0.45">
      <c r="A5" s="2" t="s">
        <v>8</v>
      </c>
      <c r="B5" t="s">
        <v>417</v>
      </c>
      <c r="C5" t="s">
        <v>417</v>
      </c>
      <c r="D5" t="s">
        <v>417</v>
      </c>
      <c r="E5" s="3"/>
    </row>
    <row r="6" spans="1:5" x14ac:dyDescent="0.45">
      <c r="A6" s="2" t="s">
        <v>9</v>
      </c>
      <c r="B6" s="4">
        <v>12422</v>
      </c>
      <c r="C6" s="4">
        <v>11961</v>
      </c>
      <c r="D6" s="4">
        <v>11919</v>
      </c>
      <c r="E6" s="3">
        <f>IF(C6="","",B6/C6-1)</f>
        <v>3.854192793244704E-2</v>
      </c>
    </row>
    <row r="7" spans="1:5" x14ac:dyDescent="0.45">
      <c r="A7" s="2" t="s">
        <v>10</v>
      </c>
      <c r="B7" s="4">
        <v>3096</v>
      </c>
      <c r="C7" s="4">
        <v>2965</v>
      </c>
      <c r="D7" s="4">
        <v>2777</v>
      </c>
      <c r="E7" s="3">
        <f>IF(C7="","",B7/C7-1)</f>
        <v>4.4182124789207355E-2</v>
      </c>
    </row>
    <row r="8" spans="1:5" x14ac:dyDescent="0.45">
      <c r="A8" s="2" t="s">
        <v>11</v>
      </c>
      <c r="B8" s="4">
        <v>2206184502</v>
      </c>
      <c r="C8" s="4">
        <v>2525044328</v>
      </c>
      <c r="D8" s="4">
        <v>2279737839</v>
      </c>
      <c r="E8" s="3">
        <f>IF(C8="","",B8/C8-1)</f>
        <v>-0.1262789023005223</v>
      </c>
    </row>
    <row r="9" spans="1:5" x14ac:dyDescent="0.45">
      <c r="A9" s="2" t="s">
        <v>12</v>
      </c>
      <c r="B9" s="4">
        <v>4263431</v>
      </c>
      <c r="C9" s="4">
        <v>3850103</v>
      </c>
      <c r="D9" s="4">
        <v>3595572</v>
      </c>
      <c r="E9" s="3"/>
    </row>
    <row r="10" spans="1:5" x14ac:dyDescent="0.45">
      <c r="A10" s="2" t="s">
        <v>13</v>
      </c>
      <c r="B10">
        <v>103.18</v>
      </c>
      <c r="C10">
        <v>120.69</v>
      </c>
      <c r="D10">
        <v>110.51</v>
      </c>
      <c r="E10" s="3">
        <f>IF(C10="","",B10/C10-1)</f>
        <v>-0.14508244262159242</v>
      </c>
    </row>
    <row r="11" spans="1:5" x14ac:dyDescent="0.45">
      <c r="A11" s="2" t="s">
        <v>14</v>
      </c>
      <c r="B11">
        <v>-13.93</v>
      </c>
      <c r="C11">
        <v>10.08</v>
      </c>
      <c r="D11">
        <v>7.17</v>
      </c>
      <c r="E11" s="3"/>
    </row>
    <row r="12" spans="1:5" x14ac:dyDescent="0.45">
      <c r="A12" s="2" t="s">
        <v>15</v>
      </c>
      <c r="B12" t="s">
        <v>357</v>
      </c>
      <c r="C12" t="s">
        <v>357</v>
      </c>
      <c r="D12">
        <v>47144650</v>
      </c>
      <c r="E12" s="3"/>
    </row>
    <row r="13" spans="1:5" x14ac:dyDescent="0.45">
      <c r="A13" s="2" t="s">
        <v>16</v>
      </c>
      <c r="B13" t="s">
        <v>357</v>
      </c>
      <c r="C13">
        <v>45202118</v>
      </c>
      <c r="D13">
        <v>44249912</v>
      </c>
      <c r="E13" s="3"/>
    </row>
    <row r="14" spans="1:5" x14ac:dyDescent="0.45">
      <c r="A14" s="2" t="s">
        <v>17</v>
      </c>
      <c r="B14" t="s">
        <v>357</v>
      </c>
      <c r="C14">
        <v>56962854</v>
      </c>
      <c r="D14">
        <v>55979304</v>
      </c>
      <c r="E14" s="3"/>
    </row>
    <row r="15" spans="1:5" x14ac:dyDescent="0.45">
      <c r="A15" s="2" t="s">
        <v>18</v>
      </c>
      <c r="B15" t="s">
        <v>357</v>
      </c>
      <c r="C15" t="s">
        <v>32</v>
      </c>
      <c r="D15" t="s">
        <v>32</v>
      </c>
      <c r="E15" s="3"/>
    </row>
    <row r="16" spans="1:5" x14ac:dyDescent="0.45">
      <c r="A16" s="2" t="s">
        <v>19</v>
      </c>
      <c r="B16" t="s">
        <v>357</v>
      </c>
      <c r="C16" t="s">
        <v>34</v>
      </c>
      <c r="D16" t="s">
        <v>32</v>
      </c>
      <c r="E16" s="3"/>
    </row>
    <row r="17" spans="1:5" x14ac:dyDescent="0.45">
      <c r="A17" s="2" t="s">
        <v>20</v>
      </c>
      <c r="B17" t="s">
        <v>32</v>
      </c>
      <c r="C17" t="s">
        <v>32</v>
      </c>
      <c r="D17" t="s">
        <v>32</v>
      </c>
      <c r="E17" s="3"/>
    </row>
    <row r="18" spans="1:5" x14ac:dyDescent="0.45">
      <c r="A18" s="2" t="s">
        <v>21</v>
      </c>
      <c r="B18" t="s">
        <v>33</v>
      </c>
      <c r="C18" t="s">
        <v>33</v>
      </c>
      <c r="D18" t="s">
        <v>219</v>
      </c>
      <c r="E18" s="3"/>
    </row>
    <row r="19" spans="1:5" x14ac:dyDescent="0.45">
      <c r="A19" s="2" t="s">
        <v>22</v>
      </c>
      <c r="B19">
        <v>1.75</v>
      </c>
      <c r="C19">
        <v>1.5</v>
      </c>
      <c r="D19">
        <v>1.75</v>
      </c>
      <c r="E19" s="3"/>
    </row>
    <row r="20" spans="1:5" x14ac:dyDescent="0.45">
      <c r="A20" s="2" t="s">
        <v>23</v>
      </c>
      <c r="B20" t="s">
        <v>357</v>
      </c>
      <c r="C20" t="s">
        <v>34</v>
      </c>
      <c r="E20" s="3" t="str">
        <f>IF(C20="","",IF(B20=C20,"","Veränderung"))</f>
        <v>Veränderung</v>
      </c>
    </row>
    <row r="21" spans="1:5" x14ac:dyDescent="0.45">
      <c r="A21" s="2" t="s">
        <v>24</v>
      </c>
      <c r="B21" t="s">
        <v>357</v>
      </c>
      <c r="C21" t="s">
        <v>34</v>
      </c>
      <c r="E21" s="3"/>
    </row>
    <row r="22" spans="1:5" x14ac:dyDescent="0.45">
      <c r="A22" s="2" t="s">
        <v>25</v>
      </c>
      <c r="B22" t="s">
        <v>418</v>
      </c>
      <c r="C22" t="s">
        <v>418</v>
      </c>
      <c r="D22" t="s">
        <v>419</v>
      </c>
    </row>
    <row r="23" spans="1:5" x14ac:dyDescent="0.45">
      <c r="A23" s="2"/>
    </row>
    <row r="29" spans="1:5" x14ac:dyDescent="0.45">
      <c r="A29" t="s">
        <v>26</v>
      </c>
      <c r="B29" t="s">
        <v>420</v>
      </c>
    </row>
    <row r="30" spans="1:5" x14ac:dyDescent="0.45">
      <c r="A30" t="s">
        <v>27</v>
      </c>
      <c r="B30" t="s">
        <v>421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30"/>
  <sheetViews>
    <sheetView workbookViewId="0">
      <selection activeCell="C15" sqref="C15"/>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422</v>
      </c>
      <c r="C2" t="s">
        <v>422</v>
      </c>
      <c r="D2" t="s">
        <v>422</v>
      </c>
      <c r="E2" s="3" t="str">
        <f>IF(C2="","",IF(B2=C2,"","Veränderung"))</f>
        <v/>
      </c>
    </row>
    <row r="3" spans="1:5" x14ac:dyDescent="0.45">
      <c r="A3" s="2" t="s">
        <v>6</v>
      </c>
      <c r="B3" t="s">
        <v>423</v>
      </c>
      <c r="C3" t="s">
        <v>423</v>
      </c>
      <c r="D3" t="s">
        <v>423</v>
      </c>
      <c r="E3" s="3" t="str">
        <f>IF(C3="","",IF(B3=C3,"","Veränderung"))</f>
        <v/>
      </c>
    </row>
    <row r="4" spans="1:5" x14ac:dyDescent="0.45">
      <c r="A4" s="2" t="s">
        <v>7</v>
      </c>
      <c r="B4" t="s">
        <v>231</v>
      </c>
      <c r="C4" t="s">
        <v>231</v>
      </c>
      <c r="D4" t="s">
        <v>231</v>
      </c>
      <c r="E4" s="3" t="str">
        <f>IF(C4="","",IF(B4=C4,"","Veränderung"))</f>
        <v/>
      </c>
    </row>
    <row r="5" spans="1:5" x14ac:dyDescent="0.45">
      <c r="A5" s="2" t="s">
        <v>8</v>
      </c>
      <c r="B5" t="s">
        <v>417</v>
      </c>
      <c r="C5" t="s">
        <v>417</v>
      </c>
      <c r="D5" t="s">
        <v>417</v>
      </c>
      <c r="E5" s="3"/>
    </row>
    <row r="6" spans="1:5" x14ac:dyDescent="0.45">
      <c r="A6" s="2" t="s">
        <v>9</v>
      </c>
      <c r="B6" s="4">
        <v>2034</v>
      </c>
      <c r="C6" s="4">
        <v>1859</v>
      </c>
      <c r="D6" s="4">
        <v>1832</v>
      </c>
      <c r="E6" s="3">
        <f>IF(C6="","",B6/C6-1)</f>
        <v>9.4136632598170955E-2</v>
      </c>
    </row>
    <row r="7" spans="1:5" x14ac:dyDescent="0.45">
      <c r="A7" s="2" t="s">
        <v>10</v>
      </c>
      <c r="B7" s="4">
        <v>289</v>
      </c>
      <c r="C7" s="4">
        <v>274</v>
      </c>
      <c r="D7" s="4"/>
      <c r="E7" s="3">
        <f>IF(C7="","",B7/C7-1)</f>
        <v>5.4744525547445244E-2</v>
      </c>
    </row>
    <row r="8" spans="1:5" x14ac:dyDescent="0.45">
      <c r="A8" s="2" t="s">
        <v>11</v>
      </c>
      <c r="B8" s="4">
        <v>163076821</v>
      </c>
      <c r="C8" s="4">
        <v>160871686</v>
      </c>
      <c r="D8" s="4">
        <v>239117550</v>
      </c>
      <c r="E8" s="3">
        <f>IF(C8="","",B8/C8-1)</f>
        <v>1.3707415237756537E-2</v>
      </c>
    </row>
    <row r="9" spans="1:5" x14ac:dyDescent="0.45">
      <c r="A9" s="2" t="s">
        <v>12</v>
      </c>
      <c r="B9" s="4">
        <v>923127</v>
      </c>
      <c r="C9" s="4">
        <v>947547</v>
      </c>
      <c r="D9" s="4">
        <v>1010606</v>
      </c>
      <c r="E9" s="3"/>
    </row>
    <row r="10" spans="1:5" x14ac:dyDescent="0.45">
      <c r="A10" s="2" t="s">
        <v>13</v>
      </c>
      <c r="B10">
        <v>102.08</v>
      </c>
      <c r="C10">
        <v>117.7</v>
      </c>
      <c r="D10">
        <v>112.9</v>
      </c>
      <c r="E10" s="3">
        <f>IF(C10="","",B10/C10-1)</f>
        <v>-0.13271028037383181</v>
      </c>
    </row>
    <row r="11" spans="1:5" x14ac:dyDescent="0.45">
      <c r="A11" s="2" t="s">
        <v>14</v>
      </c>
      <c r="B11">
        <v>11.17</v>
      </c>
      <c r="C11">
        <v>7.73</v>
      </c>
      <c r="D11">
        <v>0.95</v>
      </c>
      <c r="E11" s="3"/>
    </row>
    <row r="12" spans="1:5" x14ac:dyDescent="0.45">
      <c r="A12" s="2" t="s">
        <v>15</v>
      </c>
      <c r="B12">
        <v>2470926</v>
      </c>
      <c r="C12">
        <v>3196085</v>
      </c>
      <c r="D12">
        <v>2281600</v>
      </c>
      <c r="E12" s="3"/>
    </row>
    <row r="13" spans="1:5" x14ac:dyDescent="0.45">
      <c r="A13" s="2" t="s">
        <v>16</v>
      </c>
      <c r="B13">
        <v>10986457</v>
      </c>
      <c r="C13">
        <v>5546277</v>
      </c>
      <c r="D13">
        <v>10226336</v>
      </c>
      <c r="E13" s="3"/>
    </row>
    <row r="14" spans="1:5" x14ac:dyDescent="0.45">
      <c r="A14" s="2" t="s">
        <v>17</v>
      </c>
      <c r="B14">
        <v>10597824</v>
      </c>
      <c r="C14">
        <v>5939362</v>
      </c>
      <c r="D14">
        <v>10226336</v>
      </c>
      <c r="E14" s="3"/>
    </row>
    <row r="15" spans="1:5" x14ac:dyDescent="0.45">
      <c r="A15" s="2" t="s">
        <v>18</v>
      </c>
      <c r="B15">
        <v>362469</v>
      </c>
      <c r="C15">
        <v>434340</v>
      </c>
      <c r="D15" t="s">
        <v>32</v>
      </c>
      <c r="E15" s="3"/>
    </row>
    <row r="16" spans="1:5" x14ac:dyDescent="0.45">
      <c r="A16" s="2" t="s">
        <v>19</v>
      </c>
      <c r="B16">
        <v>195184</v>
      </c>
      <c r="C16">
        <v>16572</v>
      </c>
      <c r="D16">
        <v>37268985</v>
      </c>
      <c r="E16" s="3"/>
    </row>
    <row r="17" spans="1:5" x14ac:dyDescent="0.45">
      <c r="A17" s="2" t="s">
        <v>20</v>
      </c>
      <c r="B17">
        <v>674182</v>
      </c>
      <c r="C17">
        <v>688263</v>
      </c>
      <c r="D17" t="s">
        <v>32</v>
      </c>
      <c r="E17" s="3"/>
    </row>
    <row r="18" spans="1:5" x14ac:dyDescent="0.45">
      <c r="A18" s="2" t="s">
        <v>21</v>
      </c>
      <c r="B18" t="s">
        <v>424</v>
      </c>
      <c r="C18" t="s">
        <v>425</v>
      </c>
      <c r="D18" t="s">
        <v>404</v>
      </c>
      <c r="E18" s="3"/>
    </row>
    <row r="19" spans="1:5" x14ac:dyDescent="0.45">
      <c r="A19" s="2" t="s">
        <v>22</v>
      </c>
      <c r="B19" t="s">
        <v>426</v>
      </c>
      <c r="C19">
        <v>1.5</v>
      </c>
      <c r="D19">
        <v>1.5</v>
      </c>
      <c r="E19" s="3"/>
    </row>
    <row r="20" spans="1:5" x14ac:dyDescent="0.45">
      <c r="A20" s="2" t="s">
        <v>23</v>
      </c>
      <c r="B20" t="s">
        <v>427</v>
      </c>
      <c r="C20" t="s">
        <v>427</v>
      </c>
      <c r="D20" t="s">
        <v>427</v>
      </c>
      <c r="E20" s="3" t="str">
        <f>IF(C20="","",IF(B20=C20,"","Veränderung"))</f>
        <v/>
      </c>
    </row>
    <row r="21" spans="1:5" x14ac:dyDescent="0.45">
      <c r="A21" s="2" t="s">
        <v>24</v>
      </c>
      <c r="B21" t="s">
        <v>237</v>
      </c>
      <c r="C21" t="s">
        <v>237</v>
      </c>
      <c r="D21" t="s">
        <v>237</v>
      </c>
      <c r="E21" s="3"/>
    </row>
    <row r="22" spans="1:5" x14ac:dyDescent="0.45">
      <c r="A22" s="2" t="s">
        <v>25</v>
      </c>
      <c r="B22" t="s">
        <v>428</v>
      </c>
      <c r="C22" t="s">
        <v>428</v>
      </c>
      <c r="D22" t="s">
        <v>428</v>
      </c>
    </row>
    <row r="23" spans="1:5" x14ac:dyDescent="0.45">
      <c r="A23" s="2"/>
    </row>
    <row r="29" spans="1:5" x14ac:dyDescent="0.45">
      <c r="A29" t="s">
        <v>26</v>
      </c>
      <c r="B29" t="s">
        <v>429</v>
      </c>
      <c r="C29" t="s">
        <v>430</v>
      </c>
      <c r="D29" t="s">
        <v>431</v>
      </c>
    </row>
    <row r="30" spans="1:5" x14ac:dyDescent="0.45">
      <c r="A30" t="s">
        <v>27</v>
      </c>
      <c r="B30" t="s">
        <v>432</v>
      </c>
      <c r="C30" t="s">
        <v>433</v>
      </c>
      <c r="D30" t="s">
        <v>434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35"/>
  <sheetViews>
    <sheetView workbookViewId="0">
      <selection activeCell="D5" sqref="D5"/>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435</v>
      </c>
      <c r="C2" t="s">
        <v>435</v>
      </c>
      <c r="D2" t="s">
        <v>435</v>
      </c>
      <c r="E2" s="3" t="str">
        <f>IF(C2="","",IF(B2=C2,"","Veränderung"))</f>
        <v/>
      </c>
    </row>
    <row r="3" spans="1:5" x14ac:dyDescent="0.45">
      <c r="A3" s="2" t="s">
        <v>6</v>
      </c>
      <c r="B3" t="s">
        <v>436</v>
      </c>
      <c r="C3" t="s">
        <v>436</v>
      </c>
      <c r="D3" t="s">
        <v>436</v>
      </c>
      <c r="E3" s="3" t="str">
        <f>IF(C3="","",IF(B3=C3,"","Veränderung"))</f>
        <v/>
      </c>
    </row>
    <row r="4" spans="1:5" x14ac:dyDescent="0.45">
      <c r="A4" s="2" t="s">
        <v>7</v>
      </c>
      <c r="B4" t="s">
        <v>437</v>
      </c>
      <c r="C4" t="s">
        <v>437</v>
      </c>
      <c r="D4" t="s">
        <v>357</v>
      </c>
      <c r="E4" s="3" t="str">
        <f>IF(C4="","",IF(B4=C4,"","Veränderung"))</f>
        <v/>
      </c>
    </row>
    <row r="5" spans="1:5" x14ac:dyDescent="0.45">
      <c r="A5" s="2" t="s">
        <v>8</v>
      </c>
      <c r="D5" t="s">
        <v>357</v>
      </c>
      <c r="E5" s="3"/>
    </row>
    <row r="6" spans="1:5" x14ac:dyDescent="0.45">
      <c r="A6" s="2" t="s">
        <v>9</v>
      </c>
      <c r="B6" s="4">
        <v>9015</v>
      </c>
      <c r="C6" s="4">
        <v>8989</v>
      </c>
      <c r="D6" s="4">
        <v>8957</v>
      </c>
      <c r="E6" s="3">
        <f>IF(C6="","",B6/C6-1)</f>
        <v>2.8924240738681384E-3</v>
      </c>
    </row>
    <row r="7" spans="1:5" x14ac:dyDescent="0.45">
      <c r="A7" s="2" t="s">
        <v>10</v>
      </c>
      <c r="B7" s="4">
        <v>789</v>
      </c>
      <c r="C7" s="4">
        <f>B7-25-55-6</f>
        <v>703</v>
      </c>
      <c r="D7" s="4" t="s">
        <v>32</v>
      </c>
      <c r="E7" s="3">
        <f>IF(C7="","",B7/C7-1)</f>
        <v>0.12233285917496439</v>
      </c>
    </row>
    <row r="8" spans="1:5" x14ac:dyDescent="0.45">
      <c r="A8" s="2" t="s">
        <v>11</v>
      </c>
      <c r="B8" s="4">
        <v>969684951</v>
      </c>
      <c r="C8" s="4">
        <v>922750320</v>
      </c>
      <c r="D8" s="4">
        <v>876877758</v>
      </c>
      <c r="E8" s="3">
        <f>IF(C8="","",B8/C8-1)</f>
        <v>5.0863846896308962E-2</v>
      </c>
    </row>
    <row r="9" spans="1:5" x14ac:dyDescent="0.45">
      <c r="A9" s="2" t="s">
        <v>12</v>
      </c>
      <c r="B9" s="4">
        <v>4101281</v>
      </c>
      <c r="C9" s="4">
        <v>3762168</v>
      </c>
      <c r="D9" s="4">
        <v>3636544</v>
      </c>
      <c r="E9" s="3"/>
    </row>
    <row r="10" spans="1:5" x14ac:dyDescent="0.45">
      <c r="A10" s="2" t="s">
        <v>13</v>
      </c>
      <c r="B10">
        <v>105.02</v>
      </c>
      <c r="C10">
        <v>119.87</v>
      </c>
      <c r="D10">
        <v>113.95</v>
      </c>
      <c r="E10" s="3">
        <f>IF(C10="","",B10/C10-1)</f>
        <v>-0.12388420789188292</v>
      </c>
    </row>
    <row r="11" spans="1:5" x14ac:dyDescent="0.45">
      <c r="A11" s="2" t="s">
        <v>14</v>
      </c>
      <c r="B11">
        <v>-10.3</v>
      </c>
      <c r="C11">
        <v>7.35</v>
      </c>
      <c r="D11">
        <v>2.65</v>
      </c>
      <c r="E11" s="3"/>
    </row>
    <row r="12" spans="1:5" x14ac:dyDescent="0.45">
      <c r="A12" s="2" t="s">
        <v>15</v>
      </c>
      <c r="B12">
        <v>46856945</v>
      </c>
      <c r="C12">
        <v>45778885</v>
      </c>
      <c r="D12" t="s">
        <v>357</v>
      </c>
      <c r="E12" s="3"/>
    </row>
    <row r="13" spans="1:5" x14ac:dyDescent="0.45">
      <c r="A13" s="2" t="s">
        <v>16</v>
      </c>
      <c r="B13" s="9">
        <v>25760487</v>
      </c>
      <c r="C13" s="9">
        <v>25073036</v>
      </c>
      <c r="D13">
        <v>32872216</v>
      </c>
      <c r="E13" s="3"/>
    </row>
    <row r="14" spans="1:5" x14ac:dyDescent="0.45">
      <c r="A14" s="2" t="s">
        <v>17</v>
      </c>
      <c r="B14" s="9">
        <v>28116959</v>
      </c>
      <c r="C14" s="9">
        <v>27288859</v>
      </c>
      <c r="D14">
        <v>35505082</v>
      </c>
      <c r="E14" s="3"/>
    </row>
    <row r="15" spans="1:5" x14ac:dyDescent="0.45">
      <c r="A15" s="2" t="s">
        <v>18</v>
      </c>
      <c r="B15">
        <v>1589791</v>
      </c>
      <c r="C15">
        <v>1513927</v>
      </c>
      <c r="D15">
        <v>134021</v>
      </c>
      <c r="E15" s="3"/>
    </row>
    <row r="16" spans="1:5" x14ac:dyDescent="0.45">
      <c r="A16" s="2" t="s">
        <v>19</v>
      </c>
      <c r="B16">
        <v>481938</v>
      </c>
      <c r="C16">
        <v>562619</v>
      </c>
      <c r="D16">
        <v>383445</v>
      </c>
      <c r="E16" s="3"/>
    </row>
    <row r="17" spans="1:5" x14ac:dyDescent="0.45">
      <c r="A17" s="2" t="s">
        <v>20</v>
      </c>
      <c r="B17">
        <v>1899970</v>
      </c>
      <c r="C17">
        <v>1800576</v>
      </c>
      <c r="D17">
        <v>1802143</v>
      </c>
      <c r="E17" s="3"/>
    </row>
    <row r="18" spans="1:5" x14ac:dyDescent="0.45">
      <c r="A18" s="2" t="s">
        <v>21</v>
      </c>
      <c r="B18" t="s">
        <v>33</v>
      </c>
      <c r="C18" t="s">
        <v>33</v>
      </c>
      <c r="D18" t="s">
        <v>357</v>
      </c>
      <c r="E18" s="3"/>
    </row>
    <row r="19" spans="1:5" x14ac:dyDescent="0.45">
      <c r="A19" s="2" t="s">
        <v>22</v>
      </c>
      <c r="B19">
        <v>1.75</v>
      </c>
      <c r="C19">
        <v>1.75</v>
      </c>
      <c r="D19" t="s">
        <v>357</v>
      </c>
      <c r="E19" s="3"/>
    </row>
    <row r="20" spans="1:5" x14ac:dyDescent="0.45">
      <c r="A20" s="2" t="s">
        <v>23</v>
      </c>
      <c r="B20" t="s">
        <v>274</v>
      </c>
      <c r="C20" t="s">
        <v>438</v>
      </c>
      <c r="D20" t="s">
        <v>357</v>
      </c>
      <c r="E20" s="3" t="str">
        <f>IF(C20="","",IF(B20=C20,"","Veränderung"))</f>
        <v>Veränderung</v>
      </c>
    </row>
    <row r="21" spans="1:5" x14ac:dyDescent="0.45">
      <c r="A21" s="2" t="s">
        <v>24</v>
      </c>
      <c r="B21" t="s">
        <v>274</v>
      </c>
      <c r="C21" t="s">
        <v>438</v>
      </c>
      <c r="D21" t="s">
        <v>357</v>
      </c>
      <c r="E21" s="3"/>
    </row>
    <row r="22" spans="1:5" x14ac:dyDescent="0.45">
      <c r="A22" s="2" t="s">
        <v>25</v>
      </c>
      <c r="B22" t="s">
        <v>439</v>
      </c>
      <c r="C22" t="s">
        <v>34</v>
      </c>
      <c r="D22" t="s">
        <v>357</v>
      </c>
    </row>
    <row r="23" spans="1:5" x14ac:dyDescent="0.45">
      <c r="A23" s="2"/>
    </row>
    <row r="29" spans="1:5" ht="15" customHeight="1" x14ac:dyDescent="0.45">
      <c r="A29" t="s">
        <v>26</v>
      </c>
      <c r="B29" s="5" t="s">
        <v>440</v>
      </c>
      <c r="C29" t="s">
        <v>441</v>
      </c>
      <c r="D29" t="s">
        <v>442</v>
      </c>
    </row>
    <row r="30" spans="1:5" x14ac:dyDescent="0.45">
      <c r="A30" t="s">
        <v>27</v>
      </c>
      <c r="B30" t="s">
        <v>443</v>
      </c>
      <c r="C30" t="s">
        <v>444</v>
      </c>
      <c r="D30" t="s">
        <v>445</v>
      </c>
    </row>
    <row r="31" spans="1:5" x14ac:dyDescent="0.45">
      <c r="B31" t="s">
        <v>446</v>
      </c>
    </row>
    <row r="32" spans="1:5" x14ac:dyDescent="0.45">
      <c r="B32" t="s">
        <v>447</v>
      </c>
    </row>
    <row r="33" spans="2:2" x14ac:dyDescent="0.45">
      <c r="B33" t="s">
        <v>448</v>
      </c>
    </row>
    <row r="34" spans="2:2" x14ac:dyDescent="0.45">
      <c r="B34" t="s">
        <v>449</v>
      </c>
    </row>
    <row r="35" spans="2:2" x14ac:dyDescent="0.45">
      <c r="B35" t="s">
        <v>450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30"/>
  <sheetViews>
    <sheetView workbookViewId="0">
      <selection activeCell="C16" sqref="C16"/>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451</v>
      </c>
      <c r="C2" t="s">
        <v>451</v>
      </c>
      <c r="D2" t="s">
        <v>451</v>
      </c>
      <c r="E2" s="3" t="str">
        <f>IF(C2="","",IF(B2=C2,"","Veränderung"))</f>
        <v/>
      </c>
    </row>
    <row r="3" spans="1:5" x14ac:dyDescent="0.45">
      <c r="A3" s="2" t="s">
        <v>6</v>
      </c>
      <c r="B3" t="s">
        <v>452</v>
      </c>
      <c r="C3" t="s">
        <v>452</v>
      </c>
      <c r="D3" t="s">
        <v>452</v>
      </c>
      <c r="E3" s="3" t="str">
        <f>IF(C3="","",IF(B3=C3,"","Veränderung"))</f>
        <v/>
      </c>
    </row>
    <row r="4" spans="1:5" x14ac:dyDescent="0.45">
      <c r="A4" s="2" t="s">
        <v>7</v>
      </c>
      <c r="B4" t="s">
        <v>90</v>
      </c>
      <c r="C4" t="s">
        <v>90</v>
      </c>
      <c r="D4" t="s">
        <v>90</v>
      </c>
      <c r="E4" s="3" t="str">
        <f>IF(C4="","",IF(B4=C4,"","Veränderung"))</f>
        <v/>
      </c>
    </row>
    <row r="5" spans="1:5" x14ac:dyDescent="0.45">
      <c r="A5" s="2" t="s">
        <v>8</v>
      </c>
      <c r="B5" t="s">
        <v>127</v>
      </c>
      <c r="C5" t="s">
        <v>127</v>
      </c>
      <c r="D5" t="s">
        <v>127</v>
      </c>
      <c r="E5" s="3"/>
    </row>
    <row r="6" spans="1:5" x14ac:dyDescent="0.45">
      <c r="A6" s="2" t="s">
        <v>9</v>
      </c>
      <c r="B6" s="4">
        <v>6154</v>
      </c>
      <c r="C6" s="4">
        <v>6032</v>
      </c>
      <c r="D6" s="4">
        <v>6028</v>
      </c>
      <c r="E6" s="3">
        <f>IF(C6="","",B6/C6-1)</f>
        <v>2.0225464190981368E-2</v>
      </c>
    </row>
    <row r="7" spans="1:5" x14ac:dyDescent="0.45">
      <c r="A7" s="2" t="s">
        <v>10</v>
      </c>
      <c r="B7" s="4">
        <v>5742</v>
      </c>
      <c r="C7" s="4">
        <v>5954</v>
      </c>
      <c r="D7" s="4">
        <v>6146</v>
      </c>
      <c r="E7" s="3">
        <f>IF(C7="","",B7/C7-1)</f>
        <v>-3.5606315082297613E-2</v>
      </c>
    </row>
    <row r="8" spans="1:5" x14ac:dyDescent="0.45">
      <c r="A8" s="2" t="s">
        <v>11</v>
      </c>
      <c r="B8" s="4">
        <v>1287195000</v>
      </c>
      <c r="C8" s="4">
        <v>1224300000</v>
      </c>
      <c r="D8" s="4">
        <v>2034125</v>
      </c>
      <c r="E8" s="3">
        <f>IF(C8="","",B8/C8-1)</f>
        <v>5.1372212692967434E-2</v>
      </c>
    </row>
    <row r="9" spans="1:5" x14ac:dyDescent="0.45">
      <c r="A9" s="2" t="s">
        <v>12</v>
      </c>
      <c r="B9" s="4">
        <v>-3274</v>
      </c>
      <c r="C9" s="4">
        <v>-3230</v>
      </c>
      <c r="D9" s="4">
        <v>-3204</v>
      </c>
      <c r="E9" s="3"/>
    </row>
    <row r="10" spans="1:5" x14ac:dyDescent="0.45">
      <c r="A10" s="2" t="s">
        <v>13</v>
      </c>
      <c r="B10">
        <v>118.4</v>
      </c>
      <c r="C10">
        <v>126.7</v>
      </c>
      <c r="D10">
        <v>117.6</v>
      </c>
      <c r="E10" s="3">
        <f>IF(C10="","",B10/C10-1)</f>
        <v>-6.5509076558800339E-2</v>
      </c>
    </row>
    <row r="11" spans="1:5" x14ac:dyDescent="0.45">
      <c r="A11" s="2" t="s">
        <v>14</v>
      </c>
      <c r="B11">
        <v>-4</v>
      </c>
      <c r="C11">
        <v>7.6</v>
      </c>
      <c r="D11" t="s">
        <v>32</v>
      </c>
      <c r="E11" s="3"/>
    </row>
    <row r="12" spans="1:5" x14ac:dyDescent="0.45">
      <c r="A12" s="2" t="s">
        <v>15</v>
      </c>
      <c r="B12">
        <f>4245000+6047000</f>
        <v>10292000</v>
      </c>
      <c r="C12">
        <f>4116000+5883000</f>
        <v>9999000</v>
      </c>
      <c r="E12" s="3"/>
    </row>
    <row r="13" spans="1:5" x14ac:dyDescent="0.45">
      <c r="A13" s="2" t="s">
        <v>16</v>
      </c>
      <c r="B13">
        <v>40138000</v>
      </c>
      <c r="C13">
        <v>38747000</v>
      </c>
      <c r="E13" s="3"/>
    </row>
    <row r="14" spans="1:5" x14ac:dyDescent="0.45">
      <c r="A14" s="2" t="s">
        <v>17</v>
      </c>
      <c r="B14">
        <v>52221000</v>
      </c>
      <c r="C14">
        <v>50744000</v>
      </c>
      <c r="E14" s="3"/>
    </row>
    <row r="15" spans="1:5" x14ac:dyDescent="0.45">
      <c r="A15" s="2" t="s">
        <v>18</v>
      </c>
      <c r="B15">
        <v>44530000</v>
      </c>
      <c r="C15">
        <v>43797000</v>
      </c>
      <c r="E15" s="3"/>
    </row>
    <row r="16" spans="1:5" x14ac:dyDescent="0.45">
      <c r="A16" s="2" t="s">
        <v>19</v>
      </c>
      <c r="B16">
        <v>934000</v>
      </c>
      <c r="C16">
        <v>1166000</v>
      </c>
      <c r="E16" s="3"/>
    </row>
    <row r="17" spans="1:5" x14ac:dyDescent="0.45">
      <c r="A17" s="2" t="s">
        <v>20</v>
      </c>
      <c r="B17">
        <v>4444000</v>
      </c>
      <c r="C17">
        <v>4458000</v>
      </c>
      <c r="E17" s="3"/>
    </row>
    <row r="18" spans="1:5" x14ac:dyDescent="0.45">
      <c r="A18" s="2" t="s">
        <v>21</v>
      </c>
      <c r="B18" t="s">
        <v>453</v>
      </c>
      <c r="C18" t="s">
        <v>453</v>
      </c>
      <c r="D18" t="s">
        <v>454</v>
      </c>
      <c r="E18" s="3"/>
    </row>
    <row r="19" spans="1:5" x14ac:dyDescent="0.45">
      <c r="A19" s="2" t="s">
        <v>22</v>
      </c>
      <c r="B19">
        <v>1.5</v>
      </c>
      <c r="C19">
        <v>1.5</v>
      </c>
      <c r="D19" t="s">
        <v>32</v>
      </c>
      <c r="E19" s="3"/>
    </row>
    <row r="20" spans="1:5" x14ac:dyDescent="0.45">
      <c r="A20" s="2" t="s">
        <v>23</v>
      </c>
      <c r="B20" t="s">
        <v>455</v>
      </c>
      <c r="C20" t="s">
        <v>455</v>
      </c>
      <c r="D20" t="s">
        <v>138</v>
      </c>
      <c r="E20" s="3" t="str">
        <f>IF(C20="","",IF(B20=C20,"","Veränderung"))</f>
        <v/>
      </c>
    </row>
    <row r="21" spans="1:5" x14ac:dyDescent="0.45">
      <c r="A21" s="2" t="s">
        <v>24</v>
      </c>
      <c r="B21" t="s">
        <v>455</v>
      </c>
      <c r="C21" t="s">
        <v>455</v>
      </c>
      <c r="D21" t="s">
        <v>138</v>
      </c>
      <c r="E21" s="3"/>
    </row>
    <row r="22" spans="1:5" x14ac:dyDescent="0.45">
      <c r="A22" s="2" t="s">
        <v>25</v>
      </c>
      <c r="B22" t="s">
        <v>456</v>
      </c>
      <c r="C22" t="s">
        <v>456</v>
      </c>
      <c r="D22" t="s">
        <v>457</v>
      </c>
    </row>
    <row r="23" spans="1:5" x14ac:dyDescent="0.45">
      <c r="A23" s="2"/>
    </row>
    <row r="29" spans="1:5" x14ac:dyDescent="0.45">
      <c r="A29" t="s">
        <v>26</v>
      </c>
      <c r="B29" t="s">
        <v>458</v>
      </c>
      <c r="C29" t="s">
        <v>459</v>
      </c>
      <c r="D29" t="s">
        <v>460</v>
      </c>
    </row>
    <row r="30" spans="1:5" x14ac:dyDescent="0.45">
      <c r="A30" t="s">
        <v>27</v>
      </c>
      <c r="B30" t="s">
        <v>461</v>
      </c>
      <c r="C30" t="s">
        <v>462</v>
      </c>
      <c r="D30" t="s">
        <v>463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30"/>
  <sheetViews>
    <sheetView workbookViewId="0">
      <selection activeCell="C19" sqref="C1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464</v>
      </c>
      <c r="C2" t="s">
        <v>464</v>
      </c>
      <c r="D2" t="s">
        <v>464</v>
      </c>
      <c r="E2" s="3" t="str">
        <f>IF(C2="","",IF(B2=C2,"","Veränderung"))</f>
        <v/>
      </c>
    </row>
    <row r="3" spans="1:5" x14ac:dyDescent="0.45">
      <c r="A3" s="2" t="s">
        <v>6</v>
      </c>
      <c r="B3" t="s">
        <v>465</v>
      </c>
      <c r="C3" t="s">
        <v>465</v>
      </c>
      <c r="D3" t="s">
        <v>465</v>
      </c>
      <c r="E3" s="3" t="str">
        <f>IF(C3="","",IF(B3=C3,"","Veränderung"))</f>
        <v/>
      </c>
    </row>
    <row r="4" spans="1:5" x14ac:dyDescent="0.45">
      <c r="A4" s="2" t="s">
        <v>7</v>
      </c>
      <c r="B4" t="s">
        <v>151</v>
      </c>
      <c r="C4" t="s">
        <v>151</v>
      </c>
      <c r="D4" t="s">
        <v>151</v>
      </c>
      <c r="E4" s="3" t="str">
        <f>IF(C4="","",IF(B4=C4,"","Veränderung"))</f>
        <v/>
      </c>
    </row>
    <row r="5" spans="1:5" x14ac:dyDescent="0.45">
      <c r="A5" s="2" t="s">
        <v>8</v>
      </c>
      <c r="B5" t="s">
        <v>233</v>
      </c>
      <c r="C5" t="s">
        <v>233</v>
      </c>
      <c r="D5" t="s">
        <v>233</v>
      </c>
      <c r="E5" s="3"/>
    </row>
    <row r="6" spans="1:5" x14ac:dyDescent="0.45">
      <c r="A6" s="2" t="s">
        <v>9</v>
      </c>
      <c r="B6" s="4">
        <v>73939</v>
      </c>
      <c r="C6" s="4">
        <v>71710</v>
      </c>
      <c r="D6" s="4">
        <v>70010</v>
      </c>
      <c r="E6" s="3">
        <f>IF(C6="","",B6/C6-1)</f>
        <v>3.1083530888300182E-2</v>
      </c>
    </row>
    <row r="7" spans="1:5" x14ac:dyDescent="0.45">
      <c r="A7" s="2" t="s">
        <v>10</v>
      </c>
      <c r="B7" s="4">
        <v>12077</v>
      </c>
      <c r="C7" s="4">
        <v>11498</v>
      </c>
      <c r="D7" s="4">
        <v>10766</v>
      </c>
      <c r="E7" s="3">
        <f>IF(C7="","",B7/C7-1)</f>
        <v>5.0356583753696338E-2</v>
      </c>
    </row>
    <row r="8" spans="1:5" x14ac:dyDescent="0.45">
      <c r="A8" s="2" t="s">
        <v>11</v>
      </c>
      <c r="B8" s="4">
        <v>8697692006</v>
      </c>
      <c r="C8" s="4">
        <v>8396778804</v>
      </c>
      <c r="D8" s="4">
        <v>10620966520</v>
      </c>
      <c r="E8" s="3">
        <f>IF(C8="","",B8/C8-1)</f>
        <v>3.5836742758622364E-2</v>
      </c>
    </row>
    <row r="9" spans="1:5" x14ac:dyDescent="0.45">
      <c r="A9" s="2" t="s">
        <v>12</v>
      </c>
      <c r="B9" s="4">
        <v>13141748</v>
      </c>
      <c r="C9" s="4">
        <v>13437388</v>
      </c>
      <c r="D9" s="4">
        <v>13707863</v>
      </c>
      <c r="E9" s="3"/>
    </row>
    <row r="10" spans="1:5" x14ac:dyDescent="0.45">
      <c r="A10" s="2" t="s">
        <v>13</v>
      </c>
      <c r="B10">
        <v>97.5</v>
      </c>
      <c r="C10">
        <v>108</v>
      </c>
      <c r="D10">
        <v>103.6</v>
      </c>
      <c r="E10" s="3">
        <f>IF(C10="","",B10/C10-1)</f>
        <v>-9.722222222222221E-2</v>
      </c>
    </row>
    <row r="11" spans="1:5" x14ac:dyDescent="0.45">
      <c r="A11" s="2" t="s">
        <v>14</v>
      </c>
      <c r="B11">
        <v>-7.76</v>
      </c>
      <c r="C11">
        <v>8.14</v>
      </c>
      <c r="D11">
        <v>44907867</v>
      </c>
      <c r="E11" s="3"/>
    </row>
    <row r="12" spans="1:5" x14ac:dyDescent="0.45">
      <c r="A12" s="2" t="s">
        <v>15</v>
      </c>
      <c r="B12">
        <v>131720036</v>
      </c>
      <c r="C12" t="s">
        <v>466</v>
      </c>
      <c r="D12">
        <v>356249689</v>
      </c>
      <c r="E12" s="3"/>
    </row>
    <row r="13" spans="1:5" x14ac:dyDescent="0.45">
      <c r="A13" s="2" t="s">
        <v>16</v>
      </c>
      <c r="B13">
        <v>580074867</v>
      </c>
      <c r="C13" t="s">
        <v>467</v>
      </c>
      <c r="D13">
        <v>538918321</v>
      </c>
      <c r="E13" s="3"/>
    </row>
    <row r="14" spans="1:5" x14ac:dyDescent="0.45">
      <c r="A14" s="2" t="s">
        <v>17</v>
      </c>
      <c r="B14">
        <v>0</v>
      </c>
      <c r="C14">
        <v>0</v>
      </c>
      <c r="D14">
        <v>0</v>
      </c>
      <c r="E14" s="3"/>
    </row>
    <row r="15" spans="1:5" x14ac:dyDescent="0.45">
      <c r="A15" s="2" t="s">
        <v>18</v>
      </c>
      <c r="B15">
        <v>13805209</v>
      </c>
      <c r="C15" t="s">
        <v>468</v>
      </c>
      <c r="D15">
        <v>1097</v>
      </c>
      <c r="E15" s="3"/>
    </row>
    <row r="16" spans="1:5" x14ac:dyDescent="0.45">
      <c r="A16" s="2" t="s">
        <v>19</v>
      </c>
      <c r="B16">
        <v>29755372</v>
      </c>
      <c r="C16">
        <v>26066408</v>
      </c>
      <c r="D16">
        <v>34652860</v>
      </c>
      <c r="E16" s="3"/>
    </row>
    <row r="17" spans="1:5" x14ac:dyDescent="0.45">
      <c r="A17" s="2" t="s">
        <v>20</v>
      </c>
      <c r="B17">
        <v>25557190</v>
      </c>
      <c r="C17">
        <v>24711778</v>
      </c>
      <c r="D17">
        <v>1508</v>
      </c>
      <c r="E17" s="3"/>
    </row>
    <row r="18" spans="1:5" x14ac:dyDescent="0.45">
      <c r="A18" s="2" t="s">
        <v>21</v>
      </c>
      <c r="B18" t="s">
        <v>33</v>
      </c>
      <c r="C18" t="s">
        <v>33</v>
      </c>
      <c r="D18" t="s">
        <v>57</v>
      </c>
      <c r="E18" s="3"/>
    </row>
    <row r="19" spans="1:5" x14ac:dyDescent="0.45">
      <c r="A19" s="2" t="s">
        <v>22</v>
      </c>
      <c r="B19">
        <v>1.7</v>
      </c>
      <c r="C19">
        <v>1.7</v>
      </c>
      <c r="D19">
        <v>1.5</v>
      </c>
      <c r="E19" s="3"/>
    </row>
    <row r="20" spans="1:5" x14ac:dyDescent="0.45">
      <c r="A20" s="2" t="s">
        <v>23</v>
      </c>
      <c r="B20" t="s">
        <v>236</v>
      </c>
      <c r="C20" t="s">
        <v>236</v>
      </c>
      <c r="D20" t="s">
        <v>236</v>
      </c>
      <c r="E20" s="3" t="str">
        <f>IF(C20="","",IF(B20=C20,"","Veränderung"))</f>
        <v/>
      </c>
    </row>
    <row r="21" spans="1:5" x14ac:dyDescent="0.45">
      <c r="A21" s="2" t="s">
        <v>24</v>
      </c>
      <c r="B21" t="s">
        <v>237</v>
      </c>
      <c r="C21" t="s">
        <v>237</v>
      </c>
      <c r="D21" t="s">
        <v>237</v>
      </c>
      <c r="E21" s="3"/>
    </row>
    <row r="22" spans="1:5" x14ac:dyDescent="0.45">
      <c r="A22" s="2" t="s">
        <v>25</v>
      </c>
      <c r="B22" t="s">
        <v>469</v>
      </c>
      <c r="C22" t="s">
        <v>470</v>
      </c>
      <c r="D22" t="s">
        <v>470</v>
      </c>
    </row>
    <row r="23" spans="1:5" x14ac:dyDescent="0.45">
      <c r="A23" s="2"/>
    </row>
    <row r="29" spans="1:5" x14ac:dyDescent="0.45">
      <c r="A29" t="s">
        <v>26</v>
      </c>
      <c r="B29" t="s">
        <v>471</v>
      </c>
    </row>
    <row r="30" spans="1:5" x14ac:dyDescent="0.45">
      <c r="A30" t="s">
        <v>27</v>
      </c>
      <c r="B30" t="s">
        <v>472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30"/>
  <sheetViews>
    <sheetView workbookViewId="0">
      <selection activeCell="B6" sqref="B6:D1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464</v>
      </c>
      <c r="C2" t="s">
        <v>464</v>
      </c>
      <c r="D2" t="s">
        <v>464</v>
      </c>
      <c r="E2" s="3" t="str">
        <f>IF(C2="","",IF(B2=C2,"","Veränderung"))</f>
        <v/>
      </c>
    </row>
    <row r="3" spans="1:5" x14ac:dyDescent="0.45">
      <c r="A3" s="2" t="s">
        <v>6</v>
      </c>
      <c r="B3" t="s">
        <v>473</v>
      </c>
      <c r="C3" t="s">
        <v>473</v>
      </c>
      <c r="D3" t="s">
        <v>473</v>
      </c>
      <c r="E3" s="3" t="str">
        <f>IF(C3="","",IF(B3=C3,"","Veränderung"))</f>
        <v/>
      </c>
    </row>
    <row r="4" spans="1:5" x14ac:dyDescent="0.45">
      <c r="A4" s="2" t="s">
        <v>7</v>
      </c>
      <c r="B4" t="s">
        <v>151</v>
      </c>
      <c r="C4" t="s">
        <v>151</v>
      </c>
      <c r="D4" t="s">
        <v>474</v>
      </c>
      <c r="E4" s="3" t="str">
        <f>IF(C4="","",IF(B4=C4,"","Veränderung"))</f>
        <v/>
      </c>
    </row>
    <row r="5" spans="1:5" x14ac:dyDescent="0.45">
      <c r="A5" s="2" t="s">
        <v>8</v>
      </c>
      <c r="B5" t="s">
        <v>233</v>
      </c>
      <c r="C5" t="s">
        <v>233</v>
      </c>
      <c r="D5" t="s">
        <v>233</v>
      </c>
      <c r="E5" s="3"/>
    </row>
    <row r="6" spans="1:5" x14ac:dyDescent="0.45">
      <c r="A6" s="2" t="s">
        <v>9</v>
      </c>
      <c r="B6" s="4">
        <v>2384</v>
      </c>
      <c r="C6" s="4">
        <v>2245</v>
      </c>
      <c r="D6" s="4">
        <v>2008</v>
      </c>
      <c r="E6" s="3">
        <f>IF(C6="","",B6/C6-1)</f>
        <v>6.191536748329618E-2</v>
      </c>
    </row>
    <row r="7" spans="1:5" x14ac:dyDescent="0.45">
      <c r="A7" s="2" t="s">
        <v>10</v>
      </c>
      <c r="B7" s="4">
        <v>96</v>
      </c>
      <c r="C7" s="4">
        <v>91</v>
      </c>
      <c r="D7" s="4" t="s">
        <v>32</v>
      </c>
      <c r="E7" s="3">
        <f>IF(C7="","",B7/C7-1)</f>
        <v>5.4945054945054972E-2</v>
      </c>
    </row>
    <row r="8" spans="1:5" x14ac:dyDescent="0.45">
      <c r="A8" s="2" t="s">
        <v>11</v>
      </c>
      <c r="B8" s="4">
        <v>321364976</v>
      </c>
      <c r="C8" s="4">
        <v>311246021</v>
      </c>
      <c r="D8" s="4">
        <v>291925351</v>
      </c>
      <c r="E8" s="3">
        <f>IF(C8="","",B8/C8-1)</f>
        <v>3.2511114415178399E-2</v>
      </c>
    </row>
    <row r="9" spans="1:5" x14ac:dyDescent="0.45">
      <c r="A9" s="2" t="s">
        <v>12</v>
      </c>
      <c r="B9" s="4">
        <v>658631</v>
      </c>
      <c r="C9" s="4">
        <v>576655</v>
      </c>
      <c r="D9" s="4">
        <v>541569</v>
      </c>
      <c r="E9" s="3"/>
    </row>
    <row r="10" spans="1:5" x14ac:dyDescent="0.45">
      <c r="A10" s="2" t="s">
        <v>13</v>
      </c>
      <c r="B10" s="4">
        <v>103.6</v>
      </c>
      <c r="C10">
        <v>113.1</v>
      </c>
      <c r="D10">
        <v>110.7</v>
      </c>
      <c r="E10" s="3">
        <f>IF(C10="","",B10/C10-1)</f>
        <v>-8.39964633068081E-2</v>
      </c>
    </row>
    <row r="11" spans="1:5" x14ac:dyDescent="0.45">
      <c r="A11" s="2" t="s">
        <v>14</v>
      </c>
      <c r="B11" s="13">
        <v>7.28</v>
      </c>
      <c r="C11">
        <v>8.25</v>
      </c>
      <c r="D11">
        <v>1493031</v>
      </c>
      <c r="E11" s="3">
        <f>IF(C11="","",B11/C11-1)</f>
        <v>-0.11757575757575756</v>
      </c>
    </row>
    <row r="12" spans="1:5" x14ac:dyDescent="0.45">
      <c r="A12" s="2" t="s">
        <v>15</v>
      </c>
      <c r="B12" t="s">
        <v>34</v>
      </c>
      <c r="C12" t="s">
        <v>34</v>
      </c>
      <c r="D12" t="s">
        <v>34</v>
      </c>
      <c r="E12" s="3"/>
    </row>
    <row r="13" spans="1:5" x14ac:dyDescent="0.45">
      <c r="A13" s="2" t="s">
        <v>16</v>
      </c>
      <c r="B13">
        <v>9479384</v>
      </c>
      <c r="C13">
        <v>8737066</v>
      </c>
      <c r="D13">
        <v>8229998</v>
      </c>
      <c r="E13" s="3"/>
    </row>
    <row r="14" spans="1:5" x14ac:dyDescent="0.45">
      <c r="A14" s="2" t="s">
        <v>17</v>
      </c>
      <c r="B14">
        <v>18326521</v>
      </c>
      <c r="C14">
        <v>16874558</v>
      </c>
      <c r="D14">
        <v>16422003</v>
      </c>
      <c r="E14" s="3"/>
    </row>
    <row r="15" spans="1:5" x14ac:dyDescent="0.45">
      <c r="A15" s="2" t="s">
        <v>18</v>
      </c>
      <c r="B15">
        <v>175332</v>
      </c>
      <c r="C15">
        <v>141820</v>
      </c>
      <c r="D15" t="s">
        <v>32</v>
      </c>
      <c r="E15" s="3"/>
    </row>
    <row r="16" spans="1:5" x14ac:dyDescent="0.45">
      <c r="A16" s="2" t="s">
        <v>19</v>
      </c>
      <c r="B16">
        <v>3477541</v>
      </c>
      <c r="C16">
        <v>940396</v>
      </c>
      <c r="D16" t="s">
        <v>34</v>
      </c>
      <c r="E16" s="3"/>
    </row>
    <row r="17" spans="1:5" x14ac:dyDescent="0.45">
      <c r="A17" s="2" t="s">
        <v>20</v>
      </c>
      <c r="B17">
        <v>544093</v>
      </c>
      <c r="C17">
        <v>300589</v>
      </c>
      <c r="D17" t="s">
        <v>32</v>
      </c>
      <c r="E17" s="3"/>
    </row>
    <row r="18" spans="1:5" x14ac:dyDescent="0.45">
      <c r="A18" s="2" t="s">
        <v>21</v>
      </c>
      <c r="B18" t="s">
        <v>475</v>
      </c>
      <c r="C18" t="s">
        <v>475</v>
      </c>
      <c r="D18" t="s">
        <v>34</v>
      </c>
      <c r="E18" s="3"/>
    </row>
    <row r="19" spans="1:5" x14ac:dyDescent="0.45">
      <c r="A19" s="2" t="s">
        <v>22</v>
      </c>
      <c r="B19">
        <v>1.5</v>
      </c>
      <c r="C19">
        <v>1.5</v>
      </c>
      <c r="D19" t="s">
        <v>34</v>
      </c>
      <c r="E19" s="3"/>
    </row>
    <row r="20" spans="1:5" x14ac:dyDescent="0.45">
      <c r="A20" s="2" t="s">
        <v>23</v>
      </c>
      <c r="B20" t="s">
        <v>476</v>
      </c>
      <c r="C20" t="s">
        <v>476</v>
      </c>
      <c r="D20" t="s">
        <v>476</v>
      </c>
      <c r="E20" s="3" t="str">
        <f>IF(C20="","",IF(B20=C20,"","Veränderung"))</f>
        <v/>
      </c>
    </row>
    <row r="21" spans="1:5" x14ac:dyDescent="0.45">
      <c r="A21" s="2" t="s">
        <v>24</v>
      </c>
      <c r="B21" t="s">
        <v>237</v>
      </c>
      <c r="C21" t="s">
        <v>237</v>
      </c>
      <c r="D21" t="s">
        <v>237</v>
      </c>
      <c r="E21" s="3"/>
    </row>
    <row r="22" spans="1:5" x14ac:dyDescent="0.45">
      <c r="A22" s="2" t="s">
        <v>25</v>
      </c>
      <c r="B22" t="s">
        <v>469</v>
      </c>
      <c r="C22" t="s">
        <v>469</v>
      </c>
      <c r="D22" t="s">
        <v>477</v>
      </c>
    </row>
    <row r="23" spans="1:5" x14ac:dyDescent="0.45">
      <c r="A23" s="2"/>
    </row>
    <row r="29" spans="1:5" x14ac:dyDescent="0.45">
      <c r="A29" t="s">
        <v>26</v>
      </c>
      <c r="B29" t="s">
        <v>478</v>
      </c>
    </row>
    <row r="30" spans="1:5" x14ac:dyDescent="0.45">
      <c r="A30" t="s">
        <v>27</v>
      </c>
      <c r="B30" t="s">
        <v>479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
  <sheetViews>
    <sheetView workbookViewId="0">
      <selection activeCell="B22" sqref="B2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53</v>
      </c>
      <c r="C2" t="s">
        <v>53</v>
      </c>
      <c r="D2" t="s">
        <v>53</v>
      </c>
      <c r="E2" s="3" t="str">
        <f>IF(C2="","",IF(B2=C2,"","Veränderung"))</f>
        <v/>
      </c>
    </row>
    <row r="3" spans="1:5" x14ac:dyDescent="0.45">
      <c r="A3" s="2" t="s">
        <v>6</v>
      </c>
      <c r="B3" t="s">
        <v>54</v>
      </c>
      <c r="C3" t="s">
        <v>54</v>
      </c>
      <c r="D3" t="s">
        <v>54</v>
      </c>
      <c r="E3" s="3" t="str">
        <f>IF(C3="","",IF(B3=C3,"","Veränderung"))</f>
        <v/>
      </c>
    </row>
    <row r="4" spans="1:5" x14ac:dyDescent="0.45">
      <c r="A4" s="2" t="s">
        <v>7</v>
      </c>
      <c r="B4" t="s">
        <v>55</v>
      </c>
      <c r="C4" t="s">
        <v>55</v>
      </c>
      <c r="D4" t="s">
        <v>55</v>
      </c>
      <c r="E4" s="3" t="str">
        <f>IF(C4="","",IF(B4=C4,"","Veränderung"))</f>
        <v/>
      </c>
    </row>
    <row r="5" spans="1:5" x14ac:dyDescent="0.45">
      <c r="A5" s="2" t="s">
        <v>8</v>
      </c>
      <c r="B5" t="s">
        <v>56</v>
      </c>
      <c r="C5" t="s">
        <v>56</v>
      </c>
      <c r="D5" t="s">
        <v>56</v>
      </c>
      <c r="E5" s="3"/>
    </row>
    <row r="6" spans="1:5" x14ac:dyDescent="0.45">
      <c r="A6" s="2" t="s">
        <v>9</v>
      </c>
      <c r="B6" s="4">
        <v>151984</v>
      </c>
      <c r="C6" s="4">
        <v>136946</v>
      </c>
      <c r="D6" s="4">
        <v>130427</v>
      </c>
      <c r="E6" s="3">
        <f>IF(C6="","",B6/C6-1)</f>
        <v>0.10980970601550966</v>
      </c>
    </row>
    <row r="7" spans="1:5" x14ac:dyDescent="0.45">
      <c r="A7" s="2" t="s">
        <v>10</v>
      </c>
      <c r="B7" s="4">
        <v>17251</v>
      </c>
      <c r="C7" s="4">
        <v>16201</v>
      </c>
      <c r="D7" s="4" t="s">
        <v>32</v>
      </c>
      <c r="E7" s="3">
        <f>IF(C7="","",B7/C7-1)</f>
        <v>6.4810814147274964E-2</v>
      </c>
    </row>
    <row r="8" spans="1:5" x14ac:dyDescent="0.45">
      <c r="A8" s="2" t="s">
        <v>11</v>
      </c>
      <c r="B8" s="4">
        <v>21045703620</v>
      </c>
      <c r="C8" s="4">
        <v>19350253770</v>
      </c>
      <c r="D8" s="4">
        <v>17734367790</v>
      </c>
      <c r="E8" s="3">
        <f>IF(C8="","",B8/C8-1)</f>
        <v>8.7618998187433128E-2</v>
      </c>
    </row>
    <row r="9" spans="1:5" x14ac:dyDescent="0.45">
      <c r="A9" s="2" t="s">
        <v>12</v>
      </c>
      <c r="B9" s="4">
        <v>30333270</v>
      </c>
      <c r="C9" s="4">
        <v>28905883</v>
      </c>
      <c r="D9" s="4">
        <v>27655215</v>
      </c>
      <c r="E9" s="3"/>
    </row>
    <row r="10" spans="1:5" x14ac:dyDescent="0.45">
      <c r="A10" s="2" t="s">
        <v>13</v>
      </c>
      <c r="B10">
        <v>109.5</v>
      </c>
      <c r="C10">
        <v>122.66</v>
      </c>
      <c r="D10">
        <v>82.25</v>
      </c>
      <c r="E10" s="3">
        <f>IF(C10="","",B10/C10-1)</f>
        <v>-0.10728843958910805</v>
      </c>
    </row>
    <row r="11" spans="1:5" x14ac:dyDescent="0.45">
      <c r="A11" s="2" t="s">
        <v>14</v>
      </c>
      <c r="B11">
        <v>-7.5</v>
      </c>
      <c r="C11">
        <v>10.16</v>
      </c>
      <c r="D11">
        <v>5.21</v>
      </c>
      <c r="E11" s="3"/>
    </row>
    <row r="12" spans="1:5" x14ac:dyDescent="0.45">
      <c r="A12" s="2" t="s">
        <v>15</v>
      </c>
      <c r="B12" s="7">
        <v>-8000019</v>
      </c>
      <c r="C12" s="7">
        <v>6924266</v>
      </c>
      <c r="D12">
        <v>6960727</v>
      </c>
      <c r="E12" s="3"/>
    </row>
    <row r="13" spans="1:5" x14ac:dyDescent="0.45">
      <c r="A13" s="2" t="s">
        <v>16</v>
      </c>
      <c r="B13" s="7">
        <v>562408974</v>
      </c>
      <c r="C13" s="7">
        <v>508862579</v>
      </c>
      <c r="D13">
        <v>487290368</v>
      </c>
      <c r="E13" s="3"/>
    </row>
    <row r="14" spans="1:5" x14ac:dyDescent="0.45">
      <c r="A14" s="2" t="s">
        <v>17</v>
      </c>
      <c r="B14" s="7">
        <v>657545828</v>
      </c>
      <c r="C14" s="7">
        <v>594861943</v>
      </c>
      <c r="D14">
        <v>566606195</v>
      </c>
      <c r="E14" s="3"/>
    </row>
    <row r="15" spans="1:5" x14ac:dyDescent="0.45">
      <c r="A15" s="2" t="s">
        <v>18</v>
      </c>
      <c r="B15" s="7">
        <v>14438093</v>
      </c>
      <c r="C15" s="7">
        <v>13612421</v>
      </c>
      <c r="D15" t="s">
        <v>32</v>
      </c>
      <c r="E15" s="3"/>
    </row>
    <row r="16" spans="1:5" x14ac:dyDescent="0.45">
      <c r="A16" s="2" t="s">
        <v>19</v>
      </c>
      <c r="B16" s="7">
        <v>22187801</v>
      </c>
      <c r="C16" s="7">
        <v>22191043</v>
      </c>
      <c r="D16">
        <v>22450462</v>
      </c>
      <c r="E16" s="3"/>
    </row>
    <row r="17" spans="1:5" x14ac:dyDescent="0.45">
      <c r="A17" s="2" t="s">
        <v>20</v>
      </c>
      <c r="B17" s="7">
        <v>62414609</v>
      </c>
      <c r="C17" s="7">
        <v>62202057</v>
      </c>
      <c r="D17">
        <v>56792062</v>
      </c>
      <c r="E17" s="3"/>
    </row>
    <row r="18" spans="1:5" x14ac:dyDescent="0.45">
      <c r="A18" s="2" t="s">
        <v>21</v>
      </c>
      <c r="B18" t="s">
        <v>33</v>
      </c>
      <c r="C18" t="s">
        <v>57</v>
      </c>
      <c r="D18" t="s">
        <v>58</v>
      </c>
      <c r="E18" s="3"/>
    </row>
    <row r="19" spans="1:5" x14ac:dyDescent="0.45">
      <c r="A19" s="2" t="s">
        <v>22</v>
      </c>
      <c r="B19">
        <v>1.75</v>
      </c>
      <c r="C19">
        <v>1.75</v>
      </c>
      <c r="D19">
        <v>2.5</v>
      </c>
      <c r="E19" s="3"/>
    </row>
    <row r="20" spans="1:5" x14ac:dyDescent="0.45">
      <c r="A20" s="2" t="s">
        <v>23</v>
      </c>
      <c r="B20" t="s">
        <v>34</v>
      </c>
      <c r="C20" t="s">
        <v>34</v>
      </c>
      <c r="D20" t="s">
        <v>34</v>
      </c>
      <c r="E20" s="3" t="str">
        <f>IF(C20="","",IF(B20=C20,"","Veränderung"))</f>
        <v/>
      </c>
    </row>
    <row r="21" spans="1:5" x14ac:dyDescent="0.45">
      <c r="A21" s="2" t="s">
        <v>24</v>
      </c>
      <c r="B21" t="s">
        <v>59</v>
      </c>
      <c r="C21" t="s">
        <v>59</v>
      </c>
      <c r="D21" t="s">
        <v>34</v>
      </c>
      <c r="E21" s="3"/>
    </row>
    <row r="22" spans="1:5" x14ac:dyDescent="0.45">
      <c r="A22" s="2" t="s">
        <v>25</v>
      </c>
      <c r="B22" t="s">
        <v>60</v>
      </c>
      <c r="C22" t="s">
        <v>60</v>
      </c>
      <c r="D22" t="s">
        <v>61</v>
      </c>
    </row>
    <row r="23" spans="1:5" x14ac:dyDescent="0.45">
      <c r="A23" s="2"/>
    </row>
    <row r="29" spans="1:5" ht="15" customHeight="1" x14ac:dyDescent="0.45">
      <c r="A29" t="s">
        <v>26</v>
      </c>
      <c r="B29" s="5" t="s">
        <v>62</v>
      </c>
    </row>
    <row r="30" spans="1:5" x14ac:dyDescent="0.45">
      <c r="A30" t="s">
        <v>27</v>
      </c>
      <c r="B30" t="s">
        <v>63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30"/>
  <sheetViews>
    <sheetView workbookViewId="0">
      <selection activeCell="C23" sqref="C23"/>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t="s">
        <v>3</v>
      </c>
      <c r="E1" s="1" t="s">
        <v>4</v>
      </c>
    </row>
    <row r="2" spans="1:5" x14ac:dyDescent="0.45">
      <c r="A2" s="2" t="s">
        <v>5</v>
      </c>
      <c r="B2" t="s">
        <v>557</v>
      </c>
      <c r="C2" t="s">
        <v>557</v>
      </c>
      <c r="E2" s="3" t="str">
        <f>IF(C2="","",IF(B2=C2,"","Veränderung"))</f>
        <v/>
      </c>
    </row>
    <row r="3" spans="1:5" x14ac:dyDescent="0.45">
      <c r="A3" s="2" t="s">
        <v>6</v>
      </c>
      <c r="B3" t="s">
        <v>558</v>
      </c>
      <c r="C3" t="s">
        <v>558</v>
      </c>
      <c r="E3" s="3" t="str">
        <f>IF(C3="","",IF(B3=C3,"","Veränderung"))</f>
        <v/>
      </c>
    </row>
    <row r="4" spans="1:5" x14ac:dyDescent="0.45">
      <c r="A4" s="2" t="s">
        <v>7</v>
      </c>
      <c r="B4" t="s">
        <v>199</v>
      </c>
      <c r="C4" t="s">
        <v>199</v>
      </c>
      <c r="E4" s="3" t="str">
        <f>IF(C4="","",IF(B4=C4,"","Veränderung"))</f>
        <v/>
      </c>
    </row>
    <row r="5" spans="1:5" x14ac:dyDescent="0.45">
      <c r="A5" s="2" t="s">
        <v>8</v>
      </c>
      <c r="B5" t="s">
        <v>201</v>
      </c>
      <c r="C5" t="s">
        <v>201</v>
      </c>
      <c r="E5" s="3"/>
    </row>
    <row r="6" spans="1:5" x14ac:dyDescent="0.45">
      <c r="A6" s="2" t="s">
        <v>9</v>
      </c>
      <c r="B6" s="4">
        <v>5248</v>
      </c>
      <c r="C6" s="4">
        <v>4909</v>
      </c>
      <c r="D6" s="4"/>
      <c r="E6" s="3">
        <f>IF(C6="","",B6/C6-1)</f>
        <v>6.9056834385821997E-2</v>
      </c>
    </row>
    <row r="7" spans="1:5" x14ac:dyDescent="0.45">
      <c r="A7" s="2" t="s">
        <v>10</v>
      </c>
      <c r="B7" s="4">
        <v>1375</v>
      </c>
      <c r="C7" s="4">
        <v>1059</v>
      </c>
      <c r="D7" s="4"/>
      <c r="E7" s="3">
        <f>IF(C7="","",B7/C7-1)</f>
        <v>0.29839471199244572</v>
      </c>
    </row>
    <row r="8" spans="1:5" x14ac:dyDescent="0.45">
      <c r="A8" s="2" t="s">
        <v>11</v>
      </c>
      <c r="B8" s="4">
        <v>752375294</v>
      </c>
      <c r="C8" s="4" t="s">
        <v>559</v>
      </c>
      <c r="D8" s="4"/>
      <c r="E8" s="3" t="e">
        <f>IF(C8="","",B8/C8-1)</f>
        <v>#VALUE!</v>
      </c>
    </row>
    <row r="9" spans="1:5" x14ac:dyDescent="0.45">
      <c r="A9" s="2" t="s">
        <v>12</v>
      </c>
      <c r="B9" s="4" t="s">
        <v>565</v>
      </c>
      <c r="C9" s="4" t="s">
        <v>566</v>
      </c>
      <c r="D9" s="4"/>
      <c r="E9" s="3"/>
    </row>
    <row r="10" spans="1:5" x14ac:dyDescent="0.45">
      <c r="A10" s="2" t="s">
        <v>13</v>
      </c>
      <c r="B10">
        <v>102.3</v>
      </c>
      <c r="C10">
        <v>114.9</v>
      </c>
      <c r="E10" s="3">
        <f>IF(C10="","",B10/C10-1)</f>
        <v>-0.10966057441253274</v>
      </c>
    </row>
    <row r="11" spans="1:5" x14ac:dyDescent="0.45">
      <c r="A11" s="2" t="s">
        <v>14</v>
      </c>
      <c r="B11">
        <v>-12.69</v>
      </c>
      <c r="C11">
        <v>6.58</v>
      </c>
      <c r="E11" s="3"/>
    </row>
    <row r="12" spans="1:5" x14ac:dyDescent="0.45">
      <c r="A12" s="2" t="s">
        <v>15</v>
      </c>
      <c r="B12" t="s">
        <v>567</v>
      </c>
      <c r="C12" t="s">
        <v>568</v>
      </c>
      <c r="E12" s="3"/>
    </row>
    <row r="13" spans="1:5" x14ac:dyDescent="0.45">
      <c r="A13" s="2" t="s">
        <v>16</v>
      </c>
      <c r="B13" t="s">
        <v>128</v>
      </c>
      <c r="C13" t="s">
        <v>32</v>
      </c>
      <c r="E13" s="3"/>
    </row>
    <row r="14" spans="1:5" x14ac:dyDescent="0.45">
      <c r="A14" s="2" t="s">
        <v>17</v>
      </c>
      <c r="B14" t="s">
        <v>128</v>
      </c>
      <c r="C14" t="s">
        <v>32</v>
      </c>
      <c r="E14" s="3"/>
    </row>
    <row r="15" spans="1:5" x14ac:dyDescent="0.45">
      <c r="A15" s="2" t="s">
        <v>18</v>
      </c>
      <c r="B15" t="s">
        <v>128</v>
      </c>
      <c r="C15" t="s">
        <v>32</v>
      </c>
      <c r="E15" s="3"/>
    </row>
    <row r="16" spans="1:5" x14ac:dyDescent="0.45">
      <c r="A16" s="2" t="s">
        <v>19</v>
      </c>
      <c r="B16" t="s">
        <v>128</v>
      </c>
      <c r="C16" t="s">
        <v>32</v>
      </c>
      <c r="E16" s="3"/>
    </row>
    <row r="17" spans="1:5" x14ac:dyDescent="0.45">
      <c r="A17" s="2" t="s">
        <v>20</v>
      </c>
      <c r="B17" t="s">
        <v>128</v>
      </c>
      <c r="C17" t="s">
        <v>32</v>
      </c>
      <c r="E17" s="3"/>
    </row>
    <row r="18" spans="1:5" x14ac:dyDescent="0.45">
      <c r="A18" s="2" t="s">
        <v>21</v>
      </c>
      <c r="B18" t="s">
        <v>560</v>
      </c>
      <c r="C18" t="s">
        <v>486</v>
      </c>
      <c r="E18" s="3"/>
    </row>
    <row r="19" spans="1:5" x14ac:dyDescent="0.45">
      <c r="A19" s="2" t="s">
        <v>22</v>
      </c>
      <c r="B19">
        <v>2</v>
      </c>
      <c r="C19">
        <v>1.75</v>
      </c>
      <c r="E19" s="3"/>
    </row>
    <row r="20" spans="1:5" x14ac:dyDescent="0.45">
      <c r="A20" s="2" t="s">
        <v>23</v>
      </c>
      <c r="B20" t="s">
        <v>569</v>
      </c>
      <c r="C20" t="s">
        <v>569</v>
      </c>
      <c r="E20" s="3" t="str">
        <f>IF(C20="","",IF(B20=C20,"","Veränderung"))</f>
        <v/>
      </c>
    </row>
    <row r="21" spans="1:5" x14ac:dyDescent="0.45">
      <c r="A21" s="2" t="s">
        <v>24</v>
      </c>
      <c r="B21" t="s">
        <v>32</v>
      </c>
      <c r="C21" t="s">
        <v>32</v>
      </c>
      <c r="E21" s="3"/>
    </row>
    <row r="22" spans="1:5" x14ac:dyDescent="0.45">
      <c r="A22" s="2" t="s">
        <v>25</v>
      </c>
      <c r="B22" t="s">
        <v>319</v>
      </c>
      <c r="C22" t="s">
        <v>319</v>
      </c>
    </row>
    <row r="23" spans="1:5" x14ac:dyDescent="0.45">
      <c r="A23" s="2"/>
    </row>
    <row r="29" spans="1:5" x14ac:dyDescent="0.45">
      <c r="A29" t="s">
        <v>26</v>
      </c>
      <c r="B29" t="s">
        <v>561</v>
      </c>
      <c r="C29" t="s">
        <v>562</v>
      </c>
    </row>
    <row r="30" spans="1:5" x14ac:dyDescent="0.45">
      <c r="A30" t="s">
        <v>27</v>
      </c>
      <c r="B30" t="s">
        <v>563</v>
      </c>
      <c r="C30" t="s">
        <v>564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E30"/>
  <sheetViews>
    <sheetView workbookViewId="0">
      <selection activeCell="C6" sqref="C6"/>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t="s">
        <v>3</v>
      </c>
      <c r="E1" s="1" t="s">
        <v>4</v>
      </c>
    </row>
    <row r="2" spans="1:5" x14ac:dyDescent="0.45">
      <c r="A2" s="2" t="s">
        <v>5</v>
      </c>
      <c r="B2" t="s">
        <v>570</v>
      </c>
      <c r="C2" t="s">
        <v>570</v>
      </c>
      <c r="E2" s="3" t="str">
        <f>IF(C2="","",IF(B2=C2,"","Veränderung"))</f>
        <v/>
      </c>
    </row>
    <row r="3" spans="1:5" x14ac:dyDescent="0.45">
      <c r="A3" s="2" t="s">
        <v>6</v>
      </c>
      <c r="B3" t="s">
        <v>551</v>
      </c>
      <c r="C3" t="s">
        <v>551</v>
      </c>
      <c r="E3" s="3" t="str">
        <f>IF(C3="","",IF(B3=C3,"","Veränderung"))</f>
        <v/>
      </c>
    </row>
    <row r="4" spans="1:5" x14ac:dyDescent="0.45">
      <c r="A4" s="2" t="s">
        <v>7</v>
      </c>
      <c r="B4" t="s">
        <v>32</v>
      </c>
      <c r="C4" t="s">
        <v>32</v>
      </c>
      <c r="E4" s="3" t="str">
        <f>IF(C4="","",IF(B4=C4,"","Veränderung"))</f>
        <v/>
      </c>
    </row>
    <row r="5" spans="1:5" x14ac:dyDescent="0.45">
      <c r="A5" s="2" t="s">
        <v>8</v>
      </c>
      <c r="B5" t="s">
        <v>32</v>
      </c>
      <c r="C5" t="s">
        <v>32</v>
      </c>
      <c r="E5" s="3"/>
    </row>
    <row r="6" spans="1:5" x14ac:dyDescent="0.45">
      <c r="A6" s="2" t="s">
        <v>9</v>
      </c>
      <c r="B6" s="4"/>
      <c r="C6" s="4" t="s">
        <v>357</v>
      </c>
      <c r="D6" s="4"/>
      <c r="E6" s="3" t="e">
        <f>IF(C6="","",B6/C6-1)</f>
        <v>#VALUE!</v>
      </c>
    </row>
    <row r="7" spans="1:5" x14ac:dyDescent="0.45">
      <c r="A7" s="2" t="s">
        <v>10</v>
      </c>
      <c r="B7" s="4"/>
      <c r="C7" s="4" t="s">
        <v>357</v>
      </c>
      <c r="D7" s="4"/>
      <c r="E7" s="3" t="e">
        <f>IF(C7="","",B7/C7-1)</f>
        <v>#VALUE!</v>
      </c>
    </row>
    <row r="8" spans="1:5" x14ac:dyDescent="0.45">
      <c r="A8" s="2" t="s">
        <v>11</v>
      </c>
      <c r="B8" s="4"/>
      <c r="C8" s="4" t="s">
        <v>357</v>
      </c>
      <c r="D8" s="4"/>
      <c r="E8" s="3" t="e">
        <f>IF(C8="","",B8/C8-1)</f>
        <v>#VALUE!</v>
      </c>
    </row>
    <row r="9" spans="1:5" x14ac:dyDescent="0.45">
      <c r="A9" s="2" t="s">
        <v>12</v>
      </c>
      <c r="B9" s="4"/>
      <c r="C9" s="4">
        <v>27336.26</v>
      </c>
      <c r="D9" s="4"/>
      <c r="E9" s="3"/>
    </row>
    <row r="10" spans="1:5" x14ac:dyDescent="0.45">
      <c r="A10" s="2" t="s">
        <v>13</v>
      </c>
      <c r="C10" t="s">
        <v>357</v>
      </c>
      <c r="E10" s="3" t="e">
        <f>IF(C10="","",B10/C10-1)</f>
        <v>#VALUE!</v>
      </c>
    </row>
    <row r="11" spans="1:5" x14ac:dyDescent="0.45">
      <c r="A11" s="2" t="s">
        <v>14</v>
      </c>
      <c r="C11">
        <v>6.16</v>
      </c>
      <c r="E11" s="3"/>
    </row>
    <row r="12" spans="1:5" x14ac:dyDescent="0.45">
      <c r="A12" s="2" t="s">
        <v>15</v>
      </c>
      <c r="C12" t="s">
        <v>357</v>
      </c>
      <c r="E12" s="3"/>
    </row>
    <row r="13" spans="1:5" x14ac:dyDescent="0.45">
      <c r="A13" s="2" t="s">
        <v>16</v>
      </c>
      <c r="C13" t="s">
        <v>357</v>
      </c>
      <c r="E13" s="3"/>
    </row>
    <row r="14" spans="1:5" x14ac:dyDescent="0.45">
      <c r="A14" s="2" t="s">
        <v>17</v>
      </c>
      <c r="C14" t="s">
        <v>357</v>
      </c>
      <c r="E14" s="3"/>
    </row>
    <row r="15" spans="1:5" x14ac:dyDescent="0.45">
      <c r="A15" s="2" t="s">
        <v>18</v>
      </c>
      <c r="C15" t="s">
        <v>357</v>
      </c>
      <c r="E15" s="3"/>
    </row>
    <row r="16" spans="1:5" x14ac:dyDescent="0.45">
      <c r="A16" s="2" t="s">
        <v>19</v>
      </c>
      <c r="C16" t="s">
        <v>357</v>
      </c>
      <c r="E16" s="3"/>
    </row>
    <row r="17" spans="1:5" x14ac:dyDescent="0.45">
      <c r="A17" s="2" t="s">
        <v>20</v>
      </c>
      <c r="C17" t="s">
        <v>357</v>
      </c>
      <c r="E17" s="3"/>
    </row>
    <row r="18" spans="1:5" x14ac:dyDescent="0.45">
      <c r="A18" s="2" t="s">
        <v>21</v>
      </c>
      <c r="C18" t="s">
        <v>357</v>
      </c>
      <c r="E18" s="3"/>
    </row>
    <row r="19" spans="1:5" x14ac:dyDescent="0.45">
      <c r="A19" s="2" t="s">
        <v>22</v>
      </c>
      <c r="C19" t="s">
        <v>357</v>
      </c>
      <c r="E19" s="3"/>
    </row>
    <row r="20" spans="1:5" x14ac:dyDescent="0.45">
      <c r="A20" s="2" t="s">
        <v>23</v>
      </c>
      <c r="C20" t="s">
        <v>357</v>
      </c>
      <c r="E20" s="3" t="str">
        <f>IF(C20="","",IF(B20=C20,"","Veränderung"))</f>
        <v>Veränderung</v>
      </c>
    </row>
    <row r="21" spans="1:5" x14ac:dyDescent="0.45">
      <c r="A21" s="2" t="s">
        <v>24</v>
      </c>
      <c r="C21" t="s">
        <v>357</v>
      </c>
      <c r="E21" s="3"/>
    </row>
    <row r="22" spans="1:5" x14ac:dyDescent="0.45">
      <c r="A22" s="2" t="s">
        <v>25</v>
      </c>
      <c r="C22" t="s">
        <v>552</v>
      </c>
    </row>
    <row r="23" spans="1:5" x14ac:dyDescent="0.45">
      <c r="A23" s="2"/>
    </row>
    <row r="29" spans="1:5" x14ac:dyDescent="0.45">
      <c r="A29" t="s">
        <v>26</v>
      </c>
      <c r="B29" t="s">
        <v>553</v>
      </c>
      <c r="C29" t="s">
        <v>554</v>
      </c>
    </row>
    <row r="30" spans="1:5" x14ac:dyDescent="0.45">
      <c r="A30" t="s">
        <v>27</v>
      </c>
      <c r="B30" t="s">
        <v>555</v>
      </c>
      <c r="C30" t="s">
        <v>556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sheetPr>
  <dimension ref="A1:E30"/>
  <sheetViews>
    <sheetView workbookViewId="0">
      <selection activeCell="C2" sqref="C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t="s">
        <v>1</v>
      </c>
      <c r="C1" s="1">
        <v>2021</v>
      </c>
      <c r="D1" s="1">
        <v>2020</v>
      </c>
      <c r="E1" s="1" t="s">
        <v>4</v>
      </c>
    </row>
    <row r="2" spans="1:5" x14ac:dyDescent="0.45">
      <c r="A2" s="2" t="s">
        <v>5</v>
      </c>
      <c r="C2" t="s">
        <v>480</v>
      </c>
      <c r="D2" t="s">
        <v>481</v>
      </c>
      <c r="E2" s="3" t="str">
        <f>IF(C2="","",IF(B2=C2,"","Veränderung"))</f>
        <v>Veränderung</v>
      </c>
    </row>
    <row r="3" spans="1:5" x14ac:dyDescent="0.45">
      <c r="A3" s="2" t="s">
        <v>6</v>
      </c>
      <c r="C3" t="s">
        <v>482</v>
      </c>
      <c r="D3" t="s">
        <v>483</v>
      </c>
      <c r="E3" s="3" t="str">
        <f>IF(C3="","",IF(B3=C3,"","Veränderung"))</f>
        <v>Veränderung</v>
      </c>
    </row>
    <row r="4" spans="1:5" x14ac:dyDescent="0.45">
      <c r="A4" s="2" t="s">
        <v>7</v>
      </c>
      <c r="C4" t="s">
        <v>151</v>
      </c>
      <c r="D4" t="s">
        <v>151</v>
      </c>
      <c r="E4" s="3" t="str">
        <f>IF(C4="","",IF(B4=C4,"","Veränderung"))</f>
        <v>Veränderung</v>
      </c>
    </row>
    <row r="5" spans="1:5" x14ac:dyDescent="0.45">
      <c r="A5" s="2" t="s">
        <v>8</v>
      </c>
      <c r="C5" t="s">
        <v>484</v>
      </c>
      <c r="D5" t="s">
        <v>484</v>
      </c>
      <c r="E5" s="3"/>
    </row>
    <row r="6" spans="1:5" x14ac:dyDescent="0.45">
      <c r="A6" s="2" t="s">
        <v>9</v>
      </c>
      <c r="B6" s="4"/>
      <c r="C6" s="4">
        <v>6569</v>
      </c>
      <c r="D6" s="4">
        <v>6606</v>
      </c>
      <c r="E6" s="3">
        <f>IF(C6="","",B6/C6-1)</f>
        <v>-1</v>
      </c>
    </row>
    <row r="7" spans="1:5" x14ac:dyDescent="0.45">
      <c r="A7" s="2" t="s">
        <v>10</v>
      </c>
      <c r="B7" s="4"/>
      <c r="C7" s="4">
        <v>2399</v>
      </c>
      <c r="D7" s="4">
        <v>2331</v>
      </c>
      <c r="E7" s="3">
        <f>IF(C7="","",B7/C7-1)</f>
        <v>-1</v>
      </c>
    </row>
    <row r="8" spans="1:5" x14ac:dyDescent="0.45">
      <c r="A8" s="2" t="s">
        <v>11</v>
      </c>
      <c r="B8" s="4"/>
      <c r="C8" s="4">
        <v>636130953</v>
      </c>
      <c r="D8" s="4">
        <v>1514439491</v>
      </c>
      <c r="E8" s="3">
        <f>IF(C8="","",B8/C8-1)</f>
        <v>-1</v>
      </c>
    </row>
    <row r="9" spans="1:5" x14ac:dyDescent="0.45">
      <c r="A9" s="2" t="s">
        <v>12</v>
      </c>
      <c r="B9" s="4"/>
      <c r="C9" s="4">
        <v>4478192</v>
      </c>
      <c r="D9" s="4">
        <v>-4451407.08</v>
      </c>
      <c r="E9" s="3"/>
    </row>
    <row r="10" spans="1:5" x14ac:dyDescent="0.45">
      <c r="A10" s="2" t="s">
        <v>13</v>
      </c>
      <c r="C10">
        <v>113.8</v>
      </c>
      <c r="D10">
        <v>112</v>
      </c>
      <c r="E10" s="3">
        <f>IF(C10="","",B10/C10-1)</f>
        <v>-1</v>
      </c>
    </row>
    <row r="11" spans="1:5" x14ac:dyDescent="0.45">
      <c r="A11" s="2" t="s">
        <v>14</v>
      </c>
      <c r="C11" t="s">
        <v>485</v>
      </c>
      <c r="D11">
        <v>71508179</v>
      </c>
      <c r="E11" s="3"/>
    </row>
    <row r="12" spans="1:5" x14ac:dyDescent="0.45">
      <c r="A12" s="2" t="s">
        <v>15</v>
      </c>
      <c r="C12">
        <v>3758657</v>
      </c>
      <c r="D12">
        <v>10144364</v>
      </c>
      <c r="E12" s="3"/>
    </row>
    <row r="13" spans="1:5" x14ac:dyDescent="0.45">
      <c r="A13" s="2" t="s">
        <v>16</v>
      </c>
      <c r="C13">
        <v>23631159</v>
      </c>
      <c r="D13">
        <v>23282224</v>
      </c>
      <c r="E13" s="3"/>
    </row>
    <row r="14" spans="1:5" x14ac:dyDescent="0.45">
      <c r="A14" s="2" t="s">
        <v>17</v>
      </c>
      <c r="C14">
        <v>32703871</v>
      </c>
      <c r="D14">
        <v>32155174</v>
      </c>
      <c r="E14" s="3"/>
    </row>
    <row r="15" spans="1:5" x14ac:dyDescent="0.45">
      <c r="A15" s="2" t="s">
        <v>18</v>
      </c>
      <c r="C15" t="s">
        <v>32</v>
      </c>
      <c r="D15" t="s">
        <v>32</v>
      </c>
      <c r="E15" s="3"/>
    </row>
    <row r="16" spans="1:5" x14ac:dyDescent="0.45">
      <c r="A16" s="2" t="s">
        <v>19</v>
      </c>
      <c r="C16">
        <v>2402229</v>
      </c>
      <c r="D16">
        <v>-1094170.1499999999</v>
      </c>
      <c r="E16" s="3"/>
    </row>
    <row r="17" spans="1:5" x14ac:dyDescent="0.45">
      <c r="A17" s="2" t="s">
        <v>20</v>
      </c>
      <c r="C17" t="s">
        <v>32</v>
      </c>
      <c r="D17" t="s">
        <v>32</v>
      </c>
      <c r="E17" s="3"/>
    </row>
    <row r="18" spans="1:5" x14ac:dyDescent="0.45">
      <c r="A18" s="2" t="s">
        <v>21</v>
      </c>
      <c r="C18" t="s">
        <v>57</v>
      </c>
      <c r="D18" t="s">
        <v>486</v>
      </c>
      <c r="E18" s="3"/>
    </row>
    <row r="19" spans="1:5" x14ac:dyDescent="0.45">
      <c r="A19" s="2" t="s">
        <v>22</v>
      </c>
      <c r="C19">
        <v>1.75</v>
      </c>
      <c r="D19">
        <v>1.75</v>
      </c>
      <c r="E19" s="3"/>
    </row>
    <row r="20" spans="1:5" x14ac:dyDescent="0.45">
      <c r="A20" s="2" t="s">
        <v>23</v>
      </c>
      <c r="C20" t="s">
        <v>55</v>
      </c>
      <c r="D20" t="s">
        <v>487</v>
      </c>
      <c r="E20" s="3" t="str">
        <f>IF(C20="","",IF(B20=C20,"","Veränderung"))</f>
        <v>Veränderung</v>
      </c>
    </row>
    <row r="21" spans="1:5" x14ac:dyDescent="0.45">
      <c r="A21" s="2" t="s">
        <v>24</v>
      </c>
      <c r="C21" t="s">
        <v>252</v>
      </c>
      <c r="D21" t="s">
        <v>488</v>
      </c>
      <c r="E21" s="3"/>
    </row>
    <row r="22" spans="1:5" x14ac:dyDescent="0.45">
      <c r="A22" s="2" t="s">
        <v>25</v>
      </c>
      <c r="C22" t="s">
        <v>489</v>
      </c>
      <c r="D22" t="s">
        <v>490</v>
      </c>
    </row>
    <row r="23" spans="1:5" x14ac:dyDescent="0.45">
      <c r="A23" s="2"/>
    </row>
    <row r="29" spans="1:5" x14ac:dyDescent="0.45">
      <c r="A29" t="s">
        <v>26</v>
      </c>
      <c r="C29" t="s">
        <v>491</v>
      </c>
      <c r="D29" t="s">
        <v>491</v>
      </c>
    </row>
    <row r="30" spans="1:5" x14ac:dyDescent="0.45">
      <c r="A30" t="s">
        <v>27</v>
      </c>
      <c r="C30" t="s">
        <v>492</v>
      </c>
      <c r="D30" t="s">
        <v>493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30"/>
  <sheetViews>
    <sheetView workbookViewId="0">
      <selection activeCell="C12" sqref="C1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494</v>
      </c>
      <c r="C2" t="s">
        <v>494</v>
      </c>
      <c r="D2" t="s">
        <v>494</v>
      </c>
      <c r="E2" s="3" t="str">
        <f>IF(C2="","",IF(B2=C2,"","Veränderung"))</f>
        <v/>
      </c>
    </row>
    <row r="3" spans="1:5" x14ac:dyDescent="0.45">
      <c r="A3" s="2" t="s">
        <v>6</v>
      </c>
      <c r="B3" t="s">
        <v>495</v>
      </c>
      <c r="C3" t="s">
        <v>495</v>
      </c>
      <c r="D3" t="s">
        <v>495</v>
      </c>
      <c r="E3" s="3" t="str">
        <f>IF(C3="","",IF(B3=C3,"","Veränderung"))</f>
        <v/>
      </c>
    </row>
    <row r="4" spans="1:5" x14ac:dyDescent="0.45">
      <c r="A4" s="2" t="s">
        <v>7</v>
      </c>
      <c r="B4" t="s">
        <v>182</v>
      </c>
      <c r="C4" t="s">
        <v>182</v>
      </c>
      <c r="D4" t="s">
        <v>182</v>
      </c>
      <c r="E4" s="3" t="str">
        <f>IF(C4="","",IF(B4=C4,"","Veränderung"))</f>
        <v/>
      </c>
    </row>
    <row r="5" spans="1:5" x14ac:dyDescent="0.45">
      <c r="A5" s="2" t="s">
        <v>8</v>
      </c>
      <c r="B5" t="s">
        <v>496</v>
      </c>
      <c r="C5" t="s">
        <v>496</v>
      </c>
      <c r="D5" t="s">
        <v>496</v>
      </c>
      <c r="E5" s="3"/>
    </row>
    <row r="6" spans="1:5" x14ac:dyDescent="0.45">
      <c r="A6" s="2" t="s">
        <v>9</v>
      </c>
      <c r="B6" s="4">
        <v>7986</v>
      </c>
      <c r="C6" s="4">
        <v>7945</v>
      </c>
      <c r="D6" s="4">
        <v>7819</v>
      </c>
      <c r="E6" s="3">
        <f>IF(C6="","",B6/C6-1)</f>
        <v>5.1604782882315181E-3</v>
      </c>
    </row>
    <row r="7" spans="1:5" x14ac:dyDescent="0.45">
      <c r="A7" s="2" t="s">
        <v>10</v>
      </c>
      <c r="B7" s="4">
        <v>1782</v>
      </c>
      <c r="C7" s="4">
        <v>1668</v>
      </c>
      <c r="D7" s="4">
        <v>1573</v>
      </c>
      <c r="E7" s="3">
        <f>IF(C7="","",B7/C7-1)</f>
        <v>6.8345323741007213E-2</v>
      </c>
    </row>
    <row r="8" spans="1:5" x14ac:dyDescent="0.45">
      <c r="A8" s="2" t="s">
        <v>11</v>
      </c>
      <c r="B8" s="4">
        <v>1513356116</v>
      </c>
      <c r="C8" s="4">
        <v>1853019251</v>
      </c>
      <c r="D8" s="4">
        <v>1685024302</v>
      </c>
      <c r="E8" s="3">
        <f>IF(C8="","",B8/C8-1)</f>
        <v>-0.18330253979644162</v>
      </c>
    </row>
    <row r="9" spans="1:5" x14ac:dyDescent="0.45">
      <c r="A9" s="2" t="s">
        <v>12</v>
      </c>
      <c r="B9" s="4">
        <v>1917569</v>
      </c>
      <c r="C9" s="4">
        <v>1823120</v>
      </c>
      <c r="D9" s="4">
        <v>1370073</v>
      </c>
      <c r="E9" s="3"/>
    </row>
    <row r="10" spans="1:5" x14ac:dyDescent="0.45">
      <c r="A10" s="2" t="s">
        <v>13</v>
      </c>
      <c r="B10">
        <v>108.9</v>
      </c>
      <c r="C10">
        <v>127.5</v>
      </c>
      <c r="D10">
        <v>120.4</v>
      </c>
      <c r="E10" s="3">
        <f>IF(C10="","",B10/C10-1)</f>
        <v>-0.14588235294117646</v>
      </c>
    </row>
    <row r="11" spans="1:5" x14ac:dyDescent="0.45">
      <c r="A11" s="2" t="s">
        <v>14</v>
      </c>
      <c r="B11">
        <v>-10.6</v>
      </c>
      <c r="C11">
        <v>8.3000000000000007</v>
      </c>
      <c r="D11" t="s">
        <v>32</v>
      </c>
      <c r="E11" s="3"/>
    </row>
    <row r="12" spans="1:5" x14ac:dyDescent="0.45">
      <c r="A12" s="2" t="s">
        <v>15</v>
      </c>
      <c r="B12">
        <v>4469125</v>
      </c>
      <c r="C12">
        <v>5872592</v>
      </c>
      <c r="D12">
        <v>5714799</v>
      </c>
      <c r="E12" s="3"/>
    </row>
    <row r="13" spans="1:5" x14ac:dyDescent="0.45">
      <c r="A13" s="2" t="s">
        <v>16</v>
      </c>
      <c r="B13">
        <v>29269837</v>
      </c>
      <c r="C13">
        <v>29107474</v>
      </c>
      <c r="D13">
        <v>24571472</v>
      </c>
      <c r="E13" s="3"/>
    </row>
    <row r="14" spans="1:5" x14ac:dyDescent="0.45">
      <c r="A14" s="2" t="s">
        <v>17</v>
      </c>
      <c r="B14">
        <v>30722410</v>
      </c>
      <c r="C14">
        <v>30546236</v>
      </c>
      <c r="D14">
        <v>25862173</v>
      </c>
      <c r="E14" s="3"/>
    </row>
    <row r="15" spans="1:5" x14ac:dyDescent="0.45">
      <c r="A15" s="2" t="s">
        <v>18</v>
      </c>
      <c r="B15">
        <v>-952698.6</v>
      </c>
      <c r="C15">
        <v>978668</v>
      </c>
      <c r="D15" t="s">
        <v>32</v>
      </c>
      <c r="E15" s="3"/>
    </row>
    <row r="16" spans="1:5" x14ac:dyDescent="0.45">
      <c r="A16" s="2" t="s">
        <v>19</v>
      </c>
      <c r="B16">
        <v>-196002.4</v>
      </c>
      <c r="C16">
        <v>-196002.4</v>
      </c>
      <c r="D16" t="s">
        <v>32</v>
      </c>
      <c r="E16" s="3"/>
    </row>
    <row r="17" spans="1:5" x14ac:dyDescent="0.45">
      <c r="A17" s="2" t="s">
        <v>20</v>
      </c>
      <c r="B17">
        <v>-2572048.2000000002</v>
      </c>
      <c r="C17" s="7">
        <v>2354471</v>
      </c>
      <c r="D17" t="s">
        <v>32</v>
      </c>
      <c r="E17" s="3"/>
    </row>
    <row r="18" spans="1:5" x14ac:dyDescent="0.45">
      <c r="A18" s="2" t="s">
        <v>21</v>
      </c>
      <c r="B18" t="s">
        <v>497</v>
      </c>
      <c r="C18" t="s">
        <v>498</v>
      </c>
      <c r="D18" t="s">
        <v>137</v>
      </c>
      <c r="E18" s="3"/>
    </row>
    <row r="19" spans="1:5" x14ac:dyDescent="0.45">
      <c r="A19" s="2" t="s">
        <v>22</v>
      </c>
      <c r="B19">
        <v>1.5</v>
      </c>
      <c r="C19">
        <v>1.5</v>
      </c>
      <c r="D19" t="s">
        <v>32</v>
      </c>
      <c r="E19" s="3"/>
    </row>
    <row r="20" spans="1:5" x14ac:dyDescent="0.45">
      <c r="A20" s="2" t="s">
        <v>23</v>
      </c>
      <c r="B20" t="s">
        <v>258</v>
      </c>
      <c r="C20" t="s">
        <v>258</v>
      </c>
      <c r="D20" t="s">
        <v>139</v>
      </c>
      <c r="E20" s="3" t="str">
        <f>IF(C20="","",IF(B20=C20,"","Veränderung"))</f>
        <v/>
      </c>
    </row>
    <row r="21" spans="1:5" x14ac:dyDescent="0.45">
      <c r="A21" s="2" t="s">
        <v>24</v>
      </c>
      <c r="B21" t="s">
        <v>499</v>
      </c>
      <c r="C21" t="s">
        <v>500</v>
      </c>
      <c r="D21" t="s">
        <v>139</v>
      </c>
      <c r="E21" s="3"/>
    </row>
    <row r="22" spans="1:5" x14ac:dyDescent="0.45">
      <c r="A22" s="2" t="s">
        <v>25</v>
      </c>
      <c r="B22" t="s">
        <v>501</v>
      </c>
      <c r="C22" t="s">
        <v>60</v>
      </c>
      <c r="D22" t="s">
        <v>502</v>
      </c>
    </row>
    <row r="23" spans="1:5" x14ac:dyDescent="0.45">
      <c r="A23" s="2"/>
    </row>
    <row r="29" spans="1:5" ht="15" customHeight="1" x14ac:dyDescent="0.45">
      <c r="A29" t="s">
        <v>26</v>
      </c>
      <c r="B29" s="5" t="s">
        <v>503</v>
      </c>
    </row>
    <row r="30" spans="1:5" x14ac:dyDescent="0.45">
      <c r="A30" t="s">
        <v>27</v>
      </c>
      <c r="B30" t="s">
        <v>504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30"/>
  <sheetViews>
    <sheetView workbookViewId="0">
      <selection activeCell="D20" sqref="D20"/>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505</v>
      </c>
      <c r="C2" t="s">
        <v>505</v>
      </c>
      <c r="D2" t="s">
        <v>506</v>
      </c>
      <c r="E2" s="3" t="str">
        <f>IF(C2="","",IF(B2=C2,"","Veränderung"))</f>
        <v/>
      </c>
    </row>
    <row r="3" spans="1:5" x14ac:dyDescent="0.45">
      <c r="A3" s="2" t="s">
        <v>6</v>
      </c>
      <c r="B3" t="s">
        <v>507</v>
      </c>
      <c r="C3" t="s">
        <v>507</v>
      </c>
      <c r="D3" t="s">
        <v>508</v>
      </c>
      <c r="E3" s="3" t="str">
        <f>IF(C3="","",IF(B3=C3,"","Veränderung"))</f>
        <v/>
      </c>
    </row>
    <row r="4" spans="1:5" x14ac:dyDescent="0.45">
      <c r="A4" s="2" t="s">
        <v>7</v>
      </c>
      <c r="B4" t="s">
        <v>40</v>
      </c>
      <c r="C4" t="s">
        <v>151</v>
      </c>
      <c r="D4" t="s">
        <v>151</v>
      </c>
      <c r="E4" s="3" t="str">
        <f>IF(C4="","",IF(B4=C4,"","Veränderung"))</f>
        <v>Veränderung</v>
      </c>
    </row>
    <row r="5" spans="1:5" x14ac:dyDescent="0.45">
      <c r="A5" s="2" t="s">
        <v>8</v>
      </c>
      <c r="B5" t="s">
        <v>509</v>
      </c>
      <c r="C5" t="s">
        <v>510</v>
      </c>
      <c r="D5" t="s">
        <v>511</v>
      </c>
      <c r="E5" s="3"/>
    </row>
    <row r="6" spans="1:5" x14ac:dyDescent="0.45">
      <c r="A6" s="2" t="s">
        <v>9</v>
      </c>
      <c r="B6" s="4">
        <v>143102</v>
      </c>
      <c r="C6" s="4">
        <v>137170</v>
      </c>
      <c r="D6" s="4">
        <v>133507</v>
      </c>
      <c r="E6" s="3">
        <f>IF(C6="","",B6/C6-1)</f>
        <v>4.3245607640154615E-2</v>
      </c>
    </row>
    <row r="7" spans="1:5" x14ac:dyDescent="0.45">
      <c r="A7" s="2" t="s">
        <v>10</v>
      </c>
      <c r="B7" s="4">
        <v>17545</v>
      </c>
      <c r="C7" s="4">
        <v>16722</v>
      </c>
      <c r="D7" s="4">
        <v>10781</v>
      </c>
      <c r="E7" s="3">
        <f>IF(C7="","",B7/C7-1)</f>
        <v>4.9216600885061634E-2</v>
      </c>
    </row>
    <row r="8" spans="1:5" x14ac:dyDescent="0.45">
      <c r="A8" s="2" t="s">
        <v>11</v>
      </c>
      <c r="B8" s="4">
        <v>13650741490</v>
      </c>
      <c r="C8" s="4">
        <v>12791962112</v>
      </c>
      <c r="D8" s="4">
        <v>12331312763</v>
      </c>
      <c r="E8" s="3">
        <f>IF(C8="","",B8/C8-1)</f>
        <v>6.713429655911729E-2</v>
      </c>
    </row>
    <row r="9" spans="1:5" x14ac:dyDescent="0.45">
      <c r="A9" s="2" t="s">
        <v>12</v>
      </c>
      <c r="B9" s="4">
        <v>7193017</v>
      </c>
      <c r="C9" s="4">
        <v>7262829</v>
      </c>
      <c r="D9" s="4">
        <v>7249450</v>
      </c>
      <c r="E9" s="3"/>
    </row>
    <row r="10" spans="1:5" x14ac:dyDescent="0.45">
      <c r="A10" s="2" t="s">
        <v>13</v>
      </c>
      <c r="B10">
        <v>100.5</v>
      </c>
      <c r="C10">
        <v>115</v>
      </c>
      <c r="D10">
        <v>107.9</v>
      </c>
      <c r="E10" s="3">
        <f>IF(C10="","",B10/C10-1)</f>
        <v>-0.12608695652173918</v>
      </c>
    </row>
    <row r="11" spans="1:5" x14ac:dyDescent="0.45">
      <c r="A11" s="2" t="s">
        <v>14</v>
      </c>
      <c r="B11">
        <v>-9.8000000000000007</v>
      </c>
      <c r="C11">
        <v>8.49</v>
      </c>
      <c r="D11">
        <v>5.55</v>
      </c>
      <c r="E11" s="3"/>
    </row>
    <row r="12" spans="1:5" x14ac:dyDescent="0.45">
      <c r="A12" s="2" t="s">
        <v>15</v>
      </c>
      <c r="B12" s="14">
        <v>0</v>
      </c>
      <c r="C12" s="14">
        <v>0</v>
      </c>
      <c r="D12" s="14">
        <v>0</v>
      </c>
      <c r="E12" s="3"/>
    </row>
    <row r="13" spans="1:5" x14ac:dyDescent="0.45">
      <c r="A13" s="2" t="s">
        <v>16</v>
      </c>
      <c r="B13">
        <v>550133255</v>
      </c>
      <c r="C13">
        <v>512840658</v>
      </c>
      <c r="D13">
        <v>499647765</v>
      </c>
      <c r="E13" s="3"/>
    </row>
    <row r="14" spans="1:5" x14ac:dyDescent="0.45">
      <c r="A14" s="2" t="s">
        <v>17</v>
      </c>
      <c r="B14">
        <v>674702118</v>
      </c>
      <c r="C14">
        <v>625435134</v>
      </c>
      <c r="D14">
        <v>609465545</v>
      </c>
      <c r="E14" s="3"/>
    </row>
    <row r="15" spans="1:5" x14ac:dyDescent="0.45">
      <c r="A15" s="2" t="s">
        <v>18</v>
      </c>
      <c r="B15">
        <v>20062684</v>
      </c>
      <c r="C15">
        <v>19040335</v>
      </c>
      <c r="D15">
        <v>1365</v>
      </c>
      <c r="E15" s="3"/>
    </row>
    <row r="16" spans="1:5" x14ac:dyDescent="0.45">
      <c r="A16" s="2" t="s">
        <v>19</v>
      </c>
      <c r="B16">
        <v>58455431</v>
      </c>
      <c r="C16">
        <v>53021324</v>
      </c>
      <c r="D16">
        <v>2535</v>
      </c>
      <c r="E16" s="3"/>
    </row>
    <row r="17" spans="1:5" x14ac:dyDescent="0.45">
      <c r="A17" s="2" t="s">
        <v>20</v>
      </c>
      <c r="B17">
        <v>46773034</v>
      </c>
      <c r="C17">
        <v>46038973</v>
      </c>
      <c r="D17">
        <v>2535</v>
      </c>
      <c r="E17" s="3"/>
    </row>
    <row r="18" spans="1:5" x14ac:dyDescent="0.45">
      <c r="A18" s="2" t="s">
        <v>21</v>
      </c>
      <c r="B18" t="s">
        <v>512</v>
      </c>
      <c r="C18" t="s">
        <v>512</v>
      </c>
      <c r="D18" t="s">
        <v>513</v>
      </c>
      <c r="E18" s="3"/>
    </row>
    <row r="19" spans="1:5" x14ac:dyDescent="0.45">
      <c r="A19" s="2" t="s">
        <v>22</v>
      </c>
      <c r="B19">
        <v>1.5</v>
      </c>
      <c r="C19">
        <v>1.4</v>
      </c>
      <c r="D19" t="s">
        <v>32</v>
      </c>
      <c r="E19" s="3"/>
    </row>
    <row r="20" spans="1:5" x14ac:dyDescent="0.45">
      <c r="A20" s="2" t="s">
        <v>23</v>
      </c>
      <c r="B20" t="s">
        <v>514</v>
      </c>
      <c r="C20" t="s">
        <v>514</v>
      </c>
      <c r="D20" t="s">
        <v>515</v>
      </c>
      <c r="E20" s="3" t="str">
        <f>IF(C20="","",IF(B20=C20,"","Veränderung"))</f>
        <v/>
      </c>
    </row>
    <row r="21" spans="1:5" x14ac:dyDescent="0.45">
      <c r="A21" s="2" t="s">
        <v>24</v>
      </c>
      <c r="B21" t="s">
        <v>237</v>
      </c>
      <c r="C21" t="s">
        <v>237</v>
      </c>
      <c r="D21" t="s">
        <v>237</v>
      </c>
      <c r="E21" s="3"/>
    </row>
    <row r="22" spans="1:5" x14ac:dyDescent="0.45">
      <c r="A22" s="2" t="s">
        <v>25</v>
      </c>
      <c r="B22" t="s">
        <v>516</v>
      </c>
      <c r="C22" t="s">
        <v>516</v>
      </c>
      <c r="D22" t="s">
        <v>517</v>
      </c>
    </row>
    <row r="23" spans="1:5" x14ac:dyDescent="0.45">
      <c r="A23" s="2"/>
    </row>
    <row r="29" spans="1:5" x14ac:dyDescent="0.45">
      <c r="A29" t="s">
        <v>26</v>
      </c>
      <c r="B29" t="s">
        <v>518</v>
      </c>
      <c r="C29" t="s">
        <v>519</v>
      </c>
      <c r="D29" t="s">
        <v>520</v>
      </c>
    </row>
    <row r="30" spans="1:5" x14ac:dyDescent="0.45">
      <c r="A30" t="s">
        <v>27</v>
      </c>
      <c r="B30" t="s">
        <v>521</v>
      </c>
      <c r="C30" t="s">
        <v>522</v>
      </c>
      <c r="D30" t="s">
        <v>523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30"/>
  <sheetViews>
    <sheetView workbookViewId="0">
      <selection activeCell="C27" sqref="C27:D33"/>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171</v>
      </c>
      <c r="C2" t="s">
        <v>524</v>
      </c>
      <c r="D2" t="s">
        <v>524</v>
      </c>
      <c r="E2" s="3" t="str">
        <f>IF(C2="","",IF(B2=C2,"","Veränderung"))</f>
        <v>Veränderung</v>
      </c>
    </row>
    <row r="3" spans="1:5" x14ac:dyDescent="0.45">
      <c r="A3" s="2" t="s">
        <v>6</v>
      </c>
      <c r="B3" t="s">
        <v>525</v>
      </c>
      <c r="C3" t="s">
        <v>524</v>
      </c>
      <c r="D3" t="s">
        <v>524</v>
      </c>
      <c r="E3" s="3" t="str">
        <f>IF(C3="","",IF(B3=C3,"","Veränderung"))</f>
        <v>Veränderung</v>
      </c>
    </row>
    <row r="4" spans="1:5" x14ac:dyDescent="0.45">
      <c r="A4" s="2" t="s">
        <v>7</v>
      </c>
      <c r="B4" t="s">
        <v>144</v>
      </c>
      <c r="C4" t="s">
        <v>144</v>
      </c>
      <c r="D4" t="s">
        <v>526</v>
      </c>
      <c r="E4" s="3" t="str">
        <f>IF(C4="","",IF(B4=C4,"","Veränderung"))</f>
        <v/>
      </c>
    </row>
    <row r="5" spans="1:5" x14ac:dyDescent="0.45">
      <c r="A5" s="2" t="s">
        <v>8</v>
      </c>
      <c r="D5" t="s">
        <v>527</v>
      </c>
      <c r="E5" s="3"/>
    </row>
    <row r="6" spans="1:5" x14ac:dyDescent="0.45">
      <c r="A6" s="2" t="s">
        <v>9</v>
      </c>
      <c r="B6" s="4">
        <v>10572</v>
      </c>
      <c r="C6" s="4">
        <v>10692</v>
      </c>
      <c r="D6" s="4">
        <v>10841</v>
      </c>
      <c r="E6" s="3">
        <f>IF(C6="","",B6/C6-1)</f>
        <v>-1.1223344556677839E-2</v>
      </c>
    </row>
    <row r="7" spans="1:5" x14ac:dyDescent="0.45">
      <c r="A7" s="2" t="s">
        <v>10</v>
      </c>
      <c r="B7" s="4">
        <v>1916</v>
      </c>
      <c r="C7" s="4">
        <v>1767</v>
      </c>
      <c r="D7" s="4">
        <v>1666</v>
      </c>
      <c r="E7" s="3">
        <f>IF(C7="","",B7/C7-1)</f>
        <v>8.4323712507074156E-2</v>
      </c>
    </row>
    <row r="8" spans="1:5" x14ac:dyDescent="0.45">
      <c r="A8" s="2" t="s">
        <v>11</v>
      </c>
      <c r="B8" s="4">
        <v>638781519</v>
      </c>
      <c r="C8" s="4">
        <v>655817949.13</v>
      </c>
      <c r="D8" s="4">
        <v>642199821</v>
      </c>
      <c r="E8" s="3">
        <f>IF(C8="","",B8/C8-1)</f>
        <v>-2.5977377033672755E-2</v>
      </c>
    </row>
    <row r="9" spans="1:5" x14ac:dyDescent="0.45">
      <c r="A9" s="2" t="s">
        <v>12</v>
      </c>
      <c r="B9" s="4">
        <v>7814403</v>
      </c>
      <c r="C9" s="4">
        <v>8643218</v>
      </c>
      <c r="D9" s="4">
        <v>1545236.25</v>
      </c>
      <c r="E9" s="3"/>
    </row>
    <row r="10" spans="1:5" x14ac:dyDescent="0.45">
      <c r="A10" s="2" t="s">
        <v>13</v>
      </c>
      <c r="B10">
        <v>103.1</v>
      </c>
      <c r="C10">
        <v>117.9</v>
      </c>
      <c r="D10">
        <v>114.6</v>
      </c>
      <c r="E10" s="3">
        <f>IF(C10="","",B10/C10-1)</f>
        <v>-0.12553011026293481</v>
      </c>
    </row>
    <row r="11" spans="1:5" x14ac:dyDescent="0.45">
      <c r="A11" s="2" t="s">
        <v>14</v>
      </c>
      <c r="B11">
        <v>-10.14</v>
      </c>
      <c r="C11">
        <v>7.99</v>
      </c>
      <c r="D11">
        <v>3.2</v>
      </c>
      <c r="E11" s="3"/>
    </row>
    <row r="12" spans="1:5" x14ac:dyDescent="0.45">
      <c r="A12" s="2" t="s">
        <v>15</v>
      </c>
      <c r="B12" t="s">
        <v>34</v>
      </c>
      <c r="D12" t="s">
        <v>528</v>
      </c>
      <c r="E12" s="3"/>
    </row>
    <row r="13" spans="1:5" x14ac:dyDescent="0.45">
      <c r="A13" s="2" t="s">
        <v>16</v>
      </c>
      <c r="B13" t="s">
        <v>34</v>
      </c>
      <c r="D13" t="s">
        <v>529</v>
      </c>
      <c r="E13" s="3"/>
    </row>
    <row r="14" spans="1:5" x14ac:dyDescent="0.45">
      <c r="A14" s="2" t="s">
        <v>17</v>
      </c>
      <c r="B14" t="s">
        <v>34</v>
      </c>
      <c r="D14" t="s">
        <v>530</v>
      </c>
      <c r="E14" s="3"/>
    </row>
    <row r="15" spans="1:5" x14ac:dyDescent="0.45">
      <c r="A15" s="2" t="s">
        <v>18</v>
      </c>
      <c r="B15" t="s">
        <v>34</v>
      </c>
      <c r="D15" t="s">
        <v>32</v>
      </c>
      <c r="E15" s="3"/>
    </row>
    <row r="16" spans="1:5" x14ac:dyDescent="0.45">
      <c r="A16" s="2" t="s">
        <v>19</v>
      </c>
      <c r="B16" t="s">
        <v>34</v>
      </c>
      <c r="D16" t="s">
        <v>531</v>
      </c>
      <c r="E16" s="3"/>
    </row>
    <row r="17" spans="1:5" x14ac:dyDescent="0.45">
      <c r="A17" s="2" t="s">
        <v>20</v>
      </c>
      <c r="B17" t="s">
        <v>571</v>
      </c>
      <c r="C17" t="s">
        <v>572</v>
      </c>
      <c r="D17" t="s">
        <v>32</v>
      </c>
      <c r="E17" s="3"/>
    </row>
    <row r="18" spans="1:5" x14ac:dyDescent="0.45">
      <c r="A18" s="2" t="s">
        <v>21</v>
      </c>
      <c r="B18" t="s">
        <v>34</v>
      </c>
      <c r="D18" t="s">
        <v>532</v>
      </c>
      <c r="E18" s="3"/>
    </row>
    <row r="19" spans="1:5" x14ac:dyDescent="0.45">
      <c r="A19" s="2" t="s">
        <v>22</v>
      </c>
      <c r="B19" t="s">
        <v>34</v>
      </c>
      <c r="D19" t="s">
        <v>32</v>
      </c>
      <c r="E19" s="3"/>
    </row>
    <row r="20" spans="1:5" x14ac:dyDescent="0.45">
      <c r="A20" s="2" t="s">
        <v>23</v>
      </c>
      <c r="B20" t="s">
        <v>34</v>
      </c>
      <c r="D20" t="s">
        <v>34</v>
      </c>
      <c r="E20" s="3" t="str">
        <f>IF(C20="","",IF(B20=C20,"","Veränderung"))</f>
        <v/>
      </c>
    </row>
    <row r="21" spans="1:5" x14ac:dyDescent="0.45">
      <c r="A21" s="2" t="s">
        <v>24</v>
      </c>
      <c r="B21" t="s">
        <v>34</v>
      </c>
      <c r="D21" t="s">
        <v>34</v>
      </c>
      <c r="E21" s="3"/>
    </row>
    <row r="22" spans="1:5" x14ac:dyDescent="0.45">
      <c r="A22" s="2" t="s">
        <v>25</v>
      </c>
      <c r="B22" t="s">
        <v>176</v>
      </c>
      <c r="C22" t="s">
        <v>176</v>
      </c>
      <c r="D22" t="s">
        <v>176</v>
      </c>
    </row>
    <row r="23" spans="1:5" x14ac:dyDescent="0.45">
      <c r="A23" s="2"/>
    </row>
    <row r="29" spans="1:5" x14ac:dyDescent="0.45">
      <c r="A29" t="s">
        <v>26</v>
      </c>
      <c r="B29" t="s">
        <v>533</v>
      </c>
    </row>
    <row r="30" spans="1:5" x14ac:dyDescent="0.45">
      <c r="A30" t="s">
        <v>27</v>
      </c>
      <c r="B30" t="s">
        <v>534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E30"/>
  <sheetViews>
    <sheetView tabSelected="1" workbookViewId="0">
      <selection activeCell="D16" sqref="D16"/>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535</v>
      </c>
      <c r="C2" t="s">
        <v>536</v>
      </c>
      <c r="D2" t="s">
        <v>536</v>
      </c>
      <c r="E2" s="3" t="str">
        <f>IF(C2="","",IF(B2=C2,"","Veränderung"))</f>
        <v>Veränderung</v>
      </c>
    </row>
    <row r="3" spans="1:5" x14ac:dyDescent="0.45">
      <c r="A3" s="2" t="s">
        <v>6</v>
      </c>
      <c r="B3" t="s">
        <v>537</v>
      </c>
      <c r="C3" t="s">
        <v>538</v>
      </c>
      <c r="D3" t="s">
        <v>539</v>
      </c>
      <c r="E3" s="3" t="str">
        <f>IF(C3="","",IF(B3=C3,"","Veränderung"))</f>
        <v>Veränderung</v>
      </c>
    </row>
    <row r="4" spans="1:5" x14ac:dyDescent="0.45">
      <c r="A4" s="2" t="s">
        <v>7</v>
      </c>
      <c r="B4" t="s">
        <v>231</v>
      </c>
      <c r="C4" t="s">
        <v>231</v>
      </c>
      <c r="D4" t="s">
        <v>231</v>
      </c>
      <c r="E4" s="3" t="str">
        <f>IF(C4="","",IF(B4=C4,"","Veränderung"))</f>
        <v/>
      </c>
    </row>
    <row r="5" spans="1:5" x14ac:dyDescent="0.45">
      <c r="A5" s="2" t="s">
        <v>8</v>
      </c>
      <c r="B5" t="s">
        <v>540</v>
      </c>
      <c r="C5" t="s">
        <v>541</v>
      </c>
      <c r="D5" t="s">
        <v>541</v>
      </c>
      <c r="E5" s="3"/>
    </row>
    <row r="6" spans="1:5" x14ac:dyDescent="0.45">
      <c r="A6" s="2" t="s">
        <v>9</v>
      </c>
      <c r="B6" s="4">
        <v>3327</v>
      </c>
      <c r="C6" s="4">
        <v>3150</v>
      </c>
      <c r="D6" s="4">
        <v>3026</v>
      </c>
      <c r="E6" s="3">
        <f>IF(C6="","",B6/C6-1)</f>
        <v>5.6190476190476124E-2</v>
      </c>
    </row>
    <row r="7" spans="1:5" x14ac:dyDescent="0.45">
      <c r="A7" s="2" t="s">
        <v>10</v>
      </c>
      <c r="B7" s="4">
        <v>357</v>
      </c>
      <c r="C7" s="4">
        <v>324</v>
      </c>
      <c r="D7" s="4" t="s">
        <v>32</v>
      </c>
      <c r="E7" s="3">
        <f>IF(C7="","",B7/C7-1)</f>
        <v>0.10185185185185186</v>
      </c>
    </row>
    <row r="8" spans="1:5" x14ac:dyDescent="0.45">
      <c r="A8" s="2" t="s">
        <v>11</v>
      </c>
      <c r="B8" s="4">
        <v>607196415</v>
      </c>
      <c r="C8" s="4">
        <v>666200487</v>
      </c>
      <c r="D8" s="4">
        <v>584745921</v>
      </c>
      <c r="E8" s="3">
        <f>IF(C8="","",B8/C8-1)</f>
        <v>-8.8568040929696834E-2</v>
      </c>
    </row>
    <row r="9" spans="1:5" x14ac:dyDescent="0.45">
      <c r="A9" s="2" t="s">
        <v>12</v>
      </c>
      <c r="B9" s="4">
        <v>2757731</v>
      </c>
      <c r="C9" s="4">
        <v>1991144</v>
      </c>
      <c r="D9" s="4">
        <v>1151121</v>
      </c>
      <c r="E9" s="3"/>
    </row>
    <row r="10" spans="1:5" x14ac:dyDescent="0.45">
      <c r="A10" s="2" t="s">
        <v>13</v>
      </c>
      <c r="B10">
        <v>99.58</v>
      </c>
      <c r="C10">
        <v>112.61</v>
      </c>
      <c r="D10">
        <v>111.75</v>
      </c>
      <c r="E10" s="3">
        <f>IF(C10="","",B10/C10-1)</f>
        <v>-0.11570908445075923</v>
      </c>
    </row>
    <row r="11" spans="1:5" x14ac:dyDescent="0.45">
      <c r="A11" s="2" t="s">
        <v>14</v>
      </c>
      <c r="B11">
        <v>-11.47</v>
      </c>
      <c r="C11">
        <v>6.36</v>
      </c>
      <c r="D11">
        <v>4.63</v>
      </c>
      <c r="E11" s="3"/>
    </row>
    <row r="12" spans="1:5" x14ac:dyDescent="0.45">
      <c r="A12" s="2" t="s">
        <v>15</v>
      </c>
      <c r="B12" s="7">
        <v>2987843.7</v>
      </c>
      <c r="C12" s="7">
        <v>3160027.4</v>
      </c>
      <c r="E12" s="3"/>
    </row>
    <row r="13" spans="1:5" x14ac:dyDescent="0.45">
      <c r="A13" s="2" t="s">
        <v>16</v>
      </c>
      <c r="B13" s="7">
        <v>19431249</v>
      </c>
      <c r="C13" s="7">
        <v>18809942</v>
      </c>
      <c r="D13">
        <v>17437294</v>
      </c>
      <c r="E13" s="3"/>
    </row>
    <row r="14" spans="1:5" x14ac:dyDescent="0.45">
      <c r="A14" s="2" t="s">
        <v>17</v>
      </c>
      <c r="B14" s="7">
        <v>21028451</v>
      </c>
      <c r="C14" s="7">
        <v>20322899</v>
      </c>
      <c r="D14">
        <v>18793914</v>
      </c>
      <c r="E14" s="3"/>
    </row>
    <row r="15" spans="1:5" x14ac:dyDescent="0.45">
      <c r="A15" s="2" t="s">
        <v>18</v>
      </c>
      <c r="B15" s="7">
        <v>-544710.9</v>
      </c>
      <c r="C15" s="7">
        <v>-539264.30000000005</v>
      </c>
      <c r="D15" t="s">
        <v>32</v>
      </c>
      <c r="E15" s="3"/>
    </row>
    <row r="16" spans="1:5" x14ac:dyDescent="0.45">
      <c r="A16" s="2" t="s">
        <v>19</v>
      </c>
      <c r="B16" s="7">
        <v>-45839855.649999999</v>
      </c>
      <c r="C16" s="7">
        <v>-27777451.829999998</v>
      </c>
      <c r="D16">
        <v>19738544</v>
      </c>
      <c r="E16" s="3"/>
    </row>
    <row r="17" spans="1:5" x14ac:dyDescent="0.45">
      <c r="A17" s="2" t="s">
        <v>20</v>
      </c>
      <c r="B17" s="7">
        <v>-1082938.55</v>
      </c>
      <c r="C17" s="7">
        <v>-615388.05000000005</v>
      </c>
      <c r="D17" t="s">
        <v>32</v>
      </c>
      <c r="E17" s="3"/>
    </row>
    <row r="18" spans="1:5" x14ac:dyDescent="0.45">
      <c r="A18" s="2" t="s">
        <v>21</v>
      </c>
      <c r="B18" t="s">
        <v>32</v>
      </c>
      <c r="C18" t="s">
        <v>32</v>
      </c>
      <c r="E18" s="3"/>
    </row>
    <row r="19" spans="1:5" x14ac:dyDescent="0.45">
      <c r="A19" s="2" t="s">
        <v>22</v>
      </c>
      <c r="B19">
        <v>2</v>
      </c>
      <c r="C19">
        <v>2</v>
      </c>
      <c r="D19">
        <v>1</v>
      </c>
      <c r="E19" s="3"/>
    </row>
    <row r="20" spans="1:5" x14ac:dyDescent="0.45">
      <c r="A20" s="2" t="s">
        <v>23</v>
      </c>
      <c r="B20" t="s">
        <v>328</v>
      </c>
      <c r="C20" t="s">
        <v>328</v>
      </c>
      <c r="D20" t="s">
        <v>328</v>
      </c>
      <c r="E20" s="3" t="str">
        <f>IF(C20="","",IF(B20=C20,"","Veränderung"))</f>
        <v/>
      </c>
    </row>
    <row r="21" spans="1:5" x14ac:dyDescent="0.45">
      <c r="A21" s="2" t="s">
        <v>24</v>
      </c>
      <c r="B21" t="s">
        <v>542</v>
      </c>
      <c r="C21" t="s">
        <v>543</v>
      </c>
      <c r="D21" t="s">
        <v>542</v>
      </c>
      <c r="E21" s="3"/>
    </row>
    <row r="22" spans="1:5" x14ac:dyDescent="0.45">
      <c r="A22" s="2" t="s">
        <v>25</v>
      </c>
      <c r="B22" t="s">
        <v>544</v>
      </c>
      <c r="C22" t="s">
        <v>544</v>
      </c>
      <c r="D22" t="s">
        <v>544</v>
      </c>
    </row>
    <row r="23" spans="1:5" x14ac:dyDescent="0.45">
      <c r="A23" s="2"/>
    </row>
    <row r="29" spans="1:5" x14ac:dyDescent="0.45">
      <c r="A29" t="s">
        <v>26</v>
      </c>
      <c r="B29" t="s">
        <v>545</v>
      </c>
      <c r="C29" t="s">
        <v>546</v>
      </c>
      <c r="D29" t="s">
        <v>547</v>
      </c>
    </row>
    <row r="30" spans="1:5" x14ac:dyDescent="0.45">
      <c r="A30" t="s">
        <v>27</v>
      </c>
      <c r="B30" t="s">
        <v>548</v>
      </c>
      <c r="C30" t="s">
        <v>549</v>
      </c>
      <c r="D30" t="s">
        <v>550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0"/>
  <sheetViews>
    <sheetView workbookViewId="0">
      <selection activeCell="B20" sqref="B20"/>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64</v>
      </c>
      <c r="C2" t="s">
        <v>64</v>
      </c>
      <c r="D2" t="s">
        <v>64</v>
      </c>
      <c r="E2" s="3" t="str">
        <f>IF(C2="","",IF(B2=C2,"","Veränderung"))</f>
        <v/>
      </c>
    </row>
    <row r="3" spans="1:5" x14ac:dyDescent="0.45">
      <c r="A3" s="2" t="s">
        <v>6</v>
      </c>
      <c r="B3" t="s">
        <v>65</v>
      </c>
      <c r="C3" t="s">
        <v>65</v>
      </c>
      <c r="D3" t="s">
        <v>65</v>
      </c>
      <c r="E3" s="3" t="str">
        <f>IF(C3="","",IF(B3=C3,"","Veränderung"))</f>
        <v/>
      </c>
    </row>
    <row r="4" spans="1:5" x14ac:dyDescent="0.45">
      <c r="A4" s="2" t="s">
        <v>7</v>
      </c>
      <c r="B4" t="s">
        <v>66</v>
      </c>
      <c r="C4" t="s">
        <v>67</v>
      </c>
      <c r="D4" t="s">
        <v>67</v>
      </c>
      <c r="E4" s="3" t="str">
        <f>IF(C4="","",IF(B4=C4,"","Veränderung"))</f>
        <v>Veränderung</v>
      </c>
    </row>
    <row r="5" spans="1:5" x14ac:dyDescent="0.45">
      <c r="A5" s="2" t="s">
        <v>8</v>
      </c>
      <c r="B5" t="s">
        <v>68</v>
      </c>
      <c r="C5" t="s">
        <v>69</v>
      </c>
      <c r="D5" t="s">
        <v>69</v>
      </c>
      <c r="E5" s="3"/>
    </row>
    <row r="6" spans="1:5" x14ac:dyDescent="0.45">
      <c r="A6" s="2" t="s">
        <v>9</v>
      </c>
      <c r="B6" s="4">
        <v>1694</v>
      </c>
      <c r="C6" s="4">
        <v>1612</v>
      </c>
      <c r="D6" s="4">
        <v>1606</v>
      </c>
      <c r="E6" s="3">
        <f>IF(C6="","",B6/C6-1)</f>
        <v>5.0868486352357412E-2</v>
      </c>
    </row>
    <row r="7" spans="1:5" x14ac:dyDescent="0.45">
      <c r="A7" s="2" t="s">
        <v>10</v>
      </c>
      <c r="B7" s="4">
        <v>2163</v>
      </c>
      <c r="C7" s="4">
        <v>2261</v>
      </c>
      <c r="D7" s="4">
        <v>2358</v>
      </c>
      <c r="E7" s="3">
        <f>IF(C7="","",B7/C7-1)</f>
        <v>-4.3343653250773939E-2</v>
      </c>
    </row>
    <row r="8" spans="1:5" x14ac:dyDescent="0.45">
      <c r="A8" s="2" t="s">
        <v>11</v>
      </c>
      <c r="B8" s="4">
        <v>313319727</v>
      </c>
      <c r="C8" s="4">
        <v>1083826305</v>
      </c>
      <c r="D8" s="4">
        <v>1095328806</v>
      </c>
      <c r="E8" s="3">
        <f>IF(C8="","",B8/C8-1)</f>
        <v>-0.71091333956874214</v>
      </c>
    </row>
    <row r="9" spans="1:5" x14ac:dyDescent="0.45">
      <c r="A9" s="2" t="s">
        <v>12</v>
      </c>
      <c r="B9" s="4">
        <v>833130</v>
      </c>
      <c r="C9" s="4">
        <v>-796596.37</v>
      </c>
      <c r="D9" s="4">
        <v>-955103.6</v>
      </c>
      <c r="E9" s="3"/>
    </row>
    <row r="10" spans="1:5" x14ac:dyDescent="0.45">
      <c r="A10" s="2" t="s">
        <v>13</v>
      </c>
      <c r="B10">
        <v>108.83</v>
      </c>
      <c r="C10">
        <v>114.33</v>
      </c>
      <c r="D10">
        <v>111.42</v>
      </c>
      <c r="E10" s="3">
        <f>IF(C10="","",B10/C10-1)</f>
        <v>-4.8106358785970471E-2</v>
      </c>
    </row>
    <row r="11" spans="1:5" x14ac:dyDescent="0.45">
      <c r="A11" s="2" t="s">
        <v>14</v>
      </c>
      <c r="B11">
        <v>-2.89</v>
      </c>
      <c r="C11">
        <v>0</v>
      </c>
      <c r="D11">
        <v>3.36</v>
      </c>
      <c r="E11" s="3"/>
    </row>
    <row r="12" spans="1:5" x14ac:dyDescent="0.45">
      <c r="A12" s="2" t="s">
        <v>15</v>
      </c>
      <c r="B12" s="7">
        <f>1195898+1426737</f>
        <v>2622635</v>
      </c>
      <c r="C12" s="7">
        <f>1159643+1370012</f>
        <v>2529655</v>
      </c>
      <c r="D12">
        <v>1177126</v>
      </c>
      <c r="E12" s="3"/>
    </row>
    <row r="13" spans="1:5" x14ac:dyDescent="0.45">
      <c r="A13" s="2" t="s">
        <v>16</v>
      </c>
      <c r="B13" s="7">
        <v>8575671</v>
      </c>
      <c r="C13" s="7">
        <v>8342139</v>
      </c>
      <c r="D13">
        <v>8341163</v>
      </c>
      <c r="E13" s="3">
        <f>IF(C13="","",B13/C13-1)</f>
        <v>2.7994259026371981E-2</v>
      </c>
    </row>
    <row r="14" spans="1:5" x14ac:dyDescent="0.45">
      <c r="A14" s="2" t="s">
        <v>17</v>
      </c>
      <c r="B14" s="7">
        <v>9629679</v>
      </c>
      <c r="C14" s="7">
        <v>9299133</v>
      </c>
      <c r="D14">
        <v>9201446</v>
      </c>
      <c r="E14" s="3"/>
    </row>
    <row r="15" spans="1:5" x14ac:dyDescent="0.45">
      <c r="A15" s="2" t="s">
        <v>18</v>
      </c>
      <c r="B15" s="7">
        <v>11959983</v>
      </c>
      <c r="C15" s="7">
        <v>12130604</v>
      </c>
      <c r="D15" t="s">
        <v>32</v>
      </c>
      <c r="E15" s="3"/>
    </row>
    <row r="16" spans="1:5" x14ac:dyDescent="0.45">
      <c r="A16" s="2" t="s">
        <v>19</v>
      </c>
      <c r="B16" s="7">
        <v>88400</v>
      </c>
      <c r="C16" s="7">
        <v>902081.25</v>
      </c>
      <c r="D16">
        <v>-346961.6</v>
      </c>
      <c r="E16" s="3"/>
    </row>
    <row r="17" spans="1:5" x14ac:dyDescent="0.45">
      <c r="A17" s="2" t="s">
        <v>20</v>
      </c>
      <c r="B17">
        <v>1260576</v>
      </c>
      <c r="C17">
        <v>1351264</v>
      </c>
      <c r="D17" t="s">
        <v>32</v>
      </c>
      <c r="E17" s="3"/>
    </row>
    <row r="18" spans="1:5" x14ac:dyDescent="0.45">
      <c r="A18" s="2" t="s">
        <v>21</v>
      </c>
      <c r="B18" t="s">
        <v>70</v>
      </c>
      <c r="C18" t="s">
        <v>70</v>
      </c>
      <c r="D18" t="s">
        <v>71</v>
      </c>
      <c r="E18" s="3"/>
    </row>
    <row r="19" spans="1:5" x14ac:dyDescent="0.45">
      <c r="A19" s="2" t="s">
        <v>22</v>
      </c>
      <c r="B19">
        <v>1.25</v>
      </c>
      <c r="C19">
        <v>1.25</v>
      </c>
      <c r="D19">
        <v>1.5</v>
      </c>
      <c r="E19" s="3"/>
    </row>
    <row r="20" spans="1:5" x14ac:dyDescent="0.45">
      <c r="A20" s="2" t="s">
        <v>23</v>
      </c>
      <c r="B20" t="s">
        <v>34</v>
      </c>
      <c r="C20" t="s">
        <v>34</v>
      </c>
      <c r="D20" t="s">
        <v>34</v>
      </c>
      <c r="E20" s="3" t="str">
        <f>IF(C20="","",IF(B20=C20,"","Veränderung"))</f>
        <v/>
      </c>
    </row>
    <row r="21" spans="1:5" x14ac:dyDescent="0.45">
      <c r="A21" s="2" t="s">
        <v>24</v>
      </c>
      <c r="B21" t="s">
        <v>34</v>
      </c>
      <c r="C21" t="s">
        <v>34</v>
      </c>
      <c r="D21" t="s">
        <v>34</v>
      </c>
      <c r="E21" s="3"/>
    </row>
    <row r="22" spans="1:5" x14ac:dyDescent="0.45">
      <c r="A22" s="2" t="s">
        <v>25</v>
      </c>
      <c r="B22" t="s">
        <v>66</v>
      </c>
      <c r="C22" t="s">
        <v>34</v>
      </c>
      <c r="D22" t="s">
        <v>34</v>
      </c>
    </row>
    <row r="23" spans="1:5" x14ac:dyDescent="0.45">
      <c r="A23" s="2"/>
    </row>
    <row r="29" spans="1:5" ht="15" customHeight="1" x14ac:dyDescent="0.45">
      <c r="A29" t="s">
        <v>26</v>
      </c>
      <c r="B29" s="5" t="s">
        <v>72</v>
      </c>
    </row>
    <row r="30" spans="1:5" x14ac:dyDescent="0.45">
      <c r="A30" t="s">
        <v>27</v>
      </c>
      <c r="B30" t="s">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0"/>
  <sheetViews>
    <sheetView workbookViewId="0">
      <selection activeCell="B17" sqref="B17"/>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D2" t="s">
        <v>74</v>
      </c>
      <c r="E2" s="3" t="str">
        <f>IF(C2="","",IF(B2=C2,"","Veränderung"))</f>
        <v/>
      </c>
    </row>
    <row r="3" spans="1:5" x14ac:dyDescent="0.45">
      <c r="A3" s="2" t="s">
        <v>6</v>
      </c>
      <c r="B3" t="s">
        <v>74</v>
      </c>
      <c r="C3" t="s">
        <v>74</v>
      </c>
      <c r="D3" t="s">
        <v>74</v>
      </c>
      <c r="E3" s="3" t="str">
        <f>IF(C3="","",IF(B3=C3,"","Veränderung"))</f>
        <v/>
      </c>
    </row>
    <row r="4" spans="1:5" x14ac:dyDescent="0.45">
      <c r="A4" s="2" t="s">
        <v>7</v>
      </c>
      <c r="D4" t="s">
        <v>75</v>
      </c>
      <c r="E4" s="3" t="str">
        <f>IF(C4="","",IF(B4=C4,"","Veränderung"))</f>
        <v/>
      </c>
    </row>
    <row r="5" spans="1:5" x14ac:dyDescent="0.45">
      <c r="A5" s="2" t="s">
        <v>8</v>
      </c>
      <c r="D5" t="s">
        <v>76</v>
      </c>
      <c r="E5" s="3"/>
    </row>
    <row r="6" spans="1:5" x14ac:dyDescent="0.45">
      <c r="A6" s="2" t="s">
        <v>9</v>
      </c>
      <c r="B6" s="4">
        <v>12788</v>
      </c>
      <c r="C6" s="4">
        <v>12084</v>
      </c>
      <c r="D6" s="4">
        <v>11910</v>
      </c>
      <c r="E6" s="3">
        <f>IF(C6="","",B6/C6-1)</f>
        <v>5.8258854683879591E-2</v>
      </c>
    </row>
    <row r="7" spans="1:5" x14ac:dyDescent="0.45">
      <c r="A7" s="2" t="s">
        <v>10</v>
      </c>
      <c r="B7" s="4">
        <v>2247</v>
      </c>
      <c r="C7" s="4">
        <v>1960</v>
      </c>
      <c r="D7" s="4">
        <v>3115</v>
      </c>
      <c r="E7" s="3">
        <f>IF(C7="","",B7/C7-1)</f>
        <v>0.14642857142857135</v>
      </c>
    </row>
    <row r="8" spans="1:5" x14ac:dyDescent="0.45">
      <c r="A8" s="2" t="s">
        <v>11</v>
      </c>
      <c r="B8" s="4"/>
      <c r="C8" s="4"/>
      <c r="D8" s="4">
        <v>2111100820</v>
      </c>
      <c r="E8" s="3" t="str">
        <f>IF(C8="","",B8/C8-1)</f>
        <v/>
      </c>
    </row>
    <row r="9" spans="1:5" x14ac:dyDescent="0.45">
      <c r="A9" s="2" t="s">
        <v>12</v>
      </c>
      <c r="B9" s="4"/>
      <c r="C9" s="4"/>
      <c r="D9" s="4">
        <v>12234829</v>
      </c>
      <c r="E9" s="3"/>
    </row>
    <row r="10" spans="1:5" x14ac:dyDescent="0.45">
      <c r="A10" s="2" t="s">
        <v>13</v>
      </c>
      <c r="B10">
        <v>100.3</v>
      </c>
      <c r="C10">
        <v>114.2</v>
      </c>
      <c r="D10" t="s">
        <v>32</v>
      </c>
      <c r="E10" s="3">
        <f>IF(C10="","",B10/C10-1)</f>
        <v>-0.12171628721541161</v>
      </c>
    </row>
    <row r="11" spans="1:5" x14ac:dyDescent="0.45">
      <c r="A11" s="2" t="s">
        <v>14</v>
      </c>
      <c r="B11">
        <v>-10.07</v>
      </c>
      <c r="C11">
        <v>8.93</v>
      </c>
      <c r="D11" t="s">
        <v>32</v>
      </c>
      <c r="E11" s="3"/>
    </row>
    <row r="12" spans="1:5" x14ac:dyDescent="0.45">
      <c r="A12" s="2" t="s">
        <v>15</v>
      </c>
      <c r="D12">
        <v>-36566968</v>
      </c>
      <c r="E12" s="3"/>
    </row>
    <row r="13" spans="1:5" x14ac:dyDescent="0.45">
      <c r="A13" s="2" t="s">
        <v>16</v>
      </c>
      <c r="D13">
        <v>143062148</v>
      </c>
      <c r="E13" s="3"/>
    </row>
    <row r="14" spans="1:5" x14ac:dyDescent="0.45">
      <c r="A14" s="2" t="s">
        <v>17</v>
      </c>
      <c r="D14">
        <v>142021654</v>
      </c>
      <c r="E14" s="3"/>
    </row>
    <row r="15" spans="1:5" x14ac:dyDescent="0.45">
      <c r="A15" s="2" t="s">
        <v>18</v>
      </c>
      <c r="D15" t="s">
        <v>32</v>
      </c>
      <c r="E15" s="3"/>
    </row>
    <row r="16" spans="1:5" x14ac:dyDescent="0.45">
      <c r="A16" s="2" t="s">
        <v>19</v>
      </c>
      <c r="D16" t="s">
        <v>32</v>
      </c>
      <c r="E16" s="3"/>
    </row>
    <row r="17" spans="1:5" x14ac:dyDescent="0.45">
      <c r="A17" s="2" t="s">
        <v>20</v>
      </c>
      <c r="C17" t="s">
        <v>32</v>
      </c>
      <c r="D17" t="s">
        <v>32</v>
      </c>
      <c r="E17" s="3"/>
    </row>
    <row r="18" spans="1:5" x14ac:dyDescent="0.45">
      <c r="A18" s="2" t="s">
        <v>21</v>
      </c>
      <c r="D18" t="s">
        <v>77</v>
      </c>
      <c r="E18" s="3"/>
    </row>
    <row r="19" spans="1:5" x14ac:dyDescent="0.45">
      <c r="A19" s="2" t="s">
        <v>22</v>
      </c>
      <c r="D19" t="s">
        <v>77</v>
      </c>
      <c r="E19" s="3"/>
    </row>
    <row r="20" spans="1:5" x14ac:dyDescent="0.45">
      <c r="A20" s="2" t="s">
        <v>23</v>
      </c>
      <c r="D20" t="s">
        <v>77</v>
      </c>
      <c r="E20" s="3" t="str">
        <f>IF(C20="","",IF(B20=C20,"","Veränderung"))</f>
        <v/>
      </c>
    </row>
    <row r="21" spans="1:5" x14ac:dyDescent="0.45">
      <c r="A21" s="2" t="s">
        <v>24</v>
      </c>
      <c r="D21" t="s">
        <v>77</v>
      </c>
      <c r="E21" s="3"/>
    </row>
    <row r="22" spans="1:5" x14ac:dyDescent="0.45">
      <c r="A22" s="2" t="s">
        <v>25</v>
      </c>
      <c r="D22" t="s">
        <v>78</v>
      </c>
    </row>
    <row r="23" spans="1:5" x14ac:dyDescent="0.45">
      <c r="A23" s="2"/>
    </row>
    <row r="29" spans="1:5" x14ac:dyDescent="0.45">
      <c r="A29" t="s">
        <v>26</v>
      </c>
      <c r="B29" t="s">
        <v>79</v>
      </c>
      <c r="C29" t="s">
        <v>80</v>
      </c>
      <c r="D29" t="s">
        <v>81</v>
      </c>
    </row>
    <row r="30" spans="1:5" x14ac:dyDescent="0.45">
      <c r="A30" t="s">
        <v>27</v>
      </c>
      <c r="B30" t="s">
        <v>82</v>
      </c>
      <c r="C30" t="s">
        <v>83</v>
      </c>
      <c r="D30"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
  <sheetViews>
    <sheetView workbookViewId="0">
      <selection activeCell="D22" sqref="D22"/>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t="s">
        <v>85</v>
      </c>
      <c r="E1" s="1" t="s">
        <v>4</v>
      </c>
    </row>
    <row r="2" spans="1:5" x14ac:dyDescent="0.45">
      <c r="A2" s="2" t="s">
        <v>5</v>
      </c>
      <c r="B2" t="s">
        <v>86</v>
      </c>
      <c r="C2" t="s">
        <v>87</v>
      </c>
      <c r="D2" t="s">
        <v>87</v>
      </c>
      <c r="E2" s="3" t="str">
        <f>IF(C2="","",IF(B2=C2,"","Veränderung"))</f>
        <v>Veränderung</v>
      </c>
    </row>
    <row r="3" spans="1:5" x14ac:dyDescent="0.45">
      <c r="A3" s="2" t="s">
        <v>6</v>
      </c>
      <c r="B3" t="s">
        <v>88</v>
      </c>
      <c r="C3" t="s">
        <v>89</v>
      </c>
      <c r="D3" t="s">
        <v>89</v>
      </c>
      <c r="E3" s="3" t="str">
        <f>IF(C3="","",IF(B3=C3,"","Veränderung"))</f>
        <v>Veränderung</v>
      </c>
    </row>
    <row r="4" spans="1:5" x14ac:dyDescent="0.45">
      <c r="A4" s="2" t="s">
        <v>7</v>
      </c>
      <c r="B4" t="s">
        <v>90</v>
      </c>
      <c r="C4" t="s">
        <v>91</v>
      </c>
      <c r="D4" t="s">
        <v>91</v>
      </c>
      <c r="E4" s="3" t="str">
        <f>IF(C4="","",IF(B4=C4,"","Veränderung"))</f>
        <v>Veränderung</v>
      </c>
    </row>
    <row r="5" spans="1:5" x14ac:dyDescent="0.45">
      <c r="A5" s="2" t="s">
        <v>8</v>
      </c>
      <c r="B5" t="s">
        <v>92</v>
      </c>
      <c r="C5" t="s">
        <v>93</v>
      </c>
      <c r="D5" t="s">
        <v>94</v>
      </c>
      <c r="E5" s="3"/>
    </row>
    <row r="6" spans="1:5" x14ac:dyDescent="0.45">
      <c r="A6" s="2" t="s">
        <v>9</v>
      </c>
      <c r="B6" s="4">
        <v>40245</v>
      </c>
      <c r="C6" s="4">
        <v>25854</v>
      </c>
      <c r="D6" s="4"/>
      <c r="E6" s="3">
        <f>IF(C6="","",B6/C6-1)</f>
        <v>0.55662566720816886</v>
      </c>
    </row>
    <row r="7" spans="1:5" x14ac:dyDescent="0.45">
      <c r="A7" s="2" t="s">
        <v>10</v>
      </c>
      <c r="B7" s="4">
        <v>1307</v>
      </c>
      <c r="C7" s="4">
        <v>899</v>
      </c>
      <c r="D7" s="4"/>
      <c r="E7" s="3">
        <f>IF(C7="","",B7/C7-1)</f>
        <v>0.45383759733036699</v>
      </c>
    </row>
    <row r="8" spans="1:5" x14ac:dyDescent="0.45">
      <c r="A8" s="2" t="s">
        <v>11</v>
      </c>
      <c r="B8" s="4">
        <v>3685103464</v>
      </c>
      <c r="C8" s="4">
        <v>3685395547</v>
      </c>
      <c r="D8" s="4">
        <v>3310884813</v>
      </c>
      <c r="E8" s="3">
        <f>IF(C8="","",B8/C8-1)</f>
        <v>-7.9254179442878048E-5</v>
      </c>
    </row>
    <row r="9" spans="1:5" x14ac:dyDescent="0.45">
      <c r="A9" s="2" t="s">
        <v>12</v>
      </c>
      <c r="B9" s="4">
        <v>4731142</v>
      </c>
      <c r="C9" s="4">
        <v>2698471413</v>
      </c>
      <c r="D9" s="4"/>
      <c r="E9" s="3"/>
    </row>
    <row r="10" spans="1:5" x14ac:dyDescent="0.45">
      <c r="A10" s="2" t="s">
        <v>13</v>
      </c>
      <c r="B10">
        <v>100.1</v>
      </c>
      <c r="C10">
        <v>111.3</v>
      </c>
      <c r="D10">
        <v>109.2</v>
      </c>
      <c r="E10" s="3">
        <f>IF(C10="","",B10/C10-1)</f>
        <v>-0.10062893081761004</v>
      </c>
    </row>
    <row r="11" spans="1:5" x14ac:dyDescent="0.45">
      <c r="A11" s="2" t="s">
        <v>14</v>
      </c>
      <c r="B11">
        <v>-8.84</v>
      </c>
      <c r="C11">
        <v>4.8899999999999997</v>
      </c>
      <c r="D11" t="s">
        <v>32</v>
      </c>
      <c r="E11" s="3"/>
    </row>
    <row r="12" spans="1:5" x14ac:dyDescent="0.45">
      <c r="A12" s="2" t="s">
        <v>15</v>
      </c>
      <c r="B12" s="7">
        <v>55254597</v>
      </c>
      <c r="C12" s="7">
        <v>29823789</v>
      </c>
      <c r="D12" s="7"/>
      <c r="E12" s="3"/>
    </row>
    <row r="13" spans="1:5" x14ac:dyDescent="0.45">
      <c r="A13" s="2" t="s">
        <v>16</v>
      </c>
      <c r="B13" s="7">
        <v>297080004</v>
      </c>
      <c r="C13" s="7">
        <v>207402490</v>
      </c>
      <c r="D13" s="7"/>
      <c r="E13" s="3"/>
    </row>
    <row r="14" spans="1:5" x14ac:dyDescent="0.45">
      <c r="A14" s="2" t="s">
        <v>17</v>
      </c>
      <c r="B14" s="7"/>
      <c r="C14" s="7"/>
      <c r="D14" s="7"/>
      <c r="E14" s="3"/>
    </row>
    <row r="15" spans="1:5" x14ac:dyDescent="0.45">
      <c r="A15" s="2" t="s">
        <v>18</v>
      </c>
      <c r="B15" s="7">
        <v>3768428</v>
      </c>
      <c r="C15" s="7">
        <v>3101966</v>
      </c>
      <c r="D15" s="7"/>
      <c r="E15" s="3"/>
    </row>
    <row r="16" spans="1:5" x14ac:dyDescent="0.45">
      <c r="A16" s="2" t="s">
        <v>19</v>
      </c>
      <c r="B16" s="7">
        <v>18693584</v>
      </c>
      <c r="C16" s="7">
        <v>8104065</v>
      </c>
      <c r="D16" s="7">
        <v>0</v>
      </c>
      <c r="E16" s="3"/>
    </row>
    <row r="17" spans="1:5" x14ac:dyDescent="0.45">
      <c r="A17" s="2" t="s">
        <v>20</v>
      </c>
      <c r="B17" s="7">
        <v>8707701</v>
      </c>
      <c r="C17" s="7">
        <v>5930975</v>
      </c>
      <c r="D17" s="7"/>
      <c r="E17" s="3"/>
    </row>
    <row r="18" spans="1:5" x14ac:dyDescent="0.45">
      <c r="A18" s="2" t="s">
        <v>21</v>
      </c>
      <c r="B18" t="s">
        <v>95</v>
      </c>
      <c r="C18" t="s">
        <v>95</v>
      </c>
      <c r="D18" t="s">
        <v>95</v>
      </c>
      <c r="E18" s="3"/>
    </row>
    <row r="19" spans="1:5" x14ac:dyDescent="0.45">
      <c r="A19" s="2" t="s">
        <v>22</v>
      </c>
      <c r="B19">
        <v>2</v>
      </c>
      <c r="C19">
        <v>1.75</v>
      </c>
      <c r="D19" t="s">
        <v>32</v>
      </c>
      <c r="E19" s="3"/>
    </row>
    <row r="20" spans="1:5" x14ac:dyDescent="0.45">
      <c r="A20" s="2" t="s">
        <v>23</v>
      </c>
      <c r="B20" t="s">
        <v>96</v>
      </c>
      <c r="C20" t="s">
        <v>96</v>
      </c>
      <c r="D20" t="s">
        <v>96</v>
      </c>
      <c r="E20" s="3" t="str">
        <f>IF(C20="","",IF(B20=C20,"","Veränderung"))</f>
        <v/>
      </c>
    </row>
    <row r="21" spans="1:5" x14ac:dyDescent="0.45">
      <c r="A21" s="2" t="s">
        <v>24</v>
      </c>
      <c r="B21" t="s">
        <v>97</v>
      </c>
      <c r="C21" t="s">
        <v>97</v>
      </c>
      <c r="D21" t="s">
        <v>97</v>
      </c>
      <c r="E21" s="3"/>
    </row>
    <row r="22" spans="1:5" x14ac:dyDescent="0.45">
      <c r="A22" s="2" t="s">
        <v>25</v>
      </c>
      <c r="B22" t="s">
        <v>98</v>
      </c>
      <c r="C22" t="s">
        <v>98</v>
      </c>
      <c r="D22" t="s">
        <v>98</v>
      </c>
    </row>
    <row r="23" spans="1:5" x14ac:dyDescent="0.45">
      <c r="A23" s="2"/>
    </row>
    <row r="29" spans="1:5" x14ac:dyDescent="0.45">
      <c r="A29" t="s">
        <v>26</v>
      </c>
      <c r="B29" t="s">
        <v>99</v>
      </c>
      <c r="C29" t="s">
        <v>100</v>
      </c>
      <c r="D29" t="s">
        <v>101</v>
      </c>
    </row>
    <row r="30" spans="1:5" x14ac:dyDescent="0.45">
      <c r="A30" t="s">
        <v>27</v>
      </c>
      <c r="B30" t="s">
        <v>102</v>
      </c>
      <c r="C30" t="s">
        <v>103</v>
      </c>
      <c r="D30" t="s">
        <v>104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workbookViewId="0">
      <selection activeCell="B29" sqref="B29"/>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105</v>
      </c>
      <c r="C2" t="s">
        <v>105</v>
      </c>
      <c r="D2" t="s">
        <v>106</v>
      </c>
      <c r="E2" s="3" t="str">
        <f>IF(C2="","",IF(B2=C2,"","Veränderung"))</f>
        <v/>
      </c>
    </row>
    <row r="3" spans="1:5" x14ac:dyDescent="0.45">
      <c r="A3" s="2" t="s">
        <v>6</v>
      </c>
      <c r="B3" t="s">
        <v>105</v>
      </c>
      <c r="C3" t="s">
        <v>105</v>
      </c>
      <c r="D3" t="s">
        <v>105</v>
      </c>
      <c r="E3" s="3" t="str">
        <f>IF(C3="","",IF(B3=C3,"","Veränderung"))</f>
        <v/>
      </c>
    </row>
    <row r="4" spans="1:5" x14ac:dyDescent="0.45">
      <c r="A4" s="2" t="s">
        <v>7</v>
      </c>
      <c r="B4" t="s">
        <v>107</v>
      </c>
      <c r="C4" t="s">
        <v>108</v>
      </c>
      <c r="D4" t="s">
        <v>107</v>
      </c>
      <c r="E4" s="3" t="str">
        <f>IF(C4="","",IF(B4=C4,"","Veränderung"))</f>
        <v>Veränderung</v>
      </c>
    </row>
    <row r="5" spans="1:5" x14ac:dyDescent="0.45">
      <c r="A5" s="2" t="s">
        <v>8</v>
      </c>
      <c r="B5" t="s">
        <v>109</v>
      </c>
      <c r="C5" t="s">
        <v>110</v>
      </c>
      <c r="D5" t="s">
        <v>110</v>
      </c>
      <c r="E5" s="3"/>
    </row>
    <row r="6" spans="1:5" x14ac:dyDescent="0.45">
      <c r="A6" s="2" t="s">
        <v>9</v>
      </c>
      <c r="B6" s="4">
        <v>214529</v>
      </c>
      <c r="C6" s="4">
        <v>191490</v>
      </c>
      <c r="D6" s="4"/>
      <c r="E6" s="3">
        <f>IF(C6="","",B6/C6-1)</f>
        <v>0.12031437672985534</v>
      </c>
    </row>
    <row r="7" spans="1:5" x14ac:dyDescent="0.45">
      <c r="A7" s="2" t="s">
        <v>10</v>
      </c>
      <c r="B7" s="4">
        <v>5769</v>
      </c>
      <c r="C7" s="4">
        <v>4454</v>
      </c>
      <c r="D7" s="4"/>
      <c r="E7" s="3">
        <f>IF(C7="","",B7/C7-1)</f>
        <v>0.29524023349797934</v>
      </c>
    </row>
    <row r="8" spans="1:5" x14ac:dyDescent="0.45">
      <c r="A8" s="2" t="s">
        <v>11</v>
      </c>
      <c r="B8" s="4">
        <v>29137578557</v>
      </c>
      <c r="C8" s="4">
        <v>22295041486</v>
      </c>
      <c r="D8" s="4"/>
      <c r="E8" s="3">
        <f>IF(C8="","",B8/C8-1)</f>
        <v>0.30690846999754262</v>
      </c>
    </row>
    <row r="9" spans="1:5" x14ac:dyDescent="0.45">
      <c r="A9" s="2" t="s">
        <v>12</v>
      </c>
      <c r="B9" s="4">
        <v>4470282</v>
      </c>
      <c r="C9" s="4">
        <v>4434901</v>
      </c>
      <c r="D9" s="4"/>
      <c r="E9" s="3"/>
    </row>
    <row r="10" spans="1:5" x14ac:dyDescent="0.45">
      <c r="A10" s="2" t="s">
        <v>13</v>
      </c>
      <c r="B10">
        <v>100.6</v>
      </c>
      <c r="C10">
        <v>111.9</v>
      </c>
      <c r="D10">
        <v>111</v>
      </c>
      <c r="E10" s="3">
        <f>IF(C10="","",B10/C10-1)</f>
        <v>-0.10098302055406627</v>
      </c>
    </row>
    <row r="11" spans="1:5" x14ac:dyDescent="0.45">
      <c r="A11" s="2" t="s">
        <v>14</v>
      </c>
      <c r="B11">
        <v>-9.58</v>
      </c>
      <c r="C11" t="s">
        <v>32</v>
      </c>
      <c r="D11" t="s">
        <v>32</v>
      </c>
      <c r="E11" s="3"/>
    </row>
    <row r="12" spans="1:5" x14ac:dyDescent="0.45">
      <c r="A12" s="2" t="s">
        <v>15</v>
      </c>
      <c r="B12" s="7">
        <v>247298300</v>
      </c>
      <c r="C12" s="7">
        <v>214540982</v>
      </c>
      <c r="D12" s="7"/>
      <c r="E12" s="3"/>
    </row>
    <row r="13" spans="1:5" x14ac:dyDescent="0.45">
      <c r="A13" s="2" t="s">
        <v>16</v>
      </c>
      <c r="B13" s="7">
        <v>1871181925</v>
      </c>
      <c r="C13" s="7">
        <v>1614571843</v>
      </c>
      <c r="D13" s="7"/>
      <c r="E13" s="3"/>
    </row>
    <row r="14" spans="1:5" x14ac:dyDescent="0.45">
      <c r="A14" s="2" t="s">
        <v>17</v>
      </c>
      <c r="B14" s="7">
        <v>0</v>
      </c>
      <c r="C14" s="7">
        <v>0</v>
      </c>
      <c r="D14" s="7"/>
      <c r="E14" s="3"/>
    </row>
    <row r="15" spans="1:5" x14ac:dyDescent="0.45">
      <c r="A15" s="2" t="s">
        <v>18</v>
      </c>
      <c r="B15" s="7">
        <v>69781057</v>
      </c>
      <c r="C15" s="7">
        <v>67155701</v>
      </c>
      <c r="D15" s="7"/>
      <c r="E15" s="3"/>
    </row>
    <row r="16" spans="1:5" x14ac:dyDescent="0.45">
      <c r="A16" s="2" t="s">
        <v>19</v>
      </c>
      <c r="B16" s="7">
        <v>84607360</v>
      </c>
      <c r="C16" s="7">
        <v>103974139</v>
      </c>
      <c r="D16" s="7"/>
      <c r="E16" s="3"/>
    </row>
    <row r="17" spans="1:5" x14ac:dyDescent="0.45">
      <c r="A17" s="2" t="s">
        <v>20</v>
      </c>
      <c r="B17" s="7">
        <v>83069977</v>
      </c>
      <c r="C17" s="7">
        <v>83820961</v>
      </c>
      <c r="D17" s="7"/>
      <c r="E17" s="3"/>
    </row>
    <row r="18" spans="1:5" x14ac:dyDescent="0.45">
      <c r="A18" s="2" t="s">
        <v>21</v>
      </c>
      <c r="B18" t="s">
        <v>111</v>
      </c>
      <c r="C18" t="s">
        <v>111</v>
      </c>
      <c r="D18" t="s">
        <v>111</v>
      </c>
      <c r="E18" s="3"/>
    </row>
    <row r="19" spans="1:5" x14ac:dyDescent="0.45">
      <c r="A19" s="2" t="s">
        <v>22</v>
      </c>
      <c r="B19" s="8">
        <v>2.2499999999999999E-2</v>
      </c>
      <c r="C19" t="s">
        <v>32</v>
      </c>
      <c r="D19">
        <v>1.75</v>
      </c>
      <c r="E19" s="3"/>
    </row>
    <row r="20" spans="1:5" x14ac:dyDescent="0.45">
      <c r="A20" s="2" t="s">
        <v>23</v>
      </c>
      <c r="B20" t="s">
        <v>96</v>
      </c>
      <c r="C20" t="s">
        <v>96</v>
      </c>
      <c r="D20" t="s">
        <v>96</v>
      </c>
      <c r="E20" s="3" t="str">
        <f>IF(C20="","",IF(B20=C20,"","Veränderung"))</f>
        <v/>
      </c>
    </row>
    <row r="21" spans="1:5" x14ac:dyDescent="0.45">
      <c r="A21" s="2" t="s">
        <v>24</v>
      </c>
      <c r="B21" t="s">
        <v>97</v>
      </c>
      <c r="C21" t="s">
        <v>97</v>
      </c>
      <c r="D21" t="s">
        <v>97</v>
      </c>
      <c r="E21" s="3"/>
    </row>
    <row r="22" spans="1:5" x14ac:dyDescent="0.45">
      <c r="A22" s="2" t="s">
        <v>25</v>
      </c>
      <c r="B22" t="s">
        <v>60</v>
      </c>
      <c r="C22" t="s">
        <v>112</v>
      </c>
      <c r="D22" t="s">
        <v>60</v>
      </c>
    </row>
    <row r="23" spans="1:5" x14ac:dyDescent="0.45">
      <c r="A23" s="2"/>
    </row>
    <row r="29" spans="1:5" x14ac:dyDescent="0.45">
      <c r="A29" t="s">
        <v>26</v>
      </c>
      <c r="B29" t="s">
        <v>113</v>
      </c>
    </row>
    <row r="30" spans="1:5" x14ac:dyDescent="0.45">
      <c r="A30" t="s">
        <v>27</v>
      </c>
      <c r="B30"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workbookViewId="0">
      <selection activeCell="C8" sqref="C8"/>
    </sheetView>
  </sheetViews>
  <sheetFormatPr baseColWidth="10" defaultColWidth="9.06640625" defaultRowHeight="14.25" x14ac:dyDescent="0.45"/>
  <cols>
    <col min="1" max="1" width="17.796875" customWidth="1"/>
    <col min="2" max="4" width="21.46484375" customWidth="1"/>
  </cols>
  <sheetData>
    <row r="1" spans="1:5" x14ac:dyDescent="0.45">
      <c r="A1" s="1" t="s">
        <v>0</v>
      </c>
      <c r="B1" s="1">
        <v>2022</v>
      </c>
      <c r="C1" s="1">
        <v>2021</v>
      </c>
      <c r="D1" s="1">
        <v>2020</v>
      </c>
      <c r="E1" s="1" t="s">
        <v>4</v>
      </c>
    </row>
    <row r="2" spans="1:5" x14ac:dyDescent="0.45">
      <c r="A2" s="2" t="s">
        <v>5</v>
      </c>
      <c r="B2" t="s">
        <v>115</v>
      </c>
      <c r="C2" t="s">
        <v>116</v>
      </c>
      <c r="D2" t="s">
        <v>115</v>
      </c>
      <c r="E2" s="3" t="str">
        <f>IF(C2="","",IF(B2=C2,"","Veränderung"))</f>
        <v>Veränderung</v>
      </c>
    </row>
    <row r="3" spans="1:5" x14ac:dyDescent="0.45">
      <c r="A3" s="2" t="s">
        <v>6</v>
      </c>
      <c r="B3" t="s">
        <v>117</v>
      </c>
      <c r="C3" t="s">
        <v>117</v>
      </c>
      <c r="D3" t="s">
        <v>117</v>
      </c>
      <c r="E3" s="3" t="str">
        <f>IF(C3="","",IF(B3=C3,"","Veränderung"))</f>
        <v/>
      </c>
    </row>
    <row r="4" spans="1:5" x14ac:dyDescent="0.45">
      <c r="A4" s="2" t="s">
        <v>7</v>
      </c>
      <c r="B4" t="s">
        <v>118</v>
      </c>
      <c r="C4" t="s">
        <v>118</v>
      </c>
      <c r="D4" t="s">
        <v>118</v>
      </c>
      <c r="E4" s="3" t="str">
        <f>IF(C4="","",IF(B4=C4,"","Veränderung"))</f>
        <v/>
      </c>
    </row>
    <row r="5" spans="1:5" x14ac:dyDescent="0.45">
      <c r="A5" s="2" t="s">
        <v>8</v>
      </c>
      <c r="B5" t="s">
        <v>92</v>
      </c>
      <c r="C5" t="s">
        <v>119</v>
      </c>
      <c r="D5" t="s">
        <v>92</v>
      </c>
      <c r="E5" s="3"/>
    </row>
    <row r="6" spans="1:5" x14ac:dyDescent="0.45">
      <c r="A6" s="2" t="s">
        <v>9</v>
      </c>
      <c r="B6" s="4">
        <v>50055</v>
      </c>
      <c r="C6" s="4">
        <v>42354</v>
      </c>
      <c r="D6" s="4">
        <v>37283</v>
      </c>
      <c r="E6" s="3">
        <f>IF(C6="","",B6/C6-1)</f>
        <v>0.18182462105114028</v>
      </c>
    </row>
    <row r="7" spans="1:5" x14ac:dyDescent="0.45">
      <c r="A7" s="2" t="s">
        <v>10</v>
      </c>
      <c r="B7" s="4">
        <v>1025</v>
      </c>
      <c r="C7" s="4">
        <v>768</v>
      </c>
      <c r="D7" s="4" t="s">
        <v>32</v>
      </c>
      <c r="E7" s="3">
        <f>IF(C7="","",B7/C7-1)</f>
        <v>0.33463541666666674</v>
      </c>
    </row>
    <row r="8" spans="1:5" x14ac:dyDescent="0.45">
      <c r="A8" s="2" t="s">
        <v>11</v>
      </c>
      <c r="B8" s="4">
        <v>5891633176</v>
      </c>
      <c r="C8" s="4">
        <v>4704020344</v>
      </c>
      <c r="D8" s="4">
        <v>4127560082</v>
      </c>
      <c r="E8" s="3">
        <f>IF(C8="","",B8/C8-1)</f>
        <v>0.25246762240618414</v>
      </c>
    </row>
    <row r="9" spans="1:5" x14ac:dyDescent="0.45">
      <c r="A9" s="2" t="s">
        <v>12</v>
      </c>
      <c r="B9" s="4">
        <v>1674312</v>
      </c>
      <c r="C9" s="4">
        <v>1392287</v>
      </c>
      <c r="D9" s="4"/>
      <c r="E9" s="3"/>
    </row>
    <row r="10" spans="1:5" x14ac:dyDescent="0.45">
      <c r="A10" s="2" t="s">
        <v>13</v>
      </c>
      <c r="B10">
        <v>101.7</v>
      </c>
      <c r="C10">
        <v>111.1</v>
      </c>
      <c r="D10">
        <v>112.5</v>
      </c>
      <c r="E10" s="3">
        <f>IF(C10="","",B10/C10-1)</f>
        <v>-8.4608460846084532E-2</v>
      </c>
    </row>
    <row r="11" spans="1:5" x14ac:dyDescent="0.45">
      <c r="A11" s="2" t="s">
        <v>14</v>
      </c>
      <c r="B11">
        <v>-8.7799999999999994</v>
      </c>
      <c r="E11" s="3"/>
    </row>
    <row r="12" spans="1:5" x14ac:dyDescent="0.45">
      <c r="A12" s="2" t="s">
        <v>15</v>
      </c>
      <c r="B12">
        <v>60292618</v>
      </c>
      <c r="C12">
        <v>50097400</v>
      </c>
      <c r="E12" s="3"/>
    </row>
    <row r="13" spans="1:5" x14ac:dyDescent="0.45">
      <c r="A13" s="2" t="s">
        <v>16</v>
      </c>
      <c r="B13" s="9">
        <v>416248762</v>
      </c>
      <c r="C13" s="10">
        <v>338585725.88</v>
      </c>
      <c r="E13" s="3"/>
    </row>
    <row r="14" spans="1:5" x14ac:dyDescent="0.45">
      <c r="A14" s="2" t="s">
        <v>17</v>
      </c>
      <c r="D14">
        <v>1051312405</v>
      </c>
      <c r="E14" s="3"/>
    </row>
    <row r="15" spans="1:5" x14ac:dyDescent="0.45">
      <c r="A15" s="2" t="s">
        <v>18</v>
      </c>
      <c r="B15" s="10">
        <v>15671513.15</v>
      </c>
      <c r="C15" s="10">
        <v>15749630.49</v>
      </c>
      <c r="E15" s="3"/>
    </row>
    <row r="16" spans="1:5" x14ac:dyDescent="0.45">
      <c r="A16" s="2" t="s">
        <v>19</v>
      </c>
      <c r="B16" s="10">
        <v>29714521.399999999</v>
      </c>
      <c r="C16" s="10">
        <v>23450540.800000001</v>
      </c>
      <c r="E16" s="3"/>
    </row>
    <row r="17" spans="1:5" x14ac:dyDescent="0.45">
      <c r="A17" s="2" t="s">
        <v>20</v>
      </c>
      <c r="B17" s="10">
        <v>19796452.699999999</v>
      </c>
      <c r="C17" s="10">
        <v>21081669.149999999</v>
      </c>
      <c r="E17" s="3"/>
    </row>
    <row r="18" spans="1:5" x14ac:dyDescent="0.45">
      <c r="A18" s="2" t="s">
        <v>21</v>
      </c>
      <c r="B18" t="s">
        <v>120</v>
      </c>
      <c r="C18" t="s">
        <v>120</v>
      </c>
      <c r="D18" t="s">
        <v>120</v>
      </c>
      <c r="E18" s="3"/>
    </row>
    <row r="19" spans="1:5" x14ac:dyDescent="0.45">
      <c r="A19" s="2" t="s">
        <v>22</v>
      </c>
      <c r="B19">
        <v>2.25</v>
      </c>
      <c r="C19">
        <v>1.75</v>
      </c>
      <c r="D19">
        <v>2</v>
      </c>
      <c r="E19" s="3"/>
    </row>
    <row r="20" spans="1:5" x14ac:dyDescent="0.45">
      <c r="A20" s="2" t="s">
        <v>23</v>
      </c>
      <c r="B20" t="s">
        <v>96</v>
      </c>
      <c r="C20" t="s">
        <v>96</v>
      </c>
      <c r="D20" t="s">
        <v>96</v>
      </c>
      <c r="E20" s="3" t="str">
        <f>IF(C20="","",IF(B20=C20,"","Veränderung"))</f>
        <v/>
      </c>
    </row>
    <row r="21" spans="1:5" x14ac:dyDescent="0.45">
      <c r="A21" s="2" t="s">
        <v>24</v>
      </c>
      <c r="B21" t="s">
        <v>97</v>
      </c>
      <c r="C21" t="s">
        <v>97</v>
      </c>
      <c r="D21" t="s">
        <v>97</v>
      </c>
      <c r="E21" s="3"/>
    </row>
    <row r="22" spans="1:5" x14ac:dyDescent="0.45">
      <c r="A22" s="2" t="s">
        <v>25</v>
      </c>
      <c r="B22" t="s">
        <v>121</v>
      </c>
      <c r="C22" t="s">
        <v>121</v>
      </c>
      <c r="D22" t="s">
        <v>96</v>
      </c>
    </row>
    <row r="23" spans="1:5" x14ac:dyDescent="0.45">
      <c r="A23" s="2"/>
    </row>
    <row r="29" spans="1:5" x14ac:dyDescent="0.45">
      <c r="A29" t="s">
        <v>26</v>
      </c>
      <c r="B29" t="s">
        <v>122</v>
      </c>
    </row>
    <row r="30" spans="1:5" x14ac:dyDescent="0.45">
      <c r="A30" t="s">
        <v>27</v>
      </c>
      <c r="B30"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46</vt:i4>
      </vt:variant>
    </vt:vector>
  </HeadingPairs>
  <TitlesOfParts>
    <vt:vector size="46" baseType="lpstr">
      <vt:lpstr>template</vt:lpstr>
      <vt:lpstr>ALSA</vt:lpstr>
      <vt:lpstr>Ambassador</vt:lpstr>
      <vt:lpstr>ASGA</vt:lpstr>
      <vt:lpstr>ascaro</vt:lpstr>
      <vt:lpstr>AVENA</vt:lpstr>
      <vt:lpstr>Axa-Group-Invest</vt:lpstr>
      <vt:lpstr>Axa-Professional-Invest</vt:lpstr>
      <vt:lpstr>Axa-Westschweiz-Professional</vt:lpstr>
      <vt:lpstr>BonAssistus</vt:lpstr>
      <vt:lpstr>BVK</vt:lpstr>
      <vt:lpstr>CIEPP</vt:lpstr>
      <vt:lpstr>Convitus</vt:lpstr>
      <vt:lpstr>Copré</vt:lpstr>
      <vt:lpstr>Fonds-interprofessionel</vt:lpstr>
      <vt:lpstr>Fundamenta</vt:lpstr>
      <vt:lpstr>Futura</vt:lpstr>
      <vt:lpstr>GastroSocial</vt:lpstr>
      <vt:lpstr>Helvetia-BVG-Invest</vt:lpstr>
      <vt:lpstr>LLB-Liechtenstein</vt:lpstr>
      <vt:lpstr>Loyalis</vt:lpstr>
      <vt:lpstr>Medpension</vt:lpstr>
      <vt:lpstr>Nest</vt:lpstr>
      <vt:lpstr>PAT</vt:lpstr>
      <vt:lpstr>Patrimonia</vt:lpstr>
      <vt:lpstr>Perspectiva</vt:lpstr>
      <vt:lpstr>PKE-Energie</vt:lpstr>
      <vt:lpstr>PKG</vt:lpstr>
      <vt:lpstr>Profelia</vt:lpstr>
      <vt:lpstr>Profond</vt:lpstr>
      <vt:lpstr>Promea</vt:lpstr>
      <vt:lpstr>PTV</vt:lpstr>
      <vt:lpstr>Revor</vt:lpstr>
      <vt:lpstr>SHP</vt:lpstr>
      <vt:lpstr>SKMU</vt:lpstr>
      <vt:lpstr>Sozialfonds</vt:lpstr>
      <vt:lpstr>SVE</vt:lpstr>
      <vt:lpstr>Servisa</vt:lpstr>
      <vt:lpstr>Servisa-Supra</vt:lpstr>
      <vt:lpstr>Transparenta</vt:lpstr>
      <vt:lpstr>Tellco-pk</vt:lpstr>
      <vt:lpstr>UWP</vt:lpstr>
      <vt:lpstr>Veska</vt:lpstr>
      <vt:lpstr>Vita</vt:lpstr>
      <vt:lpstr>vitems</vt:lpstr>
      <vt:lpstr>VSM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2015-06-05T18:19:34Z</dcterms:created>
  <dcterms:modified xsi:type="dcterms:W3CDTF">2023-08-10T17:22:09Z</dcterms:modified>
</cp:coreProperties>
</file>