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fgalvis\Downloads\"/>
    </mc:Choice>
  </mc:AlternateContent>
  <xr:revisionPtr revIDLastSave="0" documentId="13_ncr:1_{E2CCA295-30DC-4B94-A4CA-0DB3794C77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" sheetId="1" r:id="rId1"/>
    <sheet name="Graph" sheetId="2" r:id="rId2"/>
  </sheets>
  <definedNames>
    <definedName name="_xlnm._FilterDatabase" localSheetId="0" hidden="1">Table!$A$1:$K$67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L3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22" i="1"/>
  <c r="L22" i="1"/>
  <c r="K32" i="1"/>
  <c r="L32" i="1"/>
  <c r="K39" i="1"/>
  <c r="K42" i="1"/>
  <c r="L42" i="1"/>
  <c r="K48" i="1"/>
  <c r="L48" i="1"/>
  <c r="K49" i="1"/>
  <c r="L49" i="1"/>
  <c r="K50" i="1"/>
  <c r="L50" i="1"/>
  <c r="K51" i="1"/>
  <c r="L51" i="1"/>
  <c r="K56" i="1"/>
  <c r="L56" i="1"/>
  <c r="K57" i="1"/>
  <c r="L57" i="1"/>
  <c r="K58" i="1"/>
  <c r="L58" i="1"/>
  <c r="K59" i="1"/>
  <c r="L59" i="1"/>
  <c r="K60" i="1"/>
  <c r="L60" i="1"/>
  <c r="K61" i="1"/>
  <c r="L61" i="1"/>
  <c r="K62" i="1"/>
  <c r="L62" i="1"/>
  <c r="K63" i="1"/>
  <c r="L63" i="1"/>
  <c r="K64" i="1"/>
  <c r="L64" i="1"/>
  <c r="K65" i="1"/>
  <c r="L65" i="1"/>
  <c r="K66" i="1"/>
  <c r="L66" i="1"/>
  <c r="L2" i="1"/>
  <c r="T37" i="2"/>
  <c r="T36" i="2"/>
  <c r="T35" i="2"/>
  <c r="T34" i="2"/>
  <c r="T33" i="2"/>
  <c r="T32" i="2"/>
  <c r="T31" i="2"/>
  <c r="T30" i="2"/>
  <c r="T29" i="2"/>
  <c r="T28" i="2"/>
  <c r="T27" i="2"/>
  <c r="T26" i="2"/>
  <c r="T25" i="2"/>
  <c r="M66" i="1"/>
  <c r="M65" i="1"/>
  <c r="M64" i="1"/>
  <c r="M63" i="1"/>
  <c r="M61" i="1"/>
  <c r="M60" i="1"/>
  <c r="M59" i="1"/>
  <c r="M58" i="1"/>
  <c r="M57" i="1"/>
  <c r="M56" i="1"/>
  <c r="M55" i="1"/>
  <c r="F55" i="1"/>
  <c r="K55" i="1" s="1"/>
  <c r="M54" i="1"/>
  <c r="F54" i="1"/>
  <c r="K54" i="1" s="1"/>
  <c r="M53" i="1"/>
  <c r="F53" i="1"/>
  <c r="K53" i="1" s="1"/>
  <c r="M52" i="1"/>
  <c r="F52" i="1"/>
  <c r="K52" i="1" s="1"/>
  <c r="M51" i="1"/>
  <c r="F51" i="1"/>
  <c r="M50" i="1"/>
  <c r="M49" i="1"/>
  <c r="M48" i="1"/>
  <c r="M47" i="1"/>
  <c r="F47" i="1"/>
  <c r="K47" i="1" s="1"/>
  <c r="M46" i="1"/>
  <c r="F46" i="1"/>
  <c r="K46" i="1" s="1"/>
  <c r="M45" i="1"/>
  <c r="F45" i="1"/>
  <c r="K45" i="1" s="1"/>
  <c r="M44" i="1"/>
  <c r="F44" i="1"/>
  <c r="K44" i="1" s="1"/>
  <c r="M43" i="1"/>
  <c r="F43" i="1"/>
  <c r="K43" i="1" s="1"/>
  <c r="M42" i="1"/>
  <c r="F42" i="1"/>
  <c r="M41" i="1"/>
  <c r="F41" i="1"/>
  <c r="L41" i="1" s="1"/>
  <c r="M40" i="1"/>
  <c r="F40" i="1"/>
  <c r="L40" i="1" s="1"/>
  <c r="M39" i="1"/>
  <c r="F39" i="1"/>
  <c r="L39" i="1" s="1"/>
  <c r="M38" i="1"/>
  <c r="F38" i="1"/>
  <c r="K38" i="1" s="1"/>
  <c r="M37" i="1"/>
  <c r="F37" i="1"/>
  <c r="K37" i="1" s="1"/>
  <c r="M36" i="1"/>
  <c r="F36" i="1"/>
  <c r="K36" i="1" s="1"/>
  <c r="M35" i="1"/>
  <c r="F35" i="1"/>
  <c r="K35" i="1" s="1"/>
  <c r="M34" i="1"/>
  <c r="F34" i="1"/>
  <c r="K34" i="1" s="1"/>
  <c r="M33" i="1"/>
  <c r="F33" i="1"/>
  <c r="K33" i="1" s="1"/>
  <c r="M32" i="1"/>
  <c r="F32" i="1"/>
  <c r="M31" i="1"/>
  <c r="F31" i="1"/>
  <c r="L31" i="1" s="1"/>
  <c r="M30" i="1"/>
  <c r="F30" i="1"/>
  <c r="L30" i="1" s="1"/>
  <c r="M29" i="1"/>
  <c r="F29" i="1"/>
  <c r="K29" i="1" s="1"/>
  <c r="M28" i="1"/>
  <c r="F28" i="1"/>
  <c r="K28" i="1" s="1"/>
  <c r="M27" i="1"/>
  <c r="F27" i="1"/>
  <c r="K27" i="1" s="1"/>
  <c r="M26" i="1"/>
  <c r="F26" i="1"/>
  <c r="K26" i="1" s="1"/>
  <c r="M25" i="1"/>
  <c r="F25" i="1"/>
  <c r="K25" i="1" s="1"/>
  <c r="M24" i="1"/>
  <c r="F24" i="1"/>
  <c r="K24" i="1" s="1"/>
  <c r="M23" i="1"/>
  <c r="F23" i="1"/>
  <c r="K23" i="1" s="1"/>
  <c r="M22" i="1"/>
  <c r="F22" i="1"/>
  <c r="M21" i="1"/>
  <c r="F21" i="1"/>
  <c r="L21" i="1" s="1"/>
  <c r="M20" i="1"/>
  <c r="F20" i="1"/>
  <c r="L20" i="1" s="1"/>
  <c r="M19" i="1"/>
  <c r="F19" i="1"/>
  <c r="K19" i="1" s="1"/>
  <c r="M18" i="1"/>
  <c r="F18" i="1"/>
  <c r="K18" i="1" s="1"/>
  <c r="M17" i="1"/>
  <c r="F17" i="1"/>
  <c r="K17" i="1" s="1"/>
  <c r="M16" i="1"/>
  <c r="F16" i="1"/>
  <c r="K16" i="1" s="1"/>
  <c r="M15" i="1"/>
  <c r="F15" i="1"/>
  <c r="K15" i="1" s="1"/>
  <c r="M14" i="1"/>
  <c r="M13" i="1"/>
  <c r="M11" i="1"/>
  <c r="M10" i="1"/>
  <c r="M9" i="1"/>
  <c r="M8" i="1"/>
  <c r="M7" i="1"/>
  <c r="M6" i="1"/>
  <c r="M5" i="1"/>
  <c r="M4" i="1"/>
  <c r="M3" i="1"/>
  <c r="M67" i="1" s="1"/>
  <c r="M2" i="1"/>
  <c r="K2" i="1"/>
  <c r="K41" i="1" l="1"/>
  <c r="K31" i="1"/>
  <c r="K21" i="1"/>
  <c r="K40" i="1"/>
  <c r="K30" i="1"/>
  <c r="K20" i="1"/>
  <c r="L29" i="1"/>
  <c r="L19" i="1"/>
  <c r="L38" i="1"/>
  <c r="L28" i="1"/>
  <c r="L18" i="1"/>
  <c r="L47" i="1"/>
  <c r="L37" i="1"/>
  <c r="L27" i="1"/>
  <c r="L17" i="1"/>
  <c r="L46" i="1"/>
  <c r="L36" i="1"/>
  <c r="L26" i="1"/>
  <c r="L16" i="1"/>
  <c r="L52" i="1"/>
  <c r="L45" i="1"/>
  <c r="L35" i="1"/>
  <c r="L25" i="1"/>
  <c r="L15" i="1"/>
  <c r="L55" i="1"/>
  <c r="L54" i="1"/>
  <c r="L44" i="1"/>
  <c r="L34" i="1"/>
  <c r="L24" i="1"/>
  <c r="T38" i="2"/>
  <c r="L53" i="1"/>
  <c r="L43" i="1"/>
  <c r="L33" i="1"/>
  <c r="L23" i="1"/>
</calcChain>
</file>

<file path=xl/sharedStrings.xml><?xml version="1.0" encoding="utf-8"?>
<sst xmlns="http://schemas.openxmlformats.org/spreadsheetml/2006/main" count="365" uniqueCount="145">
  <si>
    <t>Building Name</t>
  </si>
  <si>
    <t>Event</t>
  </si>
  <si>
    <t>Event Year</t>
  </si>
  <si>
    <t>Structural system</t>
  </si>
  <si>
    <t># of stories</t>
  </si>
  <si>
    <t>Approx. building height (ft)</t>
  </si>
  <si>
    <t>Type of structural collapse</t>
  </si>
  <si>
    <t>Approx. Max. collapse distance (ft)</t>
  </si>
  <si>
    <t>Collapse distance / building height</t>
  </si>
  <si>
    <t>Debris distance / building height</t>
  </si>
  <si>
    <t># of stories [APPROX]</t>
  </si>
  <si>
    <t>Apartment building in Dali</t>
  </si>
  <si>
    <t>Chi Chi, Taiwan EQ</t>
  </si>
  <si>
    <t>RC moment frame + infill masonry walls</t>
  </si>
  <si>
    <t>Soft story</t>
  </si>
  <si>
    <t>Story mechanism + monolithic</t>
  </si>
  <si>
    <t>?</t>
  </si>
  <si>
    <t>Apartment building in Fengyuan</t>
  </si>
  <si>
    <t>11-story building in Shingjuang</t>
  </si>
  <si>
    <t>Story mechanism</t>
  </si>
  <si>
    <t>Condo in Dung-shr</t>
  </si>
  <si>
    <t>Assembly building</t>
  </si>
  <si>
    <t>Armenia, Colombia</t>
  </si>
  <si>
    <t>RC columns with infill masonry walls</t>
  </si>
  <si>
    <t>Vertical irregularities and pounding</t>
  </si>
  <si>
    <t>Monolithic</t>
  </si>
  <si>
    <t>WTC 1 &amp; 2</t>
  </si>
  <si>
    <t>9/11 Terrorist Attacks</t>
  </si>
  <si>
    <t>Steel perforated exterior steel bearing wall &amp; frame core</t>
  </si>
  <si>
    <t>-</t>
  </si>
  <si>
    <t>Banana peel</t>
  </si>
  <si>
    <t>WTC 7</t>
  </si>
  <si>
    <t>Perimeter Moment Frames</t>
  </si>
  <si>
    <t>Transfer Girders</t>
  </si>
  <si>
    <t>Implosion</t>
  </si>
  <si>
    <t>Windsor Tower</t>
  </si>
  <si>
    <t>Building Fire, Madrid</t>
  </si>
  <si>
    <t>Concrete Core + Steel Frame</t>
  </si>
  <si>
    <t>Lack of fire sprinkler</t>
  </si>
  <si>
    <t>Pancake</t>
  </si>
  <si>
    <t>Alto Rio</t>
  </si>
  <si>
    <t>Maule, Chile EQ</t>
  </si>
  <si>
    <t>RC shear walls</t>
  </si>
  <si>
    <t>Torre O’Higgins 241</t>
  </si>
  <si>
    <t>Vertical geometry irregularities</t>
  </si>
  <si>
    <t>Weiguan Jinlong Building</t>
  </si>
  <si>
    <t>Southern Taiwan EQ</t>
  </si>
  <si>
    <t>RC moment frame</t>
  </si>
  <si>
    <t>16 + 1B</t>
  </si>
  <si>
    <t>Plasco Building</t>
  </si>
  <si>
    <t>Building Fire, Tehran</t>
  </si>
  <si>
    <t>Steel frame and truss</t>
  </si>
  <si>
    <t>Specialty trusses</t>
  </si>
  <si>
    <t>Calz. de Tlalpan 2050</t>
  </si>
  <si>
    <t>Mexico City, Mexico EQ</t>
  </si>
  <si>
    <t>Mixed</t>
  </si>
  <si>
    <t>Long span</t>
  </si>
  <si>
    <t>Sidesway</t>
  </si>
  <si>
    <t>Patricio Sanz 37</t>
  </si>
  <si>
    <t>RC columns and flat slab</t>
  </si>
  <si>
    <t>Soft story and Non-ductile detailing</t>
  </si>
  <si>
    <t>Magnolia 76</t>
  </si>
  <si>
    <t>Unreinforced masonry</t>
  </si>
  <si>
    <t>Non-ductile detailing</t>
  </si>
  <si>
    <t>Mina 16</t>
  </si>
  <si>
    <t>Amsterdam 107</t>
  </si>
  <si>
    <t>Paseo de las Galias 47</t>
  </si>
  <si>
    <t>Soft-story and Non-ductile detailing</t>
  </si>
  <si>
    <t>Rancho de los Arcos 32</t>
  </si>
  <si>
    <t>Confined masonry walls</t>
  </si>
  <si>
    <t>Concepción Beistegui 1503</t>
  </si>
  <si>
    <t>Torsional irregularity (corner building)</t>
  </si>
  <si>
    <t>Partial pancake</t>
  </si>
  <si>
    <t>Niños Heroes 173</t>
  </si>
  <si>
    <t>Rancho Tamboreo 11b y 19</t>
  </si>
  <si>
    <t>Viaducto. Pdte. Miguel Alemán 106</t>
  </si>
  <si>
    <t>General Emiliano Zapata 56</t>
  </si>
  <si>
    <t>Av. Álvaro Obregón 286</t>
  </si>
  <si>
    <t>Medellín 176</t>
  </si>
  <si>
    <t>Soft-story and torsional irregularity</t>
  </si>
  <si>
    <t>Avenida Santa Ana 300 Ex-Ejido de San</t>
  </si>
  <si>
    <t>RC frames</t>
  </si>
  <si>
    <t>Bretaña 90</t>
  </si>
  <si>
    <t>Multifamiliar Tlalpan</t>
  </si>
  <si>
    <t>RC columns (first story) and Confined masonry walls-hollow bricks (upper stories)</t>
  </si>
  <si>
    <t>Edimburgo 4</t>
  </si>
  <si>
    <t>Pancake + Sidesway</t>
  </si>
  <si>
    <t>Puebla 282</t>
  </si>
  <si>
    <t>Balsas 18</t>
  </si>
  <si>
    <t>Av. Sonora 149</t>
  </si>
  <si>
    <t>Soft-story, pounding and Non-ductile detailing</t>
  </si>
  <si>
    <t>Peten 915</t>
  </si>
  <si>
    <t>Enrique Rebsamen 241</t>
  </si>
  <si>
    <t>Coahuila 10</t>
  </si>
  <si>
    <t>Story mechanism + pancake</t>
  </si>
  <si>
    <t>Escocia 04</t>
  </si>
  <si>
    <t>Saratoga 714</t>
  </si>
  <si>
    <t>Calle Bolivar 168</t>
  </si>
  <si>
    <t>Amsterdam 25</t>
  </si>
  <si>
    <t>Calzada del Hueso 480</t>
  </si>
  <si>
    <t>Non-ductile detailing and torsional irregularity</t>
  </si>
  <si>
    <t>Coquimbo 911</t>
  </si>
  <si>
    <t>Soft-story</t>
  </si>
  <si>
    <t>Calle 323, 655</t>
  </si>
  <si>
    <t>torsional irregularity and Non-ductile detailing</t>
  </si>
  <si>
    <t>Cuauhtémoc 75</t>
  </si>
  <si>
    <t>Av. Miramontes 2747</t>
  </si>
  <si>
    <t>Calzada San Antonio Abad 122</t>
  </si>
  <si>
    <t>Lerdo 178</t>
  </si>
  <si>
    <t>Diaz Mirón esq Sabino</t>
  </si>
  <si>
    <t>Av. México 1</t>
  </si>
  <si>
    <t>Av México Poniente 47</t>
  </si>
  <si>
    <t>Escocia 33</t>
  </si>
  <si>
    <t>Rubble Pile</t>
  </si>
  <si>
    <t>Escocia 29</t>
  </si>
  <si>
    <t>Tokio 517</t>
  </si>
  <si>
    <t>Chihuahua 110 esquina Orizaba</t>
  </si>
  <si>
    <t>Yun Men Tsui Ti Complex</t>
  </si>
  <si>
    <t>Hualien, Taiwan EQ</t>
  </si>
  <si>
    <t>Grand Marshal Hotel</t>
  </si>
  <si>
    <t xml:space="preserve">Platinum Twin Star </t>
  </si>
  <si>
    <t>Wu-ju-wu-shu Building</t>
  </si>
  <si>
    <t>PCG building</t>
  </si>
  <si>
    <t>Christchurch, New Zealand EQs</t>
  </si>
  <si>
    <t>2010-2011</t>
  </si>
  <si>
    <t>RC frame with a RC wall</t>
  </si>
  <si>
    <t>CTV building</t>
  </si>
  <si>
    <t>Precast RC frame with a RC core and RC coupled wall</t>
  </si>
  <si>
    <t>Rubble Pile or Implosion</t>
  </si>
  <si>
    <t>Antakya Building</t>
  </si>
  <si>
    <t>Tukey-Syria EQ</t>
  </si>
  <si>
    <t>RC shear wall and frame system</t>
  </si>
  <si>
    <t>Inadequate shear confinement and resistance, soft story</t>
  </si>
  <si>
    <t>Iskenderun Building</t>
  </si>
  <si>
    <t>Liquefaction</t>
  </si>
  <si>
    <t>Overturning</t>
  </si>
  <si>
    <t>Antakya URM Building</t>
  </si>
  <si>
    <t>URM</t>
  </si>
  <si>
    <t>Kirikan Industrial Building</t>
  </si>
  <si>
    <t>Precast concrete</t>
  </si>
  <si>
    <t>Renaissance Building</t>
  </si>
  <si>
    <t>RC core walls with masonry infill</t>
  </si>
  <si>
    <t>Soft Story</t>
  </si>
  <si>
    <t>Approx. Max. debris distance (ft)</t>
  </si>
  <si>
    <t>Structural irregularities / Other Vulnerabili-ties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</si>
</sst>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9">
    <font>
      <sz val="10"/>
      <color rgb="FF000000"/>
      <name val="Arial"/>
      <scheme val="minor"/>
    </font>
    <font>
      <b/>
      <sz val="10"/>
      <color rgb="FF000000"/>
      <name val="&quot;Times New Roman&quot;"/>
    </font>
    <font>
      <sz val="10"/>
      <color rgb="FF000000"/>
      <name val="&quot;Times New Roman&quot;"/>
    </font>
    <font>
      <sz val="10"/>
      <color theme="1"/>
      <name val="Arial"/>
      <scheme val="minor"/>
    </font>
    <font>
      <sz val="12"/>
      <color rgb="FF000000"/>
      <name val="&quot;Times New Roman&quot;"/>
    </font>
    <font>
      <sz val="12"/>
      <color rgb="FF000000"/>
      <name val="Calibri"/>
    </font>
    <font>
      <sz val="9"/>
      <color rgb="FF1F1F1F"/>
      <name val="&quot;Google Sans&quot;"/>
    </font>
    <font>
      <sz val="12"/>
      <color theme="1"/>
      <name val="Arial"/>
      <scheme val="minor"/>
    </font>
    <font>
      <sz val="14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8" fillId="0" borderId="0" xfId="0" applyFont="1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2" fontId="2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6" fillId="0" borderId="0" xfId="0" applyFont="1"/>
    <xf numFmtId="164" fontId="2" fillId="0" borderId="1" xfId="0" applyNumberFormat="1" applyFont="1" applyBorder="1" applyAlignment="1">
      <alignment horizontal="left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Collapse Distance vs Building Height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diamond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xVal>
            <c:numRef>
              <c:f>Table!$F$2:$F$86</c:f>
              <c:numCache>
                <c:formatCode>General</c:formatCode>
                <c:ptCount val="85"/>
                <c:pt idx="0">
                  <c:v>100</c:v>
                </c:pt>
                <c:pt idx="1">
                  <c:v>110</c:v>
                </c:pt>
                <c:pt idx="2">
                  <c:v>110</c:v>
                </c:pt>
                <c:pt idx="3">
                  <c:v>80</c:v>
                </c:pt>
                <c:pt idx="4">
                  <c:v>40</c:v>
                </c:pt>
                <c:pt idx="5">
                  <c:v>1386</c:v>
                </c:pt>
                <c:pt idx="6">
                  <c:v>749</c:v>
                </c:pt>
                <c:pt idx="7">
                  <c:v>348</c:v>
                </c:pt>
                <c:pt idx="8">
                  <c:v>150</c:v>
                </c:pt>
                <c:pt idx="9">
                  <c:v>175</c:v>
                </c:pt>
                <c:pt idx="10">
                  <c:v>165</c:v>
                </c:pt>
                <c:pt idx="11">
                  <c:v>138</c:v>
                </c:pt>
                <c:pt idx="12">
                  <c:v>17</c:v>
                </c:pt>
                <c:pt idx="13">
                  <c:v>54</c:v>
                </c:pt>
                <c:pt idx="14">
                  <c:v>20</c:v>
                </c:pt>
                <c:pt idx="15">
                  <c:v>20</c:v>
                </c:pt>
                <c:pt idx="16">
                  <c:v>83</c:v>
                </c:pt>
                <c:pt idx="17">
                  <c:v>47</c:v>
                </c:pt>
                <c:pt idx="18">
                  <c:v>54</c:v>
                </c:pt>
                <c:pt idx="19">
                  <c:v>47</c:v>
                </c:pt>
                <c:pt idx="20">
                  <c:v>47</c:v>
                </c:pt>
                <c:pt idx="21">
                  <c:v>29</c:v>
                </c:pt>
                <c:pt idx="22">
                  <c:v>56</c:v>
                </c:pt>
                <c:pt idx="23">
                  <c:v>63</c:v>
                </c:pt>
                <c:pt idx="24">
                  <c:v>63</c:v>
                </c:pt>
                <c:pt idx="25">
                  <c:v>56</c:v>
                </c:pt>
                <c:pt idx="26">
                  <c:v>29</c:v>
                </c:pt>
                <c:pt idx="27">
                  <c:v>54</c:v>
                </c:pt>
                <c:pt idx="28">
                  <c:v>56</c:v>
                </c:pt>
                <c:pt idx="29">
                  <c:v>74</c:v>
                </c:pt>
                <c:pt idx="30">
                  <c:v>38</c:v>
                </c:pt>
                <c:pt idx="31">
                  <c:v>47</c:v>
                </c:pt>
                <c:pt idx="32">
                  <c:v>74</c:v>
                </c:pt>
                <c:pt idx="33">
                  <c:v>74</c:v>
                </c:pt>
                <c:pt idx="34">
                  <c:v>47</c:v>
                </c:pt>
                <c:pt idx="35">
                  <c:v>47</c:v>
                </c:pt>
                <c:pt idx="36">
                  <c:v>65</c:v>
                </c:pt>
                <c:pt idx="37">
                  <c:v>47</c:v>
                </c:pt>
                <c:pt idx="38">
                  <c:v>53</c:v>
                </c:pt>
                <c:pt idx="39">
                  <c:v>47</c:v>
                </c:pt>
                <c:pt idx="40">
                  <c:v>24</c:v>
                </c:pt>
                <c:pt idx="41">
                  <c:v>72</c:v>
                </c:pt>
                <c:pt idx="42">
                  <c:v>18</c:v>
                </c:pt>
                <c:pt idx="43">
                  <c:v>39</c:v>
                </c:pt>
                <c:pt idx="44">
                  <c:v>29</c:v>
                </c:pt>
                <c:pt idx="45">
                  <c:v>90</c:v>
                </c:pt>
                <c:pt idx="46">
                  <c:v>35</c:v>
                </c:pt>
                <c:pt idx="47">
                  <c:v>10</c:v>
                </c:pt>
                <c:pt idx="48">
                  <c:v>35</c:v>
                </c:pt>
                <c:pt idx="49">
                  <c:v>29</c:v>
                </c:pt>
                <c:pt idx="50">
                  <c:v>20</c:v>
                </c:pt>
                <c:pt idx="51">
                  <c:v>47</c:v>
                </c:pt>
                <c:pt idx="52">
                  <c:v>47</c:v>
                </c:pt>
                <c:pt idx="53">
                  <c:v>29</c:v>
                </c:pt>
                <c:pt idx="54">
                  <c:v>130</c:v>
                </c:pt>
                <c:pt idx="55">
                  <c:v>130</c:v>
                </c:pt>
                <c:pt idx="56">
                  <c:v>85</c:v>
                </c:pt>
                <c:pt idx="57">
                  <c:v>85</c:v>
                </c:pt>
                <c:pt idx="58">
                  <c:v>65</c:v>
                </c:pt>
                <c:pt idx="59">
                  <c:v>65</c:v>
                </c:pt>
                <c:pt idx="60">
                  <c:v>96</c:v>
                </c:pt>
                <c:pt idx="61">
                  <c:v>48</c:v>
                </c:pt>
                <c:pt idx="62">
                  <c:v>24</c:v>
                </c:pt>
                <c:pt idx="63">
                  <c:v>24</c:v>
                </c:pt>
                <c:pt idx="64">
                  <c:v>144</c:v>
                </c:pt>
              </c:numCache>
            </c:numRef>
          </c:xVal>
          <c:yVal>
            <c:numRef>
              <c:f>Table!$K$2:$K$75</c:f>
              <c:numCache>
                <c:formatCode>0.00</c:formatCode>
                <c:ptCount val="74"/>
                <c:pt idx="0">
                  <c:v>1</c:v>
                </c:pt>
                <c:pt idx="1">
                  <c:v>1</c:v>
                </c:pt>
                <c:pt idx="2">
                  <c:v>9.0909090909090912E-2</c:v>
                </c:pt>
                <c:pt idx="3">
                  <c:v>0.1875</c:v>
                </c:pt>
                <c:pt idx="4">
                  <c:v>0.75</c:v>
                </c:pt>
                <c:pt idx="5">
                  <c:v>0.50505050505050508</c:v>
                </c:pt>
                <c:pt idx="6">
                  <c:v>0</c:v>
                </c:pt>
                <c:pt idx="7">
                  <c:v>0.20114942528735633</c:v>
                </c:pt>
                <c:pt idx="8">
                  <c:v>1</c:v>
                </c:pt>
                <c:pt idx="9">
                  <c:v>0</c:v>
                </c:pt>
                <c:pt idx="10">
                  <c:v>0.78787878787878785</c:v>
                </c:pt>
                <c:pt idx="11">
                  <c:v>0.36231884057971014</c:v>
                </c:pt>
                <c:pt idx="12">
                  <c:v>0</c:v>
                </c:pt>
                <c:pt idx="13">
                  <c:v>0.16666666666666666</c:v>
                </c:pt>
                <c:pt idx="14">
                  <c:v>0.45</c:v>
                </c:pt>
                <c:pt idx="15">
                  <c:v>0.45</c:v>
                </c:pt>
                <c:pt idx="16">
                  <c:v>0.21686746987951808</c:v>
                </c:pt>
                <c:pt idx="17">
                  <c:v>0.19148936170212766</c:v>
                </c:pt>
                <c:pt idx="18">
                  <c:v>0.83333333333333337</c:v>
                </c:pt>
                <c:pt idx="19">
                  <c:v>0.38297872340425532</c:v>
                </c:pt>
                <c:pt idx="20">
                  <c:v>0.57446808510638303</c:v>
                </c:pt>
                <c:pt idx="21">
                  <c:v>0.31034482758620691</c:v>
                </c:pt>
                <c:pt idx="22">
                  <c:v>0.48214285714285715</c:v>
                </c:pt>
                <c:pt idx="23">
                  <c:v>0.2857142857142857</c:v>
                </c:pt>
                <c:pt idx="24">
                  <c:v>0.14285714285714285</c:v>
                </c:pt>
                <c:pt idx="25">
                  <c:v>0.48214285714285715</c:v>
                </c:pt>
                <c:pt idx="26">
                  <c:v>0.31034482758620691</c:v>
                </c:pt>
                <c:pt idx="27">
                  <c:v>0.66666666666666663</c:v>
                </c:pt>
                <c:pt idx="28">
                  <c:v>0.32142857142857145</c:v>
                </c:pt>
                <c:pt idx="29">
                  <c:v>0.48648648648648651</c:v>
                </c:pt>
                <c:pt idx="30">
                  <c:v>0.23684210526315788</c:v>
                </c:pt>
                <c:pt idx="31">
                  <c:v>0.1276595744680851</c:v>
                </c:pt>
                <c:pt idx="32">
                  <c:v>0</c:v>
                </c:pt>
                <c:pt idx="33">
                  <c:v>0.48648648648648651</c:v>
                </c:pt>
                <c:pt idx="34">
                  <c:v>0</c:v>
                </c:pt>
                <c:pt idx="35">
                  <c:v>0.57446808510638303</c:v>
                </c:pt>
                <c:pt idx="36">
                  <c:v>0.13846153846153847</c:v>
                </c:pt>
                <c:pt idx="37">
                  <c:v>6.3829787234042548E-2</c:v>
                </c:pt>
                <c:pt idx="38">
                  <c:v>0.33962264150943394</c:v>
                </c:pt>
                <c:pt idx="39">
                  <c:v>0</c:v>
                </c:pt>
                <c:pt idx="40">
                  <c:v>0.375</c:v>
                </c:pt>
                <c:pt idx="41">
                  <c:v>4.1666666666666664E-2</c:v>
                </c:pt>
                <c:pt idx="42">
                  <c:v>0.33333333333333331</c:v>
                </c:pt>
                <c:pt idx="43">
                  <c:v>7.6923076923076927E-2</c:v>
                </c:pt>
                <c:pt idx="44">
                  <c:v>0.10344827586206896</c:v>
                </c:pt>
                <c:pt idx="45">
                  <c:v>0</c:v>
                </c:pt>
                <c:pt idx="46">
                  <c:v>0</c:v>
                </c:pt>
                <c:pt idx="47">
                  <c:v>0.3</c:v>
                </c:pt>
                <c:pt idx="48">
                  <c:v>8.5714285714285715E-2</c:v>
                </c:pt>
                <c:pt idx="49">
                  <c:v>0.20689655172413793</c:v>
                </c:pt>
                <c:pt idx="50">
                  <c:v>0.45</c:v>
                </c:pt>
                <c:pt idx="51">
                  <c:v>0.1276595744680851</c:v>
                </c:pt>
                <c:pt idx="52">
                  <c:v>0.1276595744680851</c:v>
                </c:pt>
                <c:pt idx="53">
                  <c:v>0.31034482758620691</c:v>
                </c:pt>
                <c:pt idx="54">
                  <c:v>0.11538461538461539</c:v>
                </c:pt>
                <c:pt idx="55">
                  <c:v>3.8461538461538464E-2</c:v>
                </c:pt>
                <c:pt idx="56">
                  <c:v>0.11764705882352941</c:v>
                </c:pt>
                <c:pt idx="57">
                  <c:v>0.11764705882352941</c:v>
                </c:pt>
                <c:pt idx="58">
                  <c:v>0.46153846153846156</c:v>
                </c:pt>
                <c:pt idx="59">
                  <c:v>0.46153846153846156</c:v>
                </c:pt>
                <c:pt idx="60">
                  <c:v>0.79166666666666663</c:v>
                </c:pt>
                <c:pt idx="61">
                  <c:v>0.75</c:v>
                </c:pt>
                <c:pt idx="62">
                  <c:v>0</c:v>
                </c:pt>
                <c:pt idx="63">
                  <c:v>0.25</c:v>
                </c:pt>
                <c:pt idx="6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F1-4410-873C-5793A21559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2339872"/>
        <c:axId val="1135935057"/>
      </c:scatterChart>
      <c:valAx>
        <c:axId val="582339872"/>
        <c:scaling>
          <c:orientation val="minMax"/>
          <c:max val="30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Building Height (ft)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35935057"/>
        <c:crosses val="autoZero"/>
        <c:crossBetween val="midCat"/>
      </c:valAx>
      <c:valAx>
        <c:axId val="1135935057"/>
        <c:scaling>
          <c:orientation val="minMax"/>
          <c:max val="1.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Collapse Distance / Building Height (ft/ft)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82339872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Fall/Debris Shadow Summary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1"/>
        <c:ser>
          <c:idx val="0"/>
          <c:order val="0"/>
          <c:tx>
            <c:v>Collapse Distance</c:v>
          </c:tx>
          <c:spPr>
            <a:ln>
              <a:noFill/>
            </a:ln>
          </c:spPr>
          <c:marker>
            <c:symbol val="circle"/>
            <c:size val="10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xVal>
            <c:numRef>
              <c:f>Table!$F$2:$F$86</c:f>
              <c:numCache>
                <c:formatCode>General</c:formatCode>
                <c:ptCount val="85"/>
                <c:pt idx="0">
                  <c:v>100</c:v>
                </c:pt>
                <c:pt idx="1">
                  <c:v>110</c:v>
                </c:pt>
                <c:pt idx="2">
                  <c:v>110</c:v>
                </c:pt>
                <c:pt idx="3">
                  <c:v>80</c:v>
                </c:pt>
                <c:pt idx="4">
                  <c:v>40</c:v>
                </c:pt>
                <c:pt idx="5">
                  <c:v>1386</c:v>
                </c:pt>
                <c:pt idx="6">
                  <c:v>749</c:v>
                </c:pt>
                <c:pt idx="7">
                  <c:v>348</c:v>
                </c:pt>
                <c:pt idx="8">
                  <c:v>150</c:v>
                </c:pt>
                <c:pt idx="9">
                  <c:v>175</c:v>
                </c:pt>
                <c:pt idx="10">
                  <c:v>165</c:v>
                </c:pt>
                <c:pt idx="11">
                  <c:v>138</c:v>
                </c:pt>
                <c:pt idx="12">
                  <c:v>17</c:v>
                </c:pt>
                <c:pt idx="13">
                  <c:v>54</c:v>
                </c:pt>
                <c:pt idx="14">
                  <c:v>20</c:v>
                </c:pt>
                <c:pt idx="15">
                  <c:v>20</c:v>
                </c:pt>
                <c:pt idx="16">
                  <c:v>83</c:v>
                </c:pt>
                <c:pt idx="17">
                  <c:v>47</c:v>
                </c:pt>
                <c:pt idx="18">
                  <c:v>54</c:v>
                </c:pt>
                <c:pt idx="19">
                  <c:v>47</c:v>
                </c:pt>
                <c:pt idx="20">
                  <c:v>47</c:v>
                </c:pt>
                <c:pt idx="21">
                  <c:v>29</c:v>
                </c:pt>
                <c:pt idx="22">
                  <c:v>56</c:v>
                </c:pt>
                <c:pt idx="23">
                  <c:v>63</c:v>
                </c:pt>
                <c:pt idx="24">
                  <c:v>63</c:v>
                </c:pt>
                <c:pt idx="25">
                  <c:v>56</c:v>
                </c:pt>
                <c:pt idx="26">
                  <c:v>29</c:v>
                </c:pt>
                <c:pt idx="27">
                  <c:v>54</c:v>
                </c:pt>
                <c:pt idx="28">
                  <c:v>56</c:v>
                </c:pt>
                <c:pt idx="29">
                  <c:v>74</c:v>
                </c:pt>
                <c:pt idx="30">
                  <c:v>38</c:v>
                </c:pt>
                <c:pt idx="31">
                  <c:v>47</c:v>
                </c:pt>
                <c:pt idx="32">
                  <c:v>74</c:v>
                </c:pt>
                <c:pt idx="33">
                  <c:v>74</c:v>
                </c:pt>
                <c:pt idx="34">
                  <c:v>47</c:v>
                </c:pt>
                <c:pt idx="35">
                  <c:v>47</c:v>
                </c:pt>
                <c:pt idx="36">
                  <c:v>65</c:v>
                </c:pt>
                <c:pt idx="37">
                  <c:v>47</c:v>
                </c:pt>
                <c:pt idx="38">
                  <c:v>53</c:v>
                </c:pt>
                <c:pt idx="39">
                  <c:v>47</c:v>
                </c:pt>
                <c:pt idx="40">
                  <c:v>24</c:v>
                </c:pt>
                <c:pt idx="41">
                  <c:v>72</c:v>
                </c:pt>
                <c:pt idx="42">
                  <c:v>18</c:v>
                </c:pt>
                <c:pt idx="43">
                  <c:v>39</c:v>
                </c:pt>
                <c:pt idx="44">
                  <c:v>29</c:v>
                </c:pt>
                <c:pt idx="45">
                  <c:v>90</c:v>
                </c:pt>
                <c:pt idx="46">
                  <c:v>35</c:v>
                </c:pt>
                <c:pt idx="47">
                  <c:v>10</c:v>
                </c:pt>
                <c:pt idx="48">
                  <c:v>35</c:v>
                </c:pt>
                <c:pt idx="49">
                  <c:v>29</c:v>
                </c:pt>
                <c:pt idx="50">
                  <c:v>20</c:v>
                </c:pt>
                <c:pt idx="51">
                  <c:v>47</c:v>
                </c:pt>
                <c:pt idx="52">
                  <c:v>47</c:v>
                </c:pt>
                <c:pt idx="53">
                  <c:v>29</c:v>
                </c:pt>
                <c:pt idx="54">
                  <c:v>130</c:v>
                </c:pt>
                <c:pt idx="55">
                  <c:v>130</c:v>
                </c:pt>
                <c:pt idx="56">
                  <c:v>85</c:v>
                </c:pt>
                <c:pt idx="57">
                  <c:v>85</c:v>
                </c:pt>
                <c:pt idx="58">
                  <c:v>65</c:v>
                </c:pt>
                <c:pt idx="59">
                  <c:v>65</c:v>
                </c:pt>
                <c:pt idx="60">
                  <c:v>96</c:v>
                </c:pt>
                <c:pt idx="61">
                  <c:v>48</c:v>
                </c:pt>
                <c:pt idx="62">
                  <c:v>24</c:v>
                </c:pt>
                <c:pt idx="63">
                  <c:v>24</c:v>
                </c:pt>
                <c:pt idx="64">
                  <c:v>144</c:v>
                </c:pt>
              </c:numCache>
            </c:numRef>
          </c:xVal>
          <c:yVal>
            <c:numRef>
              <c:f>Table!$L$2:$L$66</c:f>
              <c:numCache>
                <c:formatCode>0.00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1.125</c:v>
                </c:pt>
                <c:pt idx="5">
                  <c:v>1.0822510822510822</c:v>
                </c:pt>
                <c:pt idx="6">
                  <c:v>9.3457943925233641E-2</c:v>
                </c:pt>
                <c:pt idx="7">
                  <c:v>0.28735632183908044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0.50724637681159424</c:v>
                </c:pt>
                <c:pt idx="12">
                  <c:v>0</c:v>
                </c:pt>
                <c:pt idx="13">
                  <c:v>0.33333333333333331</c:v>
                </c:pt>
                <c:pt idx="14">
                  <c:v>1.35</c:v>
                </c:pt>
                <c:pt idx="15">
                  <c:v>1.35</c:v>
                </c:pt>
                <c:pt idx="16">
                  <c:v>0.43373493975903615</c:v>
                </c:pt>
                <c:pt idx="17">
                  <c:v>0.38297872340425532</c:v>
                </c:pt>
                <c:pt idx="18">
                  <c:v>1.1111111111111112</c:v>
                </c:pt>
                <c:pt idx="19">
                  <c:v>0.76595744680851063</c:v>
                </c:pt>
                <c:pt idx="20">
                  <c:v>1.1489361702127661</c:v>
                </c:pt>
                <c:pt idx="21">
                  <c:v>0.93103448275862066</c:v>
                </c:pt>
                <c:pt idx="22">
                  <c:v>0.8035714285714286</c:v>
                </c:pt>
                <c:pt idx="23">
                  <c:v>0.5714285714285714</c:v>
                </c:pt>
                <c:pt idx="24">
                  <c:v>0.2857142857142857</c:v>
                </c:pt>
                <c:pt idx="25">
                  <c:v>0.8035714285714286</c:v>
                </c:pt>
                <c:pt idx="26">
                  <c:v>0.62068965517241381</c:v>
                </c:pt>
                <c:pt idx="27">
                  <c:v>1.1111111111111112</c:v>
                </c:pt>
                <c:pt idx="28">
                  <c:v>0.6428571428571429</c:v>
                </c:pt>
                <c:pt idx="29">
                  <c:v>0.81081081081081086</c:v>
                </c:pt>
                <c:pt idx="30">
                  <c:v>0.71052631578947367</c:v>
                </c:pt>
                <c:pt idx="31">
                  <c:v>0.25531914893617019</c:v>
                </c:pt>
                <c:pt idx="32">
                  <c:v>8.1081081081081086E-2</c:v>
                </c:pt>
                <c:pt idx="33">
                  <c:v>0.81081081081081086</c:v>
                </c:pt>
                <c:pt idx="34">
                  <c:v>0.1276595744680851</c:v>
                </c:pt>
                <c:pt idx="35">
                  <c:v>1.2765957446808511</c:v>
                </c:pt>
                <c:pt idx="36">
                  <c:v>0.41538461538461541</c:v>
                </c:pt>
                <c:pt idx="37">
                  <c:v>0.25531914893617019</c:v>
                </c:pt>
                <c:pt idx="38">
                  <c:v>0.67924528301886788</c:v>
                </c:pt>
                <c:pt idx="39">
                  <c:v>0</c:v>
                </c:pt>
                <c:pt idx="40">
                  <c:v>0.75</c:v>
                </c:pt>
                <c:pt idx="41">
                  <c:v>0.20833333333333334</c:v>
                </c:pt>
                <c:pt idx="42">
                  <c:v>0.66666666666666663</c:v>
                </c:pt>
                <c:pt idx="43">
                  <c:v>0.30769230769230771</c:v>
                </c:pt>
                <c:pt idx="44">
                  <c:v>0.41379310344827586</c:v>
                </c:pt>
                <c:pt idx="45">
                  <c:v>6.6666666666666666E-2</c:v>
                </c:pt>
                <c:pt idx="46">
                  <c:v>0</c:v>
                </c:pt>
                <c:pt idx="47">
                  <c:v>1.2</c:v>
                </c:pt>
                <c:pt idx="48">
                  <c:v>0.34285714285714286</c:v>
                </c:pt>
                <c:pt idx="49">
                  <c:v>1.2413793103448276</c:v>
                </c:pt>
                <c:pt idx="50">
                  <c:v>0.8</c:v>
                </c:pt>
                <c:pt idx="51">
                  <c:v>0</c:v>
                </c:pt>
                <c:pt idx="52">
                  <c:v>0.42553191489361702</c:v>
                </c:pt>
                <c:pt idx="53">
                  <c:v>0.55172413793103448</c:v>
                </c:pt>
                <c:pt idx="54">
                  <c:v>0</c:v>
                </c:pt>
                <c:pt idx="55">
                  <c:v>0.19230769230769232</c:v>
                </c:pt>
                <c:pt idx="56">
                  <c:v>0</c:v>
                </c:pt>
                <c:pt idx="57">
                  <c:v>0.11764705882352941</c:v>
                </c:pt>
                <c:pt idx="58">
                  <c:v>1.1538461538461537</c:v>
                </c:pt>
                <c:pt idx="59">
                  <c:v>1.1538461538461537</c:v>
                </c:pt>
                <c:pt idx="60">
                  <c:v>1</c:v>
                </c:pt>
                <c:pt idx="61">
                  <c:v>0.75</c:v>
                </c:pt>
                <c:pt idx="62">
                  <c:v>0</c:v>
                </c:pt>
                <c:pt idx="63">
                  <c:v>0.5</c:v>
                </c:pt>
                <c:pt idx="64">
                  <c:v>1.0833333333333333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A6-4E23-8869-5A7FC8533490}"/>
            </c:ext>
          </c:extLst>
        </c:ser>
        <c:ser>
          <c:idx val="1"/>
          <c:order val="1"/>
          <c:tx>
            <c:v>Debris Distance</c:v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8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C3A6-4E23-8869-5A7FC8533490}"/>
              </c:ext>
            </c:extLst>
          </c:dPt>
          <c:xVal>
            <c:numRef>
              <c:f>Table!$F$2:$F$86</c:f>
              <c:numCache>
                <c:formatCode>General</c:formatCode>
                <c:ptCount val="85"/>
                <c:pt idx="0">
                  <c:v>100</c:v>
                </c:pt>
                <c:pt idx="1">
                  <c:v>110</c:v>
                </c:pt>
                <c:pt idx="2">
                  <c:v>110</c:v>
                </c:pt>
                <c:pt idx="3">
                  <c:v>80</c:v>
                </c:pt>
                <c:pt idx="4">
                  <c:v>40</c:v>
                </c:pt>
                <c:pt idx="5">
                  <c:v>1386</c:v>
                </c:pt>
                <c:pt idx="6">
                  <c:v>749</c:v>
                </c:pt>
                <c:pt idx="7">
                  <c:v>348</c:v>
                </c:pt>
                <c:pt idx="8">
                  <c:v>150</c:v>
                </c:pt>
                <c:pt idx="9">
                  <c:v>175</c:v>
                </c:pt>
                <c:pt idx="10">
                  <c:v>165</c:v>
                </c:pt>
                <c:pt idx="11">
                  <c:v>138</c:v>
                </c:pt>
                <c:pt idx="12">
                  <c:v>17</c:v>
                </c:pt>
                <c:pt idx="13">
                  <c:v>54</c:v>
                </c:pt>
                <c:pt idx="14">
                  <c:v>20</c:v>
                </c:pt>
                <c:pt idx="15">
                  <c:v>20</c:v>
                </c:pt>
                <c:pt idx="16">
                  <c:v>83</c:v>
                </c:pt>
                <c:pt idx="17">
                  <c:v>47</c:v>
                </c:pt>
                <c:pt idx="18">
                  <c:v>54</c:v>
                </c:pt>
                <c:pt idx="19">
                  <c:v>47</c:v>
                </c:pt>
                <c:pt idx="20">
                  <c:v>47</c:v>
                </c:pt>
                <c:pt idx="21">
                  <c:v>29</c:v>
                </c:pt>
                <c:pt idx="22">
                  <c:v>56</c:v>
                </c:pt>
                <c:pt idx="23">
                  <c:v>63</c:v>
                </c:pt>
                <c:pt idx="24">
                  <c:v>63</c:v>
                </c:pt>
                <c:pt idx="25">
                  <c:v>56</c:v>
                </c:pt>
                <c:pt idx="26">
                  <c:v>29</c:v>
                </c:pt>
                <c:pt idx="27">
                  <c:v>54</c:v>
                </c:pt>
                <c:pt idx="28">
                  <c:v>56</c:v>
                </c:pt>
                <c:pt idx="29">
                  <c:v>74</c:v>
                </c:pt>
                <c:pt idx="30">
                  <c:v>38</c:v>
                </c:pt>
                <c:pt idx="31">
                  <c:v>47</c:v>
                </c:pt>
                <c:pt idx="32">
                  <c:v>74</c:v>
                </c:pt>
                <c:pt idx="33">
                  <c:v>74</c:v>
                </c:pt>
                <c:pt idx="34">
                  <c:v>47</c:v>
                </c:pt>
                <c:pt idx="35">
                  <c:v>47</c:v>
                </c:pt>
                <c:pt idx="36">
                  <c:v>65</c:v>
                </c:pt>
                <c:pt idx="37">
                  <c:v>47</c:v>
                </c:pt>
                <c:pt idx="38">
                  <c:v>53</c:v>
                </c:pt>
                <c:pt idx="39">
                  <c:v>47</c:v>
                </c:pt>
                <c:pt idx="40">
                  <c:v>24</c:v>
                </c:pt>
                <c:pt idx="41">
                  <c:v>72</c:v>
                </c:pt>
                <c:pt idx="42">
                  <c:v>18</c:v>
                </c:pt>
                <c:pt idx="43">
                  <c:v>39</c:v>
                </c:pt>
                <c:pt idx="44">
                  <c:v>29</c:v>
                </c:pt>
                <c:pt idx="45">
                  <c:v>90</c:v>
                </c:pt>
                <c:pt idx="46">
                  <c:v>35</c:v>
                </c:pt>
                <c:pt idx="47">
                  <c:v>10</c:v>
                </c:pt>
                <c:pt idx="48">
                  <c:v>35</c:v>
                </c:pt>
                <c:pt idx="49">
                  <c:v>29</c:v>
                </c:pt>
                <c:pt idx="50">
                  <c:v>20</c:v>
                </c:pt>
                <c:pt idx="51">
                  <c:v>47</c:v>
                </c:pt>
                <c:pt idx="52">
                  <c:v>47</c:v>
                </c:pt>
                <c:pt idx="53">
                  <c:v>29</c:v>
                </c:pt>
                <c:pt idx="54">
                  <c:v>130</c:v>
                </c:pt>
                <c:pt idx="55">
                  <c:v>130</c:v>
                </c:pt>
                <c:pt idx="56">
                  <c:v>85</c:v>
                </c:pt>
                <c:pt idx="57">
                  <c:v>85</c:v>
                </c:pt>
                <c:pt idx="58">
                  <c:v>65</c:v>
                </c:pt>
                <c:pt idx="59">
                  <c:v>65</c:v>
                </c:pt>
                <c:pt idx="60">
                  <c:v>96</c:v>
                </c:pt>
                <c:pt idx="61">
                  <c:v>48</c:v>
                </c:pt>
                <c:pt idx="62">
                  <c:v>24</c:v>
                </c:pt>
                <c:pt idx="63">
                  <c:v>24</c:v>
                </c:pt>
                <c:pt idx="64">
                  <c:v>144</c:v>
                </c:pt>
              </c:numCache>
            </c:numRef>
          </c:xVal>
          <c:yVal>
            <c:numRef>
              <c:f>Table!$K$2:$K$66</c:f>
              <c:numCache>
                <c:formatCode>0.00</c:formatCode>
                <c:ptCount val="65"/>
                <c:pt idx="0">
                  <c:v>1</c:v>
                </c:pt>
                <c:pt idx="1">
                  <c:v>1</c:v>
                </c:pt>
                <c:pt idx="2">
                  <c:v>9.0909090909090912E-2</c:v>
                </c:pt>
                <c:pt idx="3">
                  <c:v>0.1875</c:v>
                </c:pt>
                <c:pt idx="4">
                  <c:v>0.75</c:v>
                </c:pt>
                <c:pt idx="5">
                  <c:v>0.50505050505050508</c:v>
                </c:pt>
                <c:pt idx="6">
                  <c:v>0</c:v>
                </c:pt>
                <c:pt idx="7">
                  <c:v>0.20114942528735633</c:v>
                </c:pt>
                <c:pt idx="8">
                  <c:v>1</c:v>
                </c:pt>
                <c:pt idx="9">
                  <c:v>0</c:v>
                </c:pt>
                <c:pt idx="10">
                  <c:v>0.78787878787878785</c:v>
                </c:pt>
                <c:pt idx="11">
                  <c:v>0.36231884057971014</c:v>
                </c:pt>
                <c:pt idx="12">
                  <c:v>0</c:v>
                </c:pt>
                <c:pt idx="13">
                  <c:v>0.16666666666666666</c:v>
                </c:pt>
                <c:pt idx="14">
                  <c:v>0.45</c:v>
                </c:pt>
                <c:pt idx="15">
                  <c:v>0.45</c:v>
                </c:pt>
                <c:pt idx="16">
                  <c:v>0.21686746987951808</c:v>
                </c:pt>
                <c:pt idx="17">
                  <c:v>0.19148936170212766</c:v>
                </c:pt>
                <c:pt idx="18">
                  <c:v>0.83333333333333337</c:v>
                </c:pt>
                <c:pt idx="19">
                  <c:v>0.38297872340425532</c:v>
                </c:pt>
                <c:pt idx="20">
                  <c:v>0.57446808510638303</c:v>
                </c:pt>
                <c:pt idx="21">
                  <c:v>0.31034482758620691</c:v>
                </c:pt>
                <c:pt idx="22">
                  <c:v>0.48214285714285715</c:v>
                </c:pt>
                <c:pt idx="23">
                  <c:v>0.2857142857142857</c:v>
                </c:pt>
                <c:pt idx="24">
                  <c:v>0.14285714285714285</c:v>
                </c:pt>
                <c:pt idx="25">
                  <c:v>0.48214285714285715</c:v>
                </c:pt>
                <c:pt idx="26">
                  <c:v>0.31034482758620691</c:v>
                </c:pt>
                <c:pt idx="27">
                  <c:v>0.66666666666666663</c:v>
                </c:pt>
                <c:pt idx="28">
                  <c:v>0.32142857142857145</c:v>
                </c:pt>
                <c:pt idx="29">
                  <c:v>0.48648648648648651</c:v>
                </c:pt>
                <c:pt idx="30">
                  <c:v>0.23684210526315788</c:v>
                </c:pt>
                <c:pt idx="31">
                  <c:v>0.1276595744680851</c:v>
                </c:pt>
                <c:pt idx="32">
                  <c:v>0</c:v>
                </c:pt>
                <c:pt idx="33">
                  <c:v>0.48648648648648651</c:v>
                </c:pt>
                <c:pt idx="34">
                  <c:v>0</c:v>
                </c:pt>
                <c:pt idx="35">
                  <c:v>0.57446808510638303</c:v>
                </c:pt>
                <c:pt idx="36">
                  <c:v>0.13846153846153847</c:v>
                </c:pt>
                <c:pt idx="37">
                  <c:v>6.3829787234042548E-2</c:v>
                </c:pt>
                <c:pt idx="38">
                  <c:v>0.33962264150943394</c:v>
                </c:pt>
                <c:pt idx="39">
                  <c:v>0</c:v>
                </c:pt>
                <c:pt idx="40">
                  <c:v>0.375</c:v>
                </c:pt>
                <c:pt idx="41">
                  <c:v>4.1666666666666664E-2</c:v>
                </c:pt>
                <c:pt idx="42">
                  <c:v>0.33333333333333331</c:v>
                </c:pt>
                <c:pt idx="43">
                  <c:v>7.6923076923076927E-2</c:v>
                </c:pt>
                <c:pt idx="44">
                  <c:v>0.10344827586206896</c:v>
                </c:pt>
                <c:pt idx="45">
                  <c:v>0</c:v>
                </c:pt>
                <c:pt idx="46">
                  <c:v>0</c:v>
                </c:pt>
                <c:pt idx="47">
                  <c:v>0.3</c:v>
                </c:pt>
                <c:pt idx="48">
                  <c:v>8.5714285714285715E-2</c:v>
                </c:pt>
                <c:pt idx="49">
                  <c:v>0.20689655172413793</c:v>
                </c:pt>
                <c:pt idx="50">
                  <c:v>0.45</c:v>
                </c:pt>
                <c:pt idx="51">
                  <c:v>0.1276595744680851</c:v>
                </c:pt>
                <c:pt idx="52">
                  <c:v>0.1276595744680851</c:v>
                </c:pt>
                <c:pt idx="53">
                  <c:v>0.31034482758620691</c:v>
                </c:pt>
                <c:pt idx="54">
                  <c:v>0.11538461538461539</c:v>
                </c:pt>
                <c:pt idx="55">
                  <c:v>3.8461538461538464E-2</c:v>
                </c:pt>
                <c:pt idx="56">
                  <c:v>0.11764705882352941</c:v>
                </c:pt>
                <c:pt idx="57">
                  <c:v>0.11764705882352941</c:v>
                </c:pt>
                <c:pt idx="58">
                  <c:v>0.46153846153846156</c:v>
                </c:pt>
                <c:pt idx="59">
                  <c:v>0.46153846153846156</c:v>
                </c:pt>
                <c:pt idx="60">
                  <c:v>0.79166666666666663</c:v>
                </c:pt>
                <c:pt idx="61">
                  <c:v>0.75</c:v>
                </c:pt>
                <c:pt idx="62">
                  <c:v>0</c:v>
                </c:pt>
                <c:pt idx="63">
                  <c:v>0.25</c:v>
                </c:pt>
                <c:pt idx="6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3A6-4E23-8869-5A7FC8533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218627"/>
        <c:axId val="1699221999"/>
      </c:scatterChart>
      <c:valAx>
        <c:axId val="514218627"/>
        <c:scaling>
          <c:orientation val="minMax"/>
          <c:min val="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Building Height (ft)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99221999"/>
        <c:crosses val="autoZero"/>
        <c:crossBetween val="midCat"/>
      </c:valAx>
      <c:valAx>
        <c:axId val="16992219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Distance / Building Height (ft/ft)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14218627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Collapse Distance vs Building Height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diamond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xVal>
            <c:numRef>
              <c:f>Table!$M$2:$M$67</c:f>
              <c:numCache>
                <c:formatCode>General</c:formatCode>
                <c:ptCount val="66"/>
                <c:pt idx="0">
                  <c:v>10</c:v>
                </c:pt>
                <c:pt idx="1">
                  <c:v>11</c:v>
                </c:pt>
                <c:pt idx="2">
                  <c:v>11</c:v>
                </c:pt>
                <c:pt idx="3">
                  <c:v>8</c:v>
                </c:pt>
                <c:pt idx="4">
                  <c:v>4</c:v>
                </c:pt>
                <c:pt idx="5">
                  <c:v>110</c:v>
                </c:pt>
                <c:pt idx="6">
                  <c:v>49</c:v>
                </c:pt>
                <c:pt idx="7">
                  <c:v>29</c:v>
                </c:pt>
                <c:pt idx="8">
                  <c:v>15</c:v>
                </c:pt>
                <c:pt idx="9">
                  <c:v>21</c:v>
                </c:pt>
                <c:pt idx="10">
                  <c:v>16</c:v>
                </c:pt>
                <c:pt idx="11">
                  <c:v>15</c:v>
                </c:pt>
                <c:pt idx="12">
                  <c:v>1</c:v>
                </c:pt>
                <c:pt idx="13">
                  <c:v>6</c:v>
                </c:pt>
                <c:pt idx="14">
                  <c:v>2</c:v>
                </c:pt>
                <c:pt idx="15">
                  <c:v>2</c:v>
                </c:pt>
                <c:pt idx="16">
                  <c:v>9</c:v>
                </c:pt>
                <c:pt idx="17">
                  <c:v>5</c:v>
                </c:pt>
                <c:pt idx="18">
                  <c:v>6</c:v>
                </c:pt>
                <c:pt idx="19">
                  <c:v>5</c:v>
                </c:pt>
                <c:pt idx="20">
                  <c:v>5</c:v>
                </c:pt>
                <c:pt idx="21">
                  <c:v>3</c:v>
                </c:pt>
                <c:pt idx="22">
                  <c:v>6</c:v>
                </c:pt>
                <c:pt idx="23">
                  <c:v>6</c:v>
                </c:pt>
                <c:pt idx="24">
                  <c:v>7</c:v>
                </c:pt>
                <c:pt idx="25">
                  <c:v>6</c:v>
                </c:pt>
                <c:pt idx="26">
                  <c:v>3</c:v>
                </c:pt>
                <c:pt idx="27">
                  <c:v>6</c:v>
                </c:pt>
                <c:pt idx="28">
                  <c:v>6</c:v>
                </c:pt>
                <c:pt idx="29">
                  <c:v>8</c:v>
                </c:pt>
                <c:pt idx="30">
                  <c:v>4</c:v>
                </c:pt>
                <c:pt idx="31">
                  <c:v>5</c:v>
                </c:pt>
                <c:pt idx="32">
                  <c:v>8</c:v>
                </c:pt>
                <c:pt idx="33">
                  <c:v>8</c:v>
                </c:pt>
                <c:pt idx="34">
                  <c:v>5</c:v>
                </c:pt>
                <c:pt idx="35">
                  <c:v>5</c:v>
                </c:pt>
                <c:pt idx="36">
                  <c:v>7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2</c:v>
                </c:pt>
                <c:pt idx="41">
                  <c:v>8</c:v>
                </c:pt>
                <c:pt idx="42">
                  <c:v>2</c:v>
                </c:pt>
                <c:pt idx="43">
                  <c:v>3</c:v>
                </c:pt>
                <c:pt idx="44">
                  <c:v>3</c:v>
                </c:pt>
                <c:pt idx="45">
                  <c:v>9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3</c:v>
                </c:pt>
                <c:pt idx="50">
                  <c:v>2</c:v>
                </c:pt>
                <c:pt idx="51">
                  <c:v>5</c:v>
                </c:pt>
                <c:pt idx="52">
                  <c:v>5</c:v>
                </c:pt>
                <c:pt idx="53">
                  <c:v>3</c:v>
                </c:pt>
                <c:pt idx="54">
                  <c:v>12</c:v>
                </c:pt>
                <c:pt idx="55">
                  <c:v>11</c:v>
                </c:pt>
                <c:pt idx="56">
                  <c:v>7</c:v>
                </c:pt>
                <c:pt idx="57">
                  <c:v>9</c:v>
                </c:pt>
                <c:pt idx="58">
                  <c:v>5</c:v>
                </c:pt>
                <c:pt idx="59">
                  <c:v>6</c:v>
                </c:pt>
                <c:pt idx="60">
                  <c:v>8</c:v>
                </c:pt>
                <c:pt idx="61">
                  <c:v>4</c:v>
                </c:pt>
                <c:pt idx="62">
                  <c:v>2</c:v>
                </c:pt>
                <c:pt idx="63">
                  <c:v>2</c:v>
                </c:pt>
                <c:pt idx="64">
                  <c:v>12</c:v>
                </c:pt>
                <c:pt idx="65">
                  <c:v>110</c:v>
                </c:pt>
              </c:numCache>
            </c:numRef>
          </c:xVal>
          <c:yVal>
            <c:numRef>
              <c:f>Table!$K$2:$K$75</c:f>
              <c:numCache>
                <c:formatCode>0.00</c:formatCode>
                <c:ptCount val="74"/>
                <c:pt idx="0">
                  <c:v>1</c:v>
                </c:pt>
                <c:pt idx="1">
                  <c:v>1</c:v>
                </c:pt>
                <c:pt idx="2">
                  <c:v>9.0909090909090912E-2</c:v>
                </c:pt>
                <c:pt idx="3">
                  <c:v>0.1875</c:v>
                </c:pt>
                <c:pt idx="4">
                  <c:v>0.75</c:v>
                </c:pt>
                <c:pt idx="5">
                  <c:v>0.50505050505050508</c:v>
                </c:pt>
                <c:pt idx="6">
                  <c:v>0</c:v>
                </c:pt>
                <c:pt idx="7">
                  <c:v>0.20114942528735633</c:v>
                </c:pt>
                <c:pt idx="8">
                  <c:v>1</c:v>
                </c:pt>
                <c:pt idx="9">
                  <c:v>0</c:v>
                </c:pt>
                <c:pt idx="10">
                  <c:v>0.78787878787878785</c:v>
                </c:pt>
                <c:pt idx="11">
                  <c:v>0.36231884057971014</c:v>
                </c:pt>
                <c:pt idx="12">
                  <c:v>0</c:v>
                </c:pt>
                <c:pt idx="13">
                  <c:v>0.16666666666666666</c:v>
                </c:pt>
                <c:pt idx="14">
                  <c:v>0.45</c:v>
                </c:pt>
                <c:pt idx="15">
                  <c:v>0.45</c:v>
                </c:pt>
                <c:pt idx="16">
                  <c:v>0.21686746987951808</c:v>
                </c:pt>
                <c:pt idx="17">
                  <c:v>0.19148936170212766</c:v>
                </c:pt>
                <c:pt idx="18">
                  <c:v>0.83333333333333337</c:v>
                </c:pt>
                <c:pt idx="19">
                  <c:v>0.38297872340425532</c:v>
                </c:pt>
                <c:pt idx="20">
                  <c:v>0.57446808510638303</c:v>
                </c:pt>
                <c:pt idx="21">
                  <c:v>0.31034482758620691</c:v>
                </c:pt>
                <c:pt idx="22">
                  <c:v>0.48214285714285715</c:v>
                </c:pt>
                <c:pt idx="23">
                  <c:v>0.2857142857142857</c:v>
                </c:pt>
                <c:pt idx="24">
                  <c:v>0.14285714285714285</c:v>
                </c:pt>
                <c:pt idx="25">
                  <c:v>0.48214285714285715</c:v>
                </c:pt>
                <c:pt idx="26">
                  <c:v>0.31034482758620691</c:v>
                </c:pt>
                <c:pt idx="27">
                  <c:v>0.66666666666666663</c:v>
                </c:pt>
                <c:pt idx="28">
                  <c:v>0.32142857142857145</c:v>
                </c:pt>
                <c:pt idx="29">
                  <c:v>0.48648648648648651</c:v>
                </c:pt>
                <c:pt idx="30">
                  <c:v>0.23684210526315788</c:v>
                </c:pt>
                <c:pt idx="31">
                  <c:v>0.1276595744680851</c:v>
                </c:pt>
                <c:pt idx="32">
                  <c:v>0</c:v>
                </c:pt>
                <c:pt idx="33">
                  <c:v>0.48648648648648651</c:v>
                </c:pt>
                <c:pt idx="34">
                  <c:v>0</c:v>
                </c:pt>
                <c:pt idx="35">
                  <c:v>0.57446808510638303</c:v>
                </c:pt>
                <c:pt idx="36">
                  <c:v>0.13846153846153847</c:v>
                </c:pt>
                <c:pt idx="37">
                  <c:v>6.3829787234042548E-2</c:v>
                </c:pt>
                <c:pt idx="38">
                  <c:v>0.33962264150943394</c:v>
                </c:pt>
                <c:pt idx="39">
                  <c:v>0</c:v>
                </c:pt>
                <c:pt idx="40">
                  <c:v>0.375</c:v>
                </c:pt>
                <c:pt idx="41">
                  <c:v>4.1666666666666664E-2</c:v>
                </c:pt>
                <c:pt idx="42">
                  <c:v>0.33333333333333331</c:v>
                </c:pt>
                <c:pt idx="43">
                  <c:v>7.6923076923076927E-2</c:v>
                </c:pt>
                <c:pt idx="44">
                  <c:v>0.10344827586206896</c:v>
                </c:pt>
                <c:pt idx="45">
                  <c:v>0</c:v>
                </c:pt>
                <c:pt idx="46">
                  <c:v>0</c:v>
                </c:pt>
                <c:pt idx="47">
                  <c:v>0.3</c:v>
                </c:pt>
                <c:pt idx="48">
                  <c:v>8.5714285714285715E-2</c:v>
                </c:pt>
                <c:pt idx="49">
                  <c:v>0.20689655172413793</c:v>
                </c:pt>
                <c:pt idx="50">
                  <c:v>0.45</c:v>
                </c:pt>
                <c:pt idx="51">
                  <c:v>0.1276595744680851</c:v>
                </c:pt>
                <c:pt idx="52">
                  <c:v>0.1276595744680851</c:v>
                </c:pt>
                <c:pt idx="53">
                  <c:v>0.31034482758620691</c:v>
                </c:pt>
                <c:pt idx="54">
                  <c:v>0.11538461538461539</c:v>
                </c:pt>
                <c:pt idx="55">
                  <c:v>3.8461538461538464E-2</c:v>
                </c:pt>
                <c:pt idx="56">
                  <c:v>0.11764705882352941</c:v>
                </c:pt>
                <c:pt idx="57">
                  <c:v>0.11764705882352941</c:v>
                </c:pt>
                <c:pt idx="58">
                  <c:v>0.46153846153846156</c:v>
                </c:pt>
                <c:pt idx="59">
                  <c:v>0.46153846153846156</c:v>
                </c:pt>
                <c:pt idx="60">
                  <c:v>0.79166666666666663</c:v>
                </c:pt>
                <c:pt idx="61">
                  <c:v>0.75</c:v>
                </c:pt>
                <c:pt idx="62">
                  <c:v>0</c:v>
                </c:pt>
                <c:pt idx="63">
                  <c:v>0.25</c:v>
                </c:pt>
                <c:pt idx="6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084-47E6-89C1-FA3CF3101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6924357"/>
        <c:axId val="1918722823"/>
      </c:scatterChart>
      <c:valAx>
        <c:axId val="936924357"/>
        <c:scaling>
          <c:orientation val="minMax"/>
          <c:max val="3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No. stories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18722823"/>
        <c:crosses val="autoZero"/>
        <c:crossBetween val="midCat"/>
      </c:valAx>
      <c:valAx>
        <c:axId val="1918722823"/>
        <c:scaling>
          <c:orientation val="minMax"/>
          <c:max val="1.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Collapse Distance / Building Height (ft/ft)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36924357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1"/>
        <c:ser>
          <c:idx val="0"/>
          <c:order val="0"/>
          <c:tx>
            <c:v>Collapse Distance</c:v>
          </c:tx>
          <c:spPr>
            <a:ln>
              <a:noFill/>
            </a:ln>
          </c:spPr>
          <c:marker>
            <c:symbol val="circle"/>
            <c:size val="10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xVal>
            <c:numRef>
              <c:f>Table!$M$2:$M$66</c:f>
              <c:numCache>
                <c:formatCode>General</c:formatCode>
                <c:ptCount val="65"/>
                <c:pt idx="0">
                  <c:v>10</c:v>
                </c:pt>
                <c:pt idx="1">
                  <c:v>11</c:v>
                </c:pt>
                <c:pt idx="2">
                  <c:v>11</c:v>
                </c:pt>
                <c:pt idx="3">
                  <c:v>8</c:v>
                </c:pt>
                <c:pt idx="4">
                  <c:v>4</c:v>
                </c:pt>
                <c:pt idx="5">
                  <c:v>110</c:v>
                </c:pt>
                <c:pt idx="6">
                  <c:v>49</c:v>
                </c:pt>
                <c:pt idx="7">
                  <c:v>29</c:v>
                </c:pt>
                <c:pt idx="8">
                  <c:v>15</c:v>
                </c:pt>
                <c:pt idx="9">
                  <c:v>21</c:v>
                </c:pt>
                <c:pt idx="10">
                  <c:v>16</c:v>
                </c:pt>
                <c:pt idx="11">
                  <c:v>15</c:v>
                </c:pt>
                <c:pt idx="12">
                  <c:v>1</c:v>
                </c:pt>
                <c:pt idx="13">
                  <c:v>6</c:v>
                </c:pt>
                <c:pt idx="14">
                  <c:v>2</c:v>
                </c:pt>
                <c:pt idx="15">
                  <c:v>2</c:v>
                </c:pt>
                <c:pt idx="16">
                  <c:v>9</c:v>
                </c:pt>
                <c:pt idx="17">
                  <c:v>5</c:v>
                </c:pt>
                <c:pt idx="18">
                  <c:v>6</c:v>
                </c:pt>
                <c:pt idx="19">
                  <c:v>5</c:v>
                </c:pt>
                <c:pt idx="20">
                  <c:v>5</c:v>
                </c:pt>
                <c:pt idx="21">
                  <c:v>3</c:v>
                </c:pt>
                <c:pt idx="22">
                  <c:v>6</c:v>
                </c:pt>
                <c:pt idx="23">
                  <c:v>6</c:v>
                </c:pt>
                <c:pt idx="24">
                  <c:v>7</c:v>
                </c:pt>
                <c:pt idx="25">
                  <c:v>6</c:v>
                </c:pt>
                <c:pt idx="26">
                  <c:v>3</c:v>
                </c:pt>
                <c:pt idx="27">
                  <c:v>6</c:v>
                </c:pt>
                <c:pt idx="28">
                  <c:v>6</c:v>
                </c:pt>
                <c:pt idx="29">
                  <c:v>8</c:v>
                </c:pt>
                <c:pt idx="30">
                  <c:v>4</c:v>
                </c:pt>
                <c:pt idx="31">
                  <c:v>5</c:v>
                </c:pt>
                <c:pt idx="32">
                  <c:v>8</c:v>
                </c:pt>
                <c:pt idx="33">
                  <c:v>8</c:v>
                </c:pt>
                <c:pt idx="34">
                  <c:v>5</c:v>
                </c:pt>
                <c:pt idx="35">
                  <c:v>5</c:v>
                </c:pt>
                <c:pt idx="36">
                  <c:v>7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2</c:v>
                </c:pt>
                <c:pt idx="41">
                  <c:v>8</c:v>
                </c:pt>
                <c:pt idx="42">
                  <c:v>2</c:v>
                </c:pt>
                <c:pt idx="43">
                  <c:v>3</c:v>
                </c:pt>
                <c:pt idx="44">
                  <c:v>3</c:v>
                </c:pt>
                <c:pt idx="45">
                  <c:v>9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3</c:v>
                </c:pt>
                <c:pt idx="50">
                  <c:v>2</c:v>
                </c:pt>
                <c:pt idx="51">
                  <c:v>5</c:v>
                </c:pt>
                <c:pt idx="52">
                  <c:v>5</c:v>
                </c:pt>
                <c:pt idx="53">
                  <c:v>3</c:v>
                </c:pt>
                <c:pt idx="54">
                  <c:v>12</c:v>
                </c:pt>
                <c:pt idx="55">
                  <c:v>11</c:v>
                </c:pt>
                <c:pt idx="56">
                  <c:v>7</c:v>
                </c:pt>
                <c:pt idx="57">
                  <c:v>9</c:v>
                </c:pt>
                <c:pt idx="58">
                  <c:v>5</c:v>
                </c:pt>
                <c:pt idx="59">
                  <c:v>6</c:v>
                </c:pt>
                <c:pt idx="60">
                  <c:v>8</c:v>
                </c:pt>
                <c:pt idx="61">
                  <c:v>4</c:v>
                </c:pt>
                <c:pt idx="62">
                  <c:v>2</c:v>
                </c:pt>
                <c:pt idx="63">
                  <c:v>2</c:v>
                </c:pt>
                <c:pt idx="64">
                  <c:v>12</c:v>
                </c:pt>
              </c:numCache>
            </c:numRef>
          </c:xVal>
          <c:yVal>
            <c:numRef>
              <c:f>Table!$K$2:$K$75</c:f>
              <c:numCache>
                <c:formatCode>0.00</c:formatCode>
                <c:ptCount val="74"/>
                <c:pt idx="0">
                  <c:v>1</c:v>
                </c:pt>
                <c:pt idx="1">
                  <c:v>1</c:v>
                </c:pt>
                <c:pt idx="2">
                  <c:v>9.0909090909090912E-2</c:v>
                </c:pt>
                <c:pt idx="3">
                  <c:v>0.1875</c:v>
                </c:pt>
                <c:pt idx="4">
                  <c:v>0.75</c:v>
                </c:pt>
                <c:pt idx="5">
                  <c:v>0.50505050505050508</c:v>
                </c:pt>
                <c:pt idx="6">
                  <c:v>0</c:v>
                </c:pt>
                <c:pt idx="7">
                  <c:v>0.20114942528735633</c:v>
                </c:pt>
                <c:pt idx="8">
                  <c:v>1</c:v>
                </c:pt>
                <c:pt idx="9">
                  <c:v>0</c:v>
                </c:pt>
                <c:pt idx="10">
                  <c:v>0.78787878787878785</c:v>
                </c:pt>
                <c:pt idx="11">
                  <c:v>0.36231884057971014</c:v>
                </c:pt>
                <c:pt idx="12">
                  <c:v>0</c:v>
                </c:pt>
                <c:pt idx="13">
                  <c:v>0.16666666666666666</c:v>
                </c:pt>
                <c:pt idx="14">
                  <c:v>0.45</c:v>
                </c:pt>
                <c:pt idx="15">
                  <c:v>0.45</c:v>
                </c:pt>
                <c:pt idx="16">
                  <c:v>0.21686746987951808</c:v>
                </c:pt>
                <c:pt idx="17">
                  <c:v>0.19148936170212766</c:v>
                </c:pt>
                <c:pt idx="18">
                  <c:v>0.83333333333333337</c:v>
                </c:pt>
                <c:pt idx="19">
                  <c:v>0.38297872340425532</c:v>
                </c:pt>
                <c:pt idx="20">
                  <c:v>0.57446808510638303</c:v>
                </c:pt>
                <c:pt idx="21">
                  <c:v>0.31034482758620691</c:v>
                </c:pt>
                <c:pt idx="22">
                  <c:v>0.48214285714285715</c:v>
                </c:pt>
                <c:pt idx="23">
                  <c:v>0.2857142857142857</c:v>
                </c:pt>
                <c:pt idx="24">
                  <c:v>0.14285714285714285</c:v>
                </c:pt>
                <c:pt idx="25">
                  <c:v>0.48214285714285715</c:v>
                </c:pt>
                <c:pt idx="26">
                  <c:v>0.31034482758620691</c:v>
                </c:pt>
                <c:pt idx="27">
                  <c:v>0.66666666666666663</c:v>
                </c:pt>
                <c:pt idx="28">
                  <c:v>0.32142857142857145</c:v>
                </c:pt>
                <c:pt idx="29">
                  <c:v>0.48648648648648651</c:v>
                </c:pt>
                <c:pt idx="30">
                  <c:v>0.23684210526315788</c:v>
                </c:pt>
                <c:pt idx="31">
                  <c:v>0.1276595744680851</c:v>
                </c:pt>
                <c:pt idx="32">
                  <c:v>0</c:v>
                </c:pt>
                <c:pt idx="33">
                  <c:v>0.48648648648648651</c:v>
                </c:pt>
                <c:pt idx="34">
                  <c:v>0</c:v>
                </c:pt>
                <c:pt idx="35">
                  <c:v>0.57446808510638303</c:v>
                </c:pt>
                <c:pt idx="36">
                  <c:v>0.13846153846153847</c:v>
                </c:pt>
                <c:pt idx="37">
                  <c:v>6.3829787234042548E-2</c:v>
                </c:pt>
                <c:pt idx="38">
                  <c:v>0.33962264150943394</c:v>
                </c:pt>
                <c:pt idx="39">
                  <c:v>0</c:v>
                </c:pt>
                <c:pt idx="40">
                  <c:v>0.375</c:v>
                </c:pt>
                <c:pt idx="41">
                  <c:v>4.1666666666666664E-2</c:v>
                </c:pt>
                <c:pt idx="42">
                  <c:v>0.33333333333333331</c:v>
                </c:pt>
                <c:pt idx="43">
                  <c:v>7.6923076923076927E-2</c:v>
                </c:pt>
                <c:pt idx="44">
                  <c:v>0.10344827586206896</c:v>
                </c:pt>
                <c:pt idx="45">
                  <c:v>0</c:v>
                </c:pt>
                <c:pt idx="46">
                  <c:v>0</c:v>
                </c:pt>
                <c:pt idx="47">
                  <c:v>0.3</c:v>
                </c:pt>
                <c:pt idx="48">
                  <c:v>8.5714285714285715E-2</c:v>
                </c:pt>
                <c:pt idx="49">
                  <c:v>0.20689655172413793</c:v>
                </c:pt>
                <c:pt idx="50">
                  <c:v>0.45</c:v>
                </c:pt>
                <c:pt idx="51">
                  <c:v>0.1276595744680851</c:v>
                </c:pt>
                <c:pt idx="52">
                  <c:v>0.1276595744680851</c:v>
                </c:pt>
                <c:pt idx="53">
                  <c:v>0.31034482758620691</c:v>
                </c:pt>
                <c:pt idx="54">
                  <c:v>0.11538461538461539</c:v>
                </c:pt>
                <c:pt idx="55">
                  <c:v>3.8461538461538464E-2</c:v>
                </c:pt>
                <c:pt idx="56">
                  <c:v>0.11764705882352941</c:v>
                </c:pt>
                <c:pt idx="57">
                  <c:v>0.11764705882352941</c:v>
                </c:pt>
                <c:pt idx="58">
                  <c:v>0.46153846153846156</c:v>
                </c:pt>
                <c:pt idx="59">
                  <c:v>0.46153846153846156</c:v>
                </c:pt>
                <c:pt idx="60">
                  <c:v>0.79166666666666663</c:v>
                </c:pt>
                <c:pt idx="61">
                  <c:v>0.75</c:v>
                </c:pt>
                <c:pt idx="62">
                  <c:v>0</c:v>
                </c:pt>
                <c:pt idx="63">
                  <c:v>0.25</c:v>
                </c:pt>
                <c:pt idx="6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CEE-4D8A-A73E-1C7180679DDA}"/>
            </c:ext>
          </c:extLst>
        </c:ser>
        <c:ser>
          <c:idx val="1"/>
          <c:order val="1"/>
          <c:tx>
            <c:v>Debris Distance</c:v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8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1CEE-4D8A-A73E-1C7180679DDA}"/>
              </c:ext>
            </c:extLst>
          </c:dPt>
          <c:xVal>
            <c:numRef>
              <c:f>Table!$M$2:$M$66</c:f>
              <c:numCache>
                <c:formatCode>General</c:formatCode>
                <c:ptCount val="65"/>
                <c:pt idx="0">
                  <c:v>10</c:v>
                </c:pt>
                <c:pt idx="1">
                  <c:v>11</c:v>
                </c:pt>
                <c:pt idx="2">
                  <c:v>11</c:v>
                </c:pt>
                <c:pt idx="3">
                  <c:v>8</c:v>
                </c:pt>
                <c:pt idx="4">
                  <c:v>4</c:v>
                </c:pt>
                <c:pt idx="5">
                  <c:v>110</c:v>
                </c:pt>
                <c:pt idx="6">
                  <c:v>49</c:v>
                </c:pt>
                <c:pt idx="7">
                  <c:v>29</c:v>
                </c:pt>
                <c:pt idx="8">
                  <c:v>15</c:v>
                </c:pt>
                <c:pt idx="9">
                  <c:v>21</c:v>
                </c:pt>
                <c:pt idx="10">
                  <c:v>16</c:v>
                </c:pt>
                <c:pt idx="11">
                  <c:v>15</c:v>
                </c:pt>
                <c:pt idx="12">
                  <c:v>1</c:v>
                </c:pt>
                <c:pt idx="13">
                  <c:v>6</c:v>
                </c:pt>
                <c:pt idx="14">
                  <c:v>2</c:v>
                </c:pt>
                <c:pt idx="15">
                  <c:v>2</c:v>
                </c:pt>
                <c:pt idx="16">
                  <c:v>9</c:v>
                </c:pt>
                <c:pt idx="17">
                  <c:v>5</c:v>
                </c:pt>
                <c:pt idx="18">
                  <c:v>6</c:v>
                </c:pt>
                <c:pt idx="19">
                  <c:v>5</c:v>
                </c:pt>
                <c:pt idx="20">
                  <c:v>5</c:v>
                </c:pt>
                <c:pt idx="21">
                  <c:v>3</c:v>
                </c:pt>
                <c:pt idx="22">
                  <c:v>6</c:v>
                </c:pt>
                <c:pt idx="23">
                  <c:v>6</c:v>
                </c:pt>
                <c:pt idx="24">
                  <c:v>7</c:v>
                </c:pt>
                <c:pt idx="25">
                  <c:v>6</c:v>
                </c:pt>
                <c:pt idx="26">
                  <c:v>3</c:v>
                </c:pt>
                <c:pt idx="27">
                  <c:v>6</c:v>
                </c:pt>
                <c:pt idx="28">
                  <c:v>6</c:v>
                </c:pt>
                <c:pt idx="29">
                  <c:v>8</c:v>
                </c:pt>
                <c:pt idx="30">
                  <c:v>4</c:v>
                </c:pt>
                <c:pt idx="31">
                  <c:v>5</c:v>
                </c:pt>
                <c:pt idx="32">
                  <c:v>8</c:v>
                </c:pt>
                <c:pt idx="33">
                  <c:v>8</c:v>
                </c:pt>
                <c:pt idx="34">
                  <c:v>5</c:v>
                </c:pt>
                <c:pt idx="35">
                  <c:v>5</c:v>
                </c:pt>
                <c:pt idx="36">
                  <c:v>7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2</c:v>
                </c:pt>
                <c:pt idx="41">
                  <c:v>8</c:v>
                </c:pt>
                <c:pt idx="42">
                  <c:v>2</c:v>
                </c:pt>
                <c:pt idx="43">
                  <c:v>3</c:v>
                </c:pt>
                <c:pt idx="44">
                  <c:v>3</c:v>
                </c:pt>
                <c:pt idx="45">
                  <c:v>9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3</c:v>
                </c:pt>
                <c:pt idx="50">
                  <c:v>2</c:v>
                </c:pt>
                <c:pt idx="51">
                  <c:v>5</c:v>
                </c:pt>
                <c:pt idx="52">
                  <c:v>5</c:v>
                </c:pt>
                <c:pt idx="53">
                  <c:v>3</c:v>
                </c:pt>
                <c:pt idx="54">
                  <c:v>12</c:v>
                </c:pt>
                <c:pt idx="55">
                  <c:v>11</c:v>
                </c:pt>
                <c:pt idx="56">
                  <c:v>7</c:v>
                </c:pt>
                <c:pt idx="57">
                  <c:v>9</c:v>
                </c:pt>
                <c:pt idx="58">
                  <c:v>5</c:v>
                </c:pt>
                <c:pt idx="59">
                  <c:v>6</c:v>
                </c:pt>
                <c:pt idx="60">
                  <c:v>8</c:v>
                </c:pt>
                <c:pt idx="61">
                  <c:v>4</c:v>
                </c:pt>
                <c:pt idx="62">
                  <c:v>2</c:v>
                </c:pt>
                <c:pt idx="63">
                  <c:v>2</c:v>
                </c:pt>
                <c:pt idx="64">
                  <c:v>12</c:v>
                </c:pt>
              </c:numCache>
            </c:numRef>
          </c:xVal>
          <c:yVal>
            <c:numRef>
              <c:f>Table!$L$2:$L$66</c:f>
              <c:numCache>
                <c:formatCode>0.00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1.125</c:v>
                </c:pt>
                <c:pt idx="5">
                  <c:v>1.0822510822510822</c:v>
                </c:pt>
                <c:pt idx="6">
                  <c:v>9.3457943925233641E-2</c:v>
                </c:pt>
                <c:pt idx="7">
                  <c:v>0.28735632183908044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0.50724637681159424</c:v>
                </c:pt>
                <c:pt idx="12">
                  <c:v>0</c:v>
                </c:pt>
                <c:pt idx="13">
                  <c:v>0.33333333333333331</c:v>
                </c:pt>
                <c:pt idx="14">
                  <c:v>1.35</c:v>
                </c:pt>
                <c:pt idx="15">
                  <c:v>1.35</c:v>
                </c:pt>
                <c:pt idx="16">
                  <c:v>0.43373493975903615</c:v>
                </c:pt>
                <c:pt idx="17">
                  <c:v>0.38297872340425532</c:v>
                </c:pt>
                <c:pt idx="18">
                  <c:v>1.1111111111111112</c:v>
                </c:pt>
                <c:pt idx="19">
                  <c:v>0.76595744680851063</c:v>
                </c:pt>
                <c:pt idx="20">
                  <c:v>1.1489361702127661</c:v>
                </c:pt>
                <c:pt idx="21">
                  <c:v>0.93103448275862066</c:v>
                </c:pt>
                <c:pt idx="22">
                  <c:v>0.8035714285714286</c:v>
                </c:pt>
                <c:pt idx="23">
                  <c:v>0.5714285714285714</c:v>
                </c:pt>
                <c:pt idx="24">
                  <c:v>0.2857142857142857</c:v>
                </c:pt>
                <c:pt idx="25">
                  <c:v>0.8035714285714286</c:v>
                </c:pt>
                <c:pt idx="26">
                  <c:v>0.62068965517241381</c:v>
                </c:pt>
                <c:pt idx="27">
                  <c:v>1.1111111111111112</c:v>
                </c:pt>
                <c:pt idx="28">
                  <c:v>0.6428571428571429</c:v>
                </c:pt>
                <c:pt idx="29">
                  <c:v>0.81081081081081086</c:v>
                </c:pt>
                <c:pt idx="30">
                  <c:v>0.71052631578947367</c:v>
                </c:pt>
                <c:pt idx="31">
                  <c:v>0.25531914893617019</c:v>
                </c:pt>
                <c:pt idx="32">
                  <c:v>8.1081081081081086E-2</c:v>
                </c:pt>
                <c:pt idx="33">
                  <c:v>0.81081081081081086</c:v>
                </c:pt>
                <c:pt idx="34">
                  <c:v>0.1276595744680851</c:v>
                </c:pt>
                <c:pt idx="35">
                  <c:v>1.2765957446808511</c:v>
                </c:pt>
                <c:pt idx="36">
                  <c:v>0.41538461538461541</c:v>
                </c:pt>
                <c:pt idx="37">
                  <c:v>0.25531914893617019</c:v>
                </c:pt>
                <c:pt idx="38">
                  <c:v>0.67924528301886788</c:v>
                </c:pt>
                <c:pt idx="39">
                  <c:v>0</c:v>
                </c:pt>
                <c:pt idx="40">
                  <c:v>0.75</c:v>
                </c:pt>
                <c:pt idx="41">
                  <c:v>0.20833333333333334</c:v>
                </c:pt>
                <c:pt idx="42">
                  <c:v>0.66666666666666663</c:v>
                </c:pt>
                <c:pt idx="43">
                  <c:v>0.30769230769230771</c:v>
                </c:pt>
                <c:pt idx="44">
                  <c:v>0.41379310344827586</c:v>
                </c:pt>
                <c:pt idx="45">
                  <c:v>6.6666666666666666E-2</c:v>
                </c:pt>
                <c:pt idx="46">
                  <c:v>0</c:v>
                </c:pt>
                <c:pt idx="47">
                  <c:v>1.2</c:v>
                </c:pt>
                <c:pt idx="48">
                  <c:v>0.34285714285714286</c:v>
                </c:pt>
                <c:pt idx="49">
                  <c:v>1.2413793103448276</c:v>
                </c:pt>
                <c:pt idx="50">
                  <c:v>0.8</c:v>
                </c:pt>
                <c:pt idx="51">
                  <c:v>0</c:v>
                </c:pt>
                <c:pt idx="52">
                  <c:v>0.42553191489361702</c:v>
                </c:pt>
                <c:pt idx="53">
                  <c:v>0.55172413793103448</c:v>
                </c:pt>
                <c:pt idx="54">
                  <c:v>0</c:v>
                </c:pt>
                <c:pt idx="55">
                  <c:v>0.19230769230769232</c:v>
                </c:pt>
                <c:pt idx="56">
                  <c:v>0</c:v>
                </c:pt>
                <c:pt idx="57">
                  <c:v>0.11764705882352941</c:v>
                </c:pt>
                <c:pt idx="58">
                  <c:v>1.1538461538461537</c:v>
                </c:pt>
                <c:pt idx="59">
                  <c:v>1.1538461538461537</c:v>
                </c:pt>
                <c:pt idx="60">
                  <c:v>1</c:v>
                </c:pt>
                <c:pt idx="61">
                  <c:v>0.75</c:v>
                </c:pt>
                <c:pt idx="62">
                  <c:v>0</c:v>
                </c:pt>
                <c:pt idx="63">
                  <c:v>0.5</c:v>
                </c:pt>
                <c:pt idx="64">
                  <c:v>1.0833333333333333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CEE-4D8A-A73E-1C7180679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383513"/>
        <c:axId val="1602195437"/>
      </c:scatterChart>
      <c:valAx>
        <c:axId val="1711383513"/>
        <c:scaling>
          <c:orientation val="minMax"/>
          <c:max val="12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No. stories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02195437"/>
        <c:crosses val="autoZero"/>
        <c:crossBetween val="midCat"/>
      </c:valAx>
      <c:valAx>
        <c:axId val="16021954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Distance / Building Height (ft/ft)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11383513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Graph!$S$25:$S$37</c:f>
              <c:strCache>
                <c:ptCount val="13"/>
                <c:pt idx="0">
                  <c:v>Story mechanism</c:v>
                </c:pt>
                <c:pt idx="1">
                  <c:v>Pancake</c:v>
                </c:pt>
                <c:pt idx="2">
                  <c:v>Sidesway</c:v>
                </c:pt>
                <c:pt idx="3">
                  <c:v>Rubble Pile</c:v>
                </c:pt>
                <c:pt idx="4">
                  <c:v>Banana peel</c:v>
                </c:pt>
                <c:pt idx="5">
                  <c:v>Monolithic</c:v>
                </c:pt>
                <c:pt idx="6">
                  <c:v>Partial pancake</c:v>
                </c:pt>
                <c:pt idx="7">
                  <c:v>Implosion</c:v>
                </c:pt>
                <c:pt idx="8">
                  <c:v>Overturning</c:v>
                </c:pt>
                <c:pt idx="9">
                  <c:v>Story mechanism + monolithic</c:v>
                </c:pt>
                <c:pt idx="10">
                  <c:v>Story mechanism + pancake</c:v>
                </c:pt>
                <c:pt idx="11">
                  <c:v>Pancake + Sidesway</c:v>
                </c:pt>
                <c:pt idx="12">
                  <c:v>Rubble Pile or Implosion</c:v>
                </c:pt>
              </c:strCache>
            </c:strRef>
          </c:cat>
          <c:val>
            <c:numRef>
              <c:f>Graph!$T$25:$T$37</c:f>
              <c:numCache>
                <c:formatCode>General</c:formatCode>
                <c:ptCount val="13"/>
                <c:pt idx="0">
                  <c:v>17</c:v>
                </c:pt>
                <c:pt idx="1">
                  <c:v>19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4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EA1-4D15-B5A3-D81EDA469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2356217"/>
        <c:axId val="900680196"/>
      </c:barChart>
      <c:catAx>
        <c:axId val="21123562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Collapse mode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00680196"/>
        <c:crosses val="autoZero"/>
        <c:auto val="1"/>
        <c:lblAlgn val="ctr"/>
        <c:lblOffset val="100"/>
        <c:noMultiLvlLbl val="1"/>
      </c:catAx>
      <c:valAx>
        <c:axId val="9006801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Number of buildings in the database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1235621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485775</xdr:colOff>
      <xdr:row>1</xdr:row>
      <xdr:rowOff>19050</xdr:rowOff>
    </xdr:from>
    <xdr:ext cx="6819900" cy="4219575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8</xdr:col>
      <xdr:colOff>523875</xdr:colOff>
      <xdr:row>1</xdr:row>
      <xdr:rowOff>9525</xdr:rowOff>
    </xdr:from>
    <xdr:ext cx="6819900" cy="4219575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485775</xdr:colOff>
      <xdr:row>23</xdr:row>
      <xdr:rowOff>19050</xdr:rowOff>
    </xdr:from>
    <xdr:ext cx="6819900" cy="4219575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8</xdr:col>
      <xdr:colOff>523875</xdr:colOff>
      <xdr:row>23</xdr:row>
      <xdr:rowOff>38100</xdr:rowOff>
    </xdr:from>
    <xdr:ext cx="6819900" cy="42195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16</xdr:col>
      <xdr:colOff>531495</xdr:colOff>
      <xdr:row>1</xdr:row>
      <xdr:rowOff>7619</xdr:rowOff>
    </xdr:from>
    <xdr:ext cx="9246870" cy="4250055"/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706D1250-7A00-4644-9994-7676DA8437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7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609375" defaultRowHeight="12.3"/>
  <cols>
    <col min="1" max="1" width="34.109375" bestFit="1" customWidth="1"/>
    <col min="2" max="2" width="27.1640625" bestFit="1" customWidth="1"/>
    <col min="3" max="3" width="10.33203125" bestFit="1" customWidth="1"/>
    <col min="4" max="4" width="68" bestFit="1" customWidth="1"/>
    <col min="5" max="5" width="10.38671875" bestFit="1" customWidth="1"/>
    <col min="6" max="6" width="25.0546875" bestFit="1" customWidth="1"/>
    <col min="7" max="7" width="38.27734375" bestFit="1" customWidth="1"/>
    <col min="8" max="8" width="26.0546875" bestFit="1" customWidth="1"/>
    <col min="9" max="9" width="32" bestFit="1" customWidth="1"/>
    <col min="10" max="10" width="30.0546875" bestFit="1" customWidth="1"/>
    <col min="11" max="11" width="32.1640625" bestFit="1" customWidth="1"/>
    <col min="12" max="12" width="30.0546875" bestFit="1" customWidth="1"/>
    <col min="13" max="13" width="19.94140625" bestFit="1" customWidth="1"/>
  </cols>
  <sheetData>
    <row r="1" spans="1:13" ht="24.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144</v>
      </c>
      <c r="H1" s="3" t="s">
        <v>6</v>
      </c>
      <c r="I1" s="3" t="s">
        <v>7</v>
      </c>
      <c r="J1" s="3" t="s">
        <v>143</v>
      </c>
      <c r="K1" s="3" t="s">
        <v>8</v>
      </c>
      <c r="L1" s="3" t="s">
        <v>9</v>
      </c>
      <c r="M1" s="3" t="s">
        <v>10</v>
      </c>
    </row>
    <row r="2" spans="1:13">
      <c r="A2" s="4" t="s">
        <v>11</v>
      </c>
      <c r="B2" s="4" t="s">
        <v>12</v>
      </c>
      <c r="C2" s="4">
        <v>1999</v>
      </c>
      <c r="D2" s="4" t="s">
        <v>13</v>
      </c>
      <c r="E2" s="4">
        <v>10</v>
      </c>
      <c r="F2" s="4">
        <v>100</v>
      </c>
      <c r="G2" s="4" t="s">
        <v>14</v>
      </c>
      <c r="H2" s="4" t="s">
        <v>15</v>
      </c>
      <c r="I2" s="4">
        <v>100</v>
      </c>
      <c r="J2" s="4" t="s">
        <v>16</v>
      </c>
      <c r="K2" s="5">
        <f t="shared" ref="K2" si="0">I2/F2</f>
        <v>1</v>
      </c>
      <c r="L2" s="5" t="e">
        <f t="shared" ref="L2" si="1">J2/F2</f>
        <v>#VALUE!</v>
      </c>
      <c r="M2" s="4">
        <f t="shared" ref="M2:M11" si="2">E2</f>
        <v>10</v>
      </c>
    </row>
    <row r="3" spans="1:13">
      <c r="A3" s="4" t="s">
        <v>17</v>
      </c>
      <c r="B3" s="4" t="s">
        <v>12</v>
      </c>
      <c r="C3" s="4">
        <v>1999</v>
      </c>
      <c r="D3" s="4" t="s">
        <v>13</v>
      </c>
      <c r="E3" s="4">
        <v>11</v>
      </c>
      <c r="F3" s="4">
        <v>110</v>
      </c>
      <c r="G3" s="4" t="s">
        <v>14</v>
      </c>
      <c r="H3" s="4" t="s">
        <v>15</v>
      </c>
      <c r="I3" s="4">
        <v>110</v>
      </c>
      <c r="J3" s="4" t="s">
        <v>16</v>
      </c>
      <c r="K3" s="5">
        <f t="shared" ref="K3:K65" si="3">I3/F3</f>
        <v>1</v>
      </c>
      <c r="L3" s="5" t="e">
        <f t="shared" ref="L3:L65" si="4">J3/F3</f>
        <v>#VALUE!</v>
      </c>
      <c r="M3" s="4">
        <f t="shared" si="2"/>
        <v>11</v>
      </c>
    </row>
    <row r="4" spans="1:13">
      <c r="A4" s="4" t="s">
        <v>18</v>
      </c>
      <c r="B4" s="4" t="s">
        <v>12</v>
      </c>
      <c r="C4" s="4">
        <v>1999</v>
      </c>
      <c r="D4" s="4" t="s">
        <v>13</v>
      </c>
      <c r="E4" s="4">
        <v>11</v>
      </c>
      <c r="F4" s="4">
        <v>110</v>
      </c>
      <c r="G4" s="4" t="s">
        <v>14</v>
      </c>
      <c r="H4" s="4" t="s">
        <v>19</v>
      </c>
      <c r="I4" s="4">
        <v>10</v>
      </c>
      <c r="J4" s="4" t="s">
        <v>16</v>
      </c>
      <c r="K4" s="5">
        <f t="shared" si="3"/>
        <v>9.0909090909090912E-2</v>
      </c>
      <c r="L4" s="5" t="e">
        <f t="shared" si="4"/>
        <v>#VALUE!</v>
      </c>
      <c r="M4" s="4">
        <f t="shared" si="2"/>
        <v>11</v>
      </c>
    </row>
    <row r="5" spans="1:13">
      <c r="A5" s="4" t="s">
        <v>20</v>
      </c>
      <c r="B5" s="4" t="s">
        <v>12</v>
      </c>
      <c r="C5" s="4">
        <v>1999</v>
      </c>
      <c r="D5" s="4" t="s">
        <v>13</v>
      </c>
      <c r="E5" s="4">
        <v>8</v>
      </c>
      <c r="F5" s="4">
        <v>80</v>
      </c>
      <c r="G5" s="4" t="s">
        <v>14</v>
      </c>
      <c r="H5" s="4" t="s">
        <v>19</v>
      </c>
      <c r="I5" s="4">
        <v>15</v>
      </c>
      <c r="J5" s="4" t="s">
        <v>16</v>
      </c>
      <c r="K5" s="5">
        <f t="shared" si="3"/>
        <v>0.1875</v>
      </c>
      <c r="L5" s="5" t="e">
        <f t="shared" si="4"/>
        <v>#VALUE!</v>
      </c>
      <c r="M5" s="4">
        <f t="shared" si="2"/>
        <v>8</v>
      </c>
    </row>
    <row r="6" spans="1:13">
      <c r="A6" s="4" t="s">
        <v>21</v>
      </c>
      <c r="B6" s="4" t="s">
        <v>22</v>
      </c>
      <c r="C6" s="4">
        <v>1999</v>
      </c>
      <c r="D6" s="4" t="s">
        <v>23</v>
      </c>
      <c r="E6" s="4">
        <v>4</v>
      </c>
      <c r="F6" s="6">
        <v>40</v>
      </c>
      <c r="G6" s="4" t="s">
        <v>24</v>
      </c>
      <c r="H6" s="4" t="s">
        <v>25</v>
      </c>
      <c r="I6" s="4">
        <v>30</v>
      </c>
      <c r="J6" s="4">
        <v>45</v>
      </c>
      <c r="K6" s="5">
        <f t="shared" si="3"/>
        <v>0.75</v>
      </c>
      <c r="L6" s="5">
        <f t="shared" si="4"/>
        <v>1.125</v>
      </c>
      <c r="M6" s="4">
        <f t="shared" si="2"/>
        <v>4</v>
      </c>
    </row>
    <row r="7" spans="1:13">
      <c r="A7" s="4" t="s">
        <v>26</v>
      </c>
      <c r="B7" s="4" t="s">
        <v>27</v>
      </c>
      <c r="C7" s="4">
        <v>2001</v>
      </c>
      <c r="D7" s="4" t="s">
        <v>28</v>
      </c>
      <c r="E7" s="4">
        <v>110</v>
      </c>
      <c r="F7" s="6">
        <v>1386</v>
      </c>
      <c r="G7" s="4" t="s">
        <v>29</v>
      </c>
      <c r="H7" s="4" t="s">
        <v>30</v>
      </c>
      <c r="I7" s="4">
        <v>700</v>
      </c>
      <c r="J7" s="4">
        <v>1500</v>
      </c>
      <c r="K7" s="5">
        <f t="shared" si="3"/>
        <v>0.50505050505050508</v>
      </c>
      <c r="L7" s="5">
        <f t="shared" si="4"/>
        <v>1.0822510822510822</v>
      </c>
      <c r="M7" s="4">
        <f t="shared" si="2"/>
        <v>110</v>
      </c>
    </row>
    <row r="8" spans="1:13">
      <c r="A8" s="4" t="s">
        <v>31</v>
      </c>
      <c r="B8" s="4" t="s">
        <v>27</v>
      </c>
      <c r="C8" s="4">
        <v>2001</v>
      </c>
      <c r="D8" s="4" t="s">
        <v>32</v>
      </c>
      <c r="E8" s="4">
        <v>49</v>
      </c>
      <c r="F8" s="6">
        <v>749</v>
      </c>
      <c r="G8" s="4" t="s">
        <v>33</v>
      </c>
      <c r="H8" s="4" t="s">
        <v>34</v>
      </c>
      <c r="I8" s="4">
        <v>0</v>
      </c>
      <c r="J8" s="4">
        <v>70</v>
      </c>
      <c r="K8" s="5">
        <f t="shared" si="3"/>
        <v>0</v>
      </c>
      <c r="L8" s="5">
        <f t="shared" si="4"/>
        <v>9.3457943925233641E-2</v>
      </c>
      <c r="M8" s="4">
        <f t="shared" si="2"/>
        <v>49</v>
      </c>
    </row>
    <row r="9" spans="1:13">
      <c r="A9" s="4" t="s">
        <v>35</v>
      </c>
      <c r="B9" s="4" t="s">
        <v>36</v>
      </c>
      <c r="C9" s="4">
        <v>2005</v>
      </c>
      <c r="D9" s="4" t="s">
        <v>37</v>
      </c>
      <c r="E9" s="4">
        <v>29</v>
      </c>
      <c r="F9" s="6">
        <v>348</v>
      </c>
      <c r="G9" s="4" t="s">
        <v>38</v>
      </c>
      <c r="H9" s="4" t="s">
        <v>39</v>
      </c>
      <c r="I9" s="6">
        <v>70</v>
      </c>
      <c r="J9" s="6">
        <v>100</v>
      </c>
      <c r="K9" s="5">
        <f t="shared" si="3"/>
        <v>0.20114942528735633</v>
      </c>
      <c r="L9" s="5">
        <f t="shared" si="4"/>
        <v>0.28735632183908044</v>
      </c>
      <c r="M9" s="4">
        <f t="shared" si="2"/>
        <v>29</v>
      </c>
    </row>
    <row r="10" spans="1:13">
      <c r="A10" s="4" t="s">
        <v>40</v>
      </c>
      <c r="B10" s="4" t="s">
        <v>41</v>
      </c>
      <c r="C10" s="4">
        <v>2010</v>
      </c>
      <c r="D10" s="4" t="s">
        <v>42</v>
      </c>
      <c r="E10" s="4">
        <v>15</v>
      </c>
      <c r="F10" s="4">
        <v>150</v>
      </c>
      <c r="G10" s="4" t="s">
        <v>14</v>
      </c>
      <c r="H10" s="4" t="s">
        <v>15</v>
      </c>
      <c r="I10" s="4">
        <v>150</v>
      </c>
      <c r="J10" s="4" t="s">
        <v>16</v>
      </c>
      <c r="K10" s="5">
        <f t="shared" si="3"/>
        <v>1</v>
      </c>
      <c r="L10" s="5" t="e">
        <f t="shared" si="4"/>
        <v>#VALUE!</v>
      </c>
      <c r="M10" s="4">
        <f t="shared" si="2"/>
        <v>15</v>
      </c>
    </row>
    <row r="11" spans="1:13">
      <c r="A11" s="4" t="s">
        <v>43</v>
      </c>
      <c r="B11" s="4" t="s">
        <v>41</v>
      </c>
      <c r="C11" s="4">
        <v>2010</v>
      </c>
      <c r="D11" s="4" t="s">
        <v>42</v>
      </c>
      <c r="E11" s="4">
        <v>21</v>
      </c>
      <c r="F11" s="4">
        <v>175</v>
      </c>
      <c r="G11" s="4" t="s">
        <v>44</v>
      </c>
      <c r="H11" s="4" t="s">
        <v>19</v>
      </c>
      <c r="I11" s="4">
        <v>0</v>
      </c>
      <c r="J11" s="4" t="s">
        <v>16</v>
      </c>
      <c r="K11" s="5">
        <f t="shared" si="3"/>
        <v>0</v>
      </c>
      <c r="L11" s="5" t="e">
        <f t="shared" si="4"/>
        <v>#VALUE!</v>
      </c>
      <c r="M11" s="4">
        <f t="shared" si="2"/>
        <v>21</v>
      </c>
    </row>
    <row r="12" spans="1:13">
      <c r="A12" s="4" t="s">
        <v>45</v>
      </c>
      <c r="B12" s="4" t="s">
        <v>46</v>
      </c>
      <c r="C12" s="4">
        <v>2016</v>
      </c>
      <c r="D12" s="4" t="s">
        <v>47</v>
      </c>
      <c r="E12" s="4" t="s">
        <v>48</v>
      </c>
      <c r="F12" s="4">
        <v>165</v>
      </c>
      <c r="G12" s="4" t="s">
        <v>14</v>
      </c>
      <c r="H12" s="4" t="s">
        <v>15</v>
      </c>
      <c r="I12" s="4">
        <v>130</v>
      </c>
      <c r="J12" s="4" t="s">
        <v>16</v>
      </c>
      <c r="K12" s="5">
        <f t="shared" si="3"/>
        <v>0.78787878787878785</v>
      </c>
      <c r="L12" s="5" t="e">
        <f t="shared" si="4"/>
        <v>#VALUE!</v>
      </c>
      <c r="M12" s="4">
        <v>16</v>
      </c>
    </row>
    <row r="13" spans="1:13">
      <c r="A13" s="4" t="s">
        <v>49</v>
      </c>
      <c r="B13" s="4" t="s">
        <v>50</v>
      </c>
      <c r="C13" s="4">
        <v>2017</v>
      </c>
      <c r="D13" s="4" t="s">
        <v>51</v>
      </c>
      <c r="E13" s="4">
        <v>15</v>
      </c>
      <c r="F13" s="6">
        <v>138</v>
      </c>
      <c r="G13" s="4" t="s">
        <v>52</v>
      </c>
      <c r="H13" s="4" t="s">
        <v>39</v>
      </c>
      <c r="I13" s="6">
        <v>50</v>
      </c>
      <c r="J13" s="6">
        <v>70</v>
      </c>
      <c r="K13" s="5">
        <f t="shared" si="3"/>
        <v>0.36231884057971014</v>
      </c>
      <c r="L13" s="5">
        <f t="shared" si="4"/>
        <v>0.50724637681159424</v>
      </c>
      <c r="M13" s="4">
        <f t="shared" ref="M13:M61" si="5">E13</f>
        <v>15</v>
      </c>
    </row>
    <row r="14" spans="1:13">
      <c r="A14" s="4" t="s">
        <v>53</v>
      </c>
      <c r="B14" s="4" t="s">
        <v>54</v>
      </c>
      <c r="C14" s="4">
        <v>2017</v>
      </c>
      <c r="D14" s="4" t="s">
        <v>55</v>
      </c>
      <c r="E14" s="4">
        <v>1</v>
      </c>
      <c r="F14" s="6">
        <v>17</v>
      </c>
      <c r="G14" s="4" t="s">
        <v>56</v>
      </c>
      <c r="H14" s="4" t="s">
        <v>57</v>
      </c>
      <c r="I14" s="4" t="s">
        <v>16</v>
      </c>
      <c r="J14" s="4" t="s">
        <v>16</v>
      </c>
      <c r="K14" s="5" t="e">
        <f t="shared" si="3"/>
        <v>#VALUE!</v>
      </c>
      <c r="L14" s="5" t="e">
        <f t="shared" si="4"/>
        <v>#VALUE!</v>
      </c>
      <c r="M14" s="4">
        <f t="shared" si="5"/>
        <v>1</v>
      </c>
    </row>
    <row r="15" spans="1:13">
      <c r="A15" s="4" t="s">
        <v>58</v>
      </c>
      <c r="B15" s="4" t="s">
        <v>54</v>
      </c>
      <c r="C15" s="4">
        <v>2017</v>
      </c>
      <c r="D15" s="4" t="s">
        <v>59</v>
      </c>
      <c r="E15" s="4">
        <v>6</v>
      </c>
      <c r="F15" s="6">
        <f>9*6</f>
        <v>54</v>
      </c>
      <c r="G15" s="4" t="s">
        <v>60</v>
      </c>
      <c r="H15" s="4" t="s">
        <v>19</v>
      </c>
      <c r="I15" s="4">
        <v>9</v>
      </c>
      <c r="J15" s="4">
        <v>18</v>
      </c>
      <c r="K15" s="5">
        <f t="shared" si="3"/>
        <v>0.16666666666666666</v>
      </c>
      <c r="L15" s="5">
        <f t="shared" si="4"/>
        <v>0.33333333333333331</v>
      </c>
      <c r="M15" s="4">
        <f t="shared" si="5"/>
        <v>6</v>
      </c>
    </row>
    <row r="16" spans="1:13">
      <c r="A16" s="4" t="s">
        <v>61</v>
      </c>
      <c r="B16" s="4" t="s">
        <v>54</v>
      </c>
      <c r="C16" s="4">
        <v>2017</v>
      </c>
      <c r="D16" s="4" t="s">
        <v>62</v>
      </c>
      <c r="E16" s="4">
        <v>2</v>
      </c>
      <c r="F16" s="6">
        <f t="shared" ref="F16:F17" si="6">E16*10</f>
        <v>20</v>
      </c>
      <c r="G16" s="4" t="s">
        <v>63</v>
      </c>
      <c r="H16" s="4" t="s">
        <v>57</v>
      </c>
      <c r="I16" s="4">
        <v>9</v>
      </c>
      <c r="J16" s="4">
        <v>27</v>
      </c>
      <c r="K16" s="5">
        <f t="shared" si="3"/>
        <v>0.45</v>
      </c>
      <c r="L16" s="5">
        <f t="shared" si="4"/>
        <v>1.35</v>
      </c>
      <c r="M16" s="4">
        <f t="shared" si="5"/>
        <v>2</v>
      </c>
    </row>
    <row r="17" spans="1:13">
      <c r="A17" s="4" t="s">
        <v>64</v>
      </c>
      <c r="B17" s="4" t="s">
        <v>54</v>
      </c>
      <c r="C17" s="4">
        <v>2017</v>
      </c>
      <c r="D17" s="4" t="s">
        <v>62</v>
      </c>
      <c r="E17" s="4">
        <v>2</v>
      </c>
      <c r="F17" s="6">
        <f t="shared" si="6"/>
        <v>20</v>
      </c>
      <c r="G17" s="4" t="s">
        <v>63</v>
      </c>
      <c r="H17" s="4" t="s">
        <v>57</v>
      </c>
      <c r="I17" s="4">
        <v>9</v>
      </c>
      <c r="J17" s="4">
        <v>27</v>
      </c>
      <c r="K17" s="5">
        <f t="shared" si="3"/>
        <v>0.45</v>
      </c>
      <c r="L17" s="5">
        <f t="shared" si="4"/>
        <v>1.35</v>
      </c>
      <c r="M17" s="4">
        <f t="shared" si="5"/>
        <v>2</v>
      </c>
    </row>
    <row r="18" spans="1:13">
      <c r="A18" s="4" t="s">
        <v>65</v>
      </c>
      <c r="B18" s="4" t="s">
        <v>54</v>
      </c>
      <c r="C18" s="4">
        <v>2017</v>
      </c>
      <c r="D18" s="4" t="s">
        <v>59</v>
      </c>
      <c r="E18" s="4">
        <v>9</v>
      </c>
      <c r="F18" s="6">
        <f t="shared" ref="F18:F19" si="7">(E18-1)*9+11</f>
        <v>83</v>
      </c>
      <c r="G18" s="4" t="s">
        <v>63</v>
      </c>
      <c r="H18" s="4" t="s">
        <v>39</v>
      </c>
      <c r="I18" s="4">
        <v>18</v>
      </c>
      <c r="J18" s="4">
        <v>36</v>
      </c>
      <c r="K18" s="5">
        <f t="shared" si="3"/>
        <v>0.21686746987951808</v>
      </c>
      <c r="L18" s="5">
        <f t="shared" si="4"/>
        <v>0.43373493975903615</v>
      </c>
      <c r="M18" s="4">
        <f t="shared" si="5"/>
        <v>9</v>
      </c>
    </row>
    <row r="19" spans="1:13">
      <c r="A19" s="4" t="s">
        <v>66</v>
      </c>
      <c r="B19" s="4" t="s">
        <v>54</v>
      </c>
      <c r="C19" s="4">
        <v>2017</v>
      </c>
      <c r="D19" s="4" t="s">
        <v>59</v>
      </c>
      <c r="E19" s="4">
        <v>5</v>
      </c>
      <c r="F19" s="6">
        <f t="shared" si="7"/>
        <v>47</v>
      </c>
      <c r="G19" s="4" t="s">
        <v>67</v>
      </c>
      <c r="H19" s="4" t="s">
        <v>19</v>
      </c>
      <c r="I19" s="4">
        <v>9</v>
      </c>
      <c r="J19" s="4">
        <v>18</v>
      </c>
      <c r="K19" s="5">
        <f t="shared" si="3"/>
        <v>0.19148936170212766</v>
      </c>
      <c r="L19" s="5">
        <f t="shared" si="4"/>
        <v>0.38297872340425532</v>
      </c>
      <c r="M19" s="4">
        <f t="shared" si="5"/>
        <v>5</v>
      </c>
    </row>
    <row r="20" spans="1:13">
      <c r="A20" s="4" t="s">
        <v>68</v>
      </c>
      <c r="B20" s="4" t="s">
        <v>54</v>
      </c>
      <c r="C20" s="4">
        <v>2017</v>
      </c>
      <c r="D20" s="4" t="s">
        <v>69</v>
      </c>
      <c r="E20" s="4">
        <v>6</v>
      </c>
      <c r="F20" s="6">
        <f>E20*9</f>
        <v>54</v>
      </c>
      <c r="G20" s="4" t="s">
        <v>29</v>
      </c>
      <c r="H20" s="4" t="s">
        <v>57</v>
      </c>
      <c r="I20" s="4">
        <v>45</v>
      </c>
      <c r="J20" s="4">
        <v>60</v>
      </c>
      <c r="K20" s="5">
        <f t="shared" si="3"/>
        <v>0.83333333333333337</v>
      </c>
      <c r="L20" s="5">
        <f t="shared" si="4"/>
        <v>1.1111111111111112</v>
      </c>
      <c r="M20" s="4">
        <f t="shared" si="5"/>
        <v>6</v>
      </c>
    </row>
    <row r="21" spans="1:13">
      <c r="A21" s="4" t="s">
        <v>70</v>
      </c>
      <c r="B21" s="4" t="s">
        <v>54</v>
      </c>
      <c r="C21" s="4">
        <v>2017</v>
      </c>
      <c r="D21" s="4" t="s">
        <v>59</v>
      </c>
      <c r="E21" s="4">
        <v>5</v>
      </c>
      <c r="F21" s="6">
        <f t="shared" ref="F21:F24" si="8">(E21-1)*9+11</f>
        <v>47</v>
      </c>
      <c r="G21" s="4" t="s">
        <v>71</v>
      </c>
      <c r="H21" s="4" t="s">
        <v>72</v>
      </c>
      <c r="I21" s="4">
        <v>18</v>
      </c>
      <c r="J21" s="4">
        <v>36</v>
      </c>
      <c r="K21" s="5">
        <f t="shared" si="3"/>
        <v>0.38297872340425532</v>
      </c>
      <c r="L21" s="5">
        <f t="shared" si="4"/>
        <v>0.76595744680851063</v>
      </c>
      <c r="M21" s="4">
        <f t="shared" si="5"/>
        <v>5</v>
      </c>
    </row>
    <row r="22" spans="1:13">
      <c r="A22" s="4" t="s">
        <v>73</v>
      </c>
      <c r="B22" s="4" t="s">
        <v>54</v>
      </c>
      <c r="C22" s="4">
        <v>2017</v>
      </c>
      <c r="D22" s="4" t="s">
        <v>59</v>
      </c>
      <c r="E22" s="4">
        <v>5</v>
      </c>
      <c r="F22" s="6">
        <f t="shared" si="8"/>
        <v>47</v>
      </c>
      <c r="G22" s="4" t="s">
        <v>71</v>
      </c>
      <c r="H22" s="4" t="s">
        <v>39</v>
      </c>
      <c r="I22" s="4">
        <v>27</v>
      </c>
      <c r="J22" s="4">
        <v>54</v>
      </c>
      <c r="K22" s="5">
        <f t="shared" si="3"/>
        <v>0.57446808510638303</v>
      </c>
      <c r="L22" s="5">
        <f t="shared" si="4"/>
        <v>1.1489361702127661</v>
      </c>
      <c r="M22" s="4">
        <f t="shared" si="5"/>
        <v>5</v>
      </c>
    </row>
    <row r="23" spans="1:13">
      <c r="A23" s="4" t="s">
        <v>74</v>
      </c>
      <c r="B23" s="4" t="s">
        <v>54</v>
      </c>
      <c r="C23" s="4">
        <v>2017</v>
      </c>
      <c r="D23" s="4" t="s">
        <v>59</v>
      </c>
      <c r="E23" s="4">
        <v>3</v>
      </c>
      <c r="F23" s="6">
        <f t="shared" si="8"/>
        <v>29</v>
      </c>
      <c r="G23" s="4" t="s">
        <v>67</v>
      </c>
      <c r="H23" s="4" t="s">
        <v>39</v>
      </c>
      <c r="I23" s="4">
        <v>9</v>
      </c>
      <c r="J23" s="4">
        <v>27</v>
      </c>
      <c r="K23" s="5">
        <f t="shared" si="3"/>
        <v>0.31034482758620691</v>
      </c>
      <c r="L23" s="5">
        <f t="shared" si="4"/>
        <v>0.93103448275862066</v>
      </c>
      <c r="M23" s="4">
        <f t="shared" si="5"/>
        <v>3</v>
      </c>
    </row>
    <row r="24" spans="1:13">
      <c r="A24" s="4" t="s">
        <v>75</v>
      </c>
      <c r="B24" s="4" t="s">
        <v>54</v>
      </c>
      <c r="C24" s="4">
        <v>2017</v>
      </c>
      <c r="D24" s="4" t="s">
        <v>59</v>
      </c>
      <c r="E24" s="4">
        <v>6</v>
      </c>
      <c r="F24" s="6">
        <f t="shared" si="8"/>
        <v>56</v>
      </c>
      <c r="G24" s="4" t="s">
        <v>29</v>
      </c>
      <c r="H24" s="4" t="s">
        <v>39</v>
      </c>
      <c r="I24" s="4">
        <v>27</v>
      </c>
      <c r="J24" s="4">
        <v>45</v>
      </c>
      <c r="K24" s="5">
        <f t="shared" si="3"/>
        <v>0.48214285714285715</v>
      </c>
      <c r="L24" s="5">
        <f t="shared" si="4"/>
        <v>0.8035714285714286</v>
      </c>
      <c r="M24" s="4">
        <f t="shared" si="5"/>
        <v>6</v>
      </c>
    </row>
    <row r="25" spans="1:13">
      <c r="A25" s="4" t="s">
        <v>76</v>
      </c>
      <c r="B25" s="4" t="s">
        <v>54</v>
      </c>
      <c r="C25" s="4">
        <v>2017</v>
      </c>
      <c r="D25" s="4" t="s">
        <v>59</v>
      </c>
      <c r="E25" s="4">
        <v>6</v>
      </c>
      <c r="F25" s="6">
        <f>(E25-1)*10+13</f>
        <v>63</v>
      </c>
      <c r="G25" s="4" t="s">
        <v>29</v>
      </c>
      <c r="H25" s="4" t="s">
        <v>72</v>
      </c>
      <c r="I25" s="4">
        <v>18</v>
      </c>
      <c r="J25" s="4">
        <v>36</v>
      </c>
      <c r="K25" s="5">
        <f t="shared" si="3"/>
        <v>0.2857142857142857</v>
      </c>
      <c r="L25" s="5">
        <f t="shared" si="4"/>
        <v>0.5714285714285714</v>
      </c>
      <c r="M25" s="4">
        <f t="shared" si="5"/>
        <v>6</v>
      </c>
    </row>
    <row r="26" spans="1:13">
      <c r="A26" s="4" t="s">
        <v>77</v>
      </c>
      <c r="B26" s="4" t="s">
        <v>54</v>
      </c>
      <c r="C26" s="4">
        <v>2017</v>
      </c>
      <c r="D26" s="4" t="s">
        <v>59</v>
      </c>
      <c r="E26" s="4">
        <v>7</v>
      </c>
      <c r="F26" s="6">
        <f>(E26)*9</f>
        <v>63</v>
      </c>
      <c r="G26" s="4" t="s">
        <v>63</v>
      </c>
      <c r="H26" s="4" t="s">
        <v>39</v>
      </c>
      <c r="I26" s="4">
        <v>9</v>
      </c>
      <c r="J26" s="4">
        <v>18</v>
      </c>
      <c r="K26" s="5">
        <f t="shared" si="3"/>
        <v>0.14285714285714285</v>
      </c>
      <c r="L26" s="5">
        <f t="shared" si="4"/>
        <v>0.2857142857142857</v>
      </c>
      <c r="M26" s="4">
        <f t="shared" si="5"/>
        <v>7</v>
      </c>
    </row>
    <row r="27" spans="1:13">
      <c r="A27" s="4" t="s">
        <v>78</v>
      </c>
      <c r="B27" s="4" t="s">
        <v>54</v>
      </c>
      <c r="C27" s="4">
        <v>2017</v>
      </c>
      <c r="D27" s="4" t="s">
        <v>59</v>
      </c>
      <c r="E27" s="4">
        <v>6</v>
      </c>
      <c r="F27" s="6">
        <f t="shared" ref="F27:F28" si="9">(E27-1)*9+11</f>
        <v>56</v>
      </c>
      <c r="G27" s="4" t="s">
        <v>79</v>
      </c>
      <c r="H27" s="4" t="s">
        <v>39</v>
      </c>
      <c r="I27" s="4">
        <v>27</v>
      </c>
      <c r="J27" s="4">
        <v>45</v>
      </c>
      <c r="K27" s="5">
        <f t="shared" si="3"/>
        <v>0.48214285714285715</v>
      </c>
      <c r="L27" s="5">
        <f t="shared" si="4"/>
        <v>0.8035714285714286</v>
      </c>
      <c r="M27" s="4">
        <f t="shared" si="5"/>
        <v>6</v>
      </c>
    </row>
    <row r="28" spans="1:13">
      <c r="A28" s="4" t="s">
        <v>80</v>
      </c>
      <c r="B28" s="4" t="s">
        <v>54</v>
      </c>
      <c r="C28" s="4">
        <v>2017</v>
      </c>
      <c r="D28" s="4" t="s">
        <v>81</v>
      </c>
      <c r="E28" s="4">
        <v>3</v>
      </c>
      <c r="F28" s="6">
        <f t="shared" si="9"/>
        <v>29</v>
      </c>
      <c r="G28" s="4" t="s">
        <v>67</v>
      </c>
      <c r="H28" s="4" t="s">
        <v>19</v>
      </c>
      <c r="I28" s="4">
        <v>9</v>
      </c>
      <c r="J28" s="4">
        <v>18</v>
      </c>
      <c r="K28" s="5">
        <f t="shared" si="3"/>
        <v>0.31034482758620691</v>
      </c>
      <c r="L28" s="5">
        <f t="shared" si="4"/>
        <v>0.62068965517241381</v>
      </c>
      <c r="M28" s="4">
        <f t="shared" si="5"/>
        <v>3</v>
      </c>
    </row>
    <row r="29" spans="1:13">
      <c r="A29" s="4" t="s">
        <v>82</v>
      </c>
      <c r="B29" s="4" t="s">
        <v>54</v>
      </c>
      <c r="C29" s="4">
        <v>2017</v>
      </c>
      <c r="D29" s="4" t="s">
        <v>69</v>
      </c>
      <c r="E29" s="4">
        <v>6</v>
      </c>
      <c r="F29" s="6">
        <f>(E29)*9</f>
        <v>54</v>
      </c>
      <c r="G29" s="4" t="s">
        <v>67</v>
      </c>
      <c r="H29" s="4" t="s">
        <v>39</v>
      </c>
      <c r="I29" s="4">
        <v>36</v>
      </c>
      <c r="J29" s="4">
        <v>60</v>
      </c>
      <c r="K29" s="5">
        <f t="shared" si="3"/>
        <v>0.66666666666666663</v>
      </c>
      <c r="L29" s="5">
        <f t="shared" si="4"/>
        <v>1.1111111111111112</v>
      </c>
      <c r="M29" s="4">
        <f t="shared" si="5"/>
        <v>6</v>
      </c>
    </row>
    <row r="30" spans="1:13">
      <c r="A30" s="4" t="s">
        <v>83</v>
      </c>
      <c r="B30" s="4" t="s">
        <v>54</v>
      </c>
      <c r="C30" s="4">
        <v>2017</v>
      </c>
      <c r="D30" s="4" t="s">
        <v>84</v>
      </c>
      <c r="E30" s="4">
        <v>6</v>
      </c>
      <c r="F30" s="6">
        <f t="shared" ref="F30:F39" si="10">(E30-1)*9+11</f>
        <v>56</v>
      </c>
      <c r="G30" s="4" t="s">
        <v>63</v>
      </c>
      <c r="H30" s="4" t="s">
        <v>39</v>
      </c>
      <c r="I30" s="4">
        <v>18</v>
      </c>
      <c r="J30" s="4">
        <v>36</v>
      </c>
      <c r="K30" s="5">
        <f t="shared" si="3"/>
        <v>0.32142857142857145</v>
      </c>
      <c r="L30" s="5">
        <f t="shared" si="4"/>
        <v>0.6428571428571429</v>
      </c>
      <c r="M30" s="4">
        <f t="shared" si="5"/>
        <v>6</v>
      </c>
    </row>
    <row r="31" spans="1:13">
      <c r="A31" s="4" t="s">
        <v>85</v>
      </c>
      <c r="B31" s="4" t="s">
        <v>54</v>
      </c>
      <c r="C31" s="4">
        <v>2017</v>
      </c>
      <c r="D31" s="4" t="s">
        <v>59</v>
      </c>
      <c r="E31" s="4">
        <v>8</v>
      </c>
      <c r="F31" s="6">
        <f t="shared" si="10"/>
        <v>74</v>
      </c>
      <c r="G31" s="4" t="s">
        <v>63</v>
      </c>
      <c r="H31" s="4" t="s">
        <v>86</v>
      </c>
      <c r="I31" s="4">
        <v>36</v>
      </c>
      <c r="J31" s="4">
        <v>60</v>
      </c>
      <c r="K31" s="5">
        <f t="shared" si="3"/>
        <v>0.48648648648648651</v>
      </c>
      <c r="L31" s="5">
        <f t="shared" si="4"/>
        <v>0.81081081081081086</v>
      </c>
      <c r="M31" s="4">
        <f t="shared" si="5"/>
        <v>8</v>
      </c>
    </row>
    <row r="32" spans="1:13">
      <c r="A32" s="4" t="s">
        <v>87</v>
      </c>
      <c r="B32" s="4" t="s">
        <v>54</v>
      </c>
      <c r="C32" s="4">
        <v>2017</v>
      </c>
      <c r="D32" s="4" t="s">
        <v>59</v>
      </c>
      <c r="E32" s="4">
        <v>4</v>
      </c>
      <c r="F32" s="6">
        <f t="shared" si="10"/>
        <v>38</v>
      </c>
      <c r="G32" s="4" t="s">
        <v>63</v>
      </c>
      <c r="H32" s="4" t="s">
        <v>39</v>
      </c>
      <c r="I32" s="4">
        <v>9</v>
      </c>
      <c r="J32" s="4">
        <v>27</v>
      </c>
      <c r="K32" s="5">
        <f t="shared" si="3"/>
        <v>0.23684210526315788</v>
      </c>
      <c r="L32" s="5">
        <f t="shared" si="4"/>
        <v>0.71052631578947367</v>
      </c>
      <c r="M32" s="4">
        <f t="shared" si="5"/>
        <v>4</v>
      </c>
    </row>
    <row r="33" spans="1:13">
      <c r="A33" s="4" t="s">
        <v>88</v>
      </c>
      <c r="B33" s="4" t="s">
        <v>54</v>
      </c>
      <c r="C33" s="4">
        <v>2017</v>
      </c>
      <c r="D33" s="4" t="s">
        <v>59</v>
      </c>
      <c r="E33" s="4">
        <v>5</v>
      </c>
      <c r="F33" s="6">
        <f t="shared" si="10"/>
        <v>47</v>
      </c>
      <c r="G33" s="4" t="s">
        <v>67</v>
      </c>
      <c r="H33" s="4" t="s">
        <v>19</v>
      </c>
      <c r="I33" s="4">
        <v>6</v>
      </c>
      <c r="J33" s="4">
        <v>12</v>
      </c>
      <c r="K33" s="5">
        <f t="shared" si="3"/>
        <v>0.1276595744680851</v>
      </c>
      <c r="L33" s="5">
        <f t="shared" si="4"/>
        <v>0.25531914893617019</v>
      </c>
      <c r="M33" s="4">
        <f t="shared" si="5"/>
        <v>5</v>
      </c>
    </row>
    <row r="34" spans="1:13">
      <c r="A34" s="4" t="s">
        <v>89</v>
      </c>
      <c r="B34" s="4" t="s">
        <v>54</v>
      </c>
      <c r="C34" s="4">
        <v>2017</v>
      </c>
      <c r="D34" s="4" t="s">
        <v>59</v>
      </c>
      <c r="E34" s="4">
        <v>8</v>
      </c>
      <c r="F34" s="6">
        <f t="shared" si="10"/>
        <v>74</v>
      </c>
      <c r="G34" s="4" t="s">
        <v>90</v>
      </c>
      <c r="H34" s="4" t="s">
        <v>19</v>
      </c>
      <c r="I34" s="4">
        <v>0</v>
      </c>
      <c r="J34" s="4">
        <v>6</v>
      </c>
      <c r="K34" s="5">
        <f t="shared" si="3"/>
        <v>0</v>
      </c>
      <c r="L34" s="5">
        <f t="shared" si="4"/>
        <v>8.1081081081081086E-2</v>
      </c>
      <c r="M34" s="4">
        <f t="shared" si="5"/>
        <v>8</v>
      </c>
    </row>
    <row r="35" spans="1:13">
      <c r="A35" s="4" t="s">
        <v>91</v>
      </c>
      <c r="B35" s="4" t="s">
        <v>54</v>
      </c>
      <c r="C35" s="4">
        <v>2017</v>
      </c>
      <c r="D35" s="4" t="s">
        <v>59</v>
      </c>
      <c r="E35" s="4">
        <v>8</v>
      </c>
      <c r="F35" s="6">
        <f t="shared" si="10"/>
        <v>74</v>
      </c>
      <c r="G35" s="4" t="s">
        <v>79</v>
      </c>
      <c r="H35" s="4" t="s">
        <v>39</v>
      </c>
      <c r="I35" s="4">
        <v>36</v>
      </c>
      <c r="J35" s="4">
        <v>60</v>
      </c>
      <c r="K35" s="5">
        <f t="shared" si="3"/>
        <v>0.48648648648648651</v>
      </c>
      <c r="L35" s="5">
        <f t="shared" si="4"/>
        <v>0.81081081081081086</v>
      </c>
      <c r="M35" s="4">
        <f t="shared" si="5"/>
        <v>8</v>
      </c>
    </row>
    <row r="36" spans="1:13">
      <c r="A36" s="4" t="s">
        <v>92</v>
      </c>
      <c r="B36" s="4" t="s">
        <v>54</v>
      </c>
      <c r="C36" s="4">
        <v>2017</v>
      </c>
      <c r="D36" s="4" t="s">
        <v>59</v>
      </c>
      <c r="E36" s="4">
        <v>5</v>
      </c>
      <c r="F36" s="6">
        <f t="shared" si="10"/>
        <v>47</v>
      </c>
      <c r="G36" s="4" t="s">
        <v>67</v>
      </c>
      <c r="H36" s="4" t="s">
        <v>19</v>
      </c>
      <c r="I36" s="4">
        <v>0</v>
      </c>
      <c r="J36" s="4">
        <v>6</v>
      </c>
      <c r="K36" s="5">
        <f t="shared" si="3"/>
        <v>0</v>
      </c>
      <c r="L36" s="5">
        <f t="shared" si="4"/>
        <v>0.1276595744680851</v>
      </c>
      <c r="M36" s="4">
        <f t="shared" si="5"/>
        <v>5</v>
      </c>
    </row>
    <row r="37" spans="1:13">
      <c r="A37" s="4" t="s">
        <v>93</v>
      </c>
      <c r="B37" s="4" t="s">
        <v>54</v>
      </c>
      <c r="C37" s="4">
        <v>2017</v>
      </c>
      <c r="D37" s="4" t="s">
        <v>59</v>
      </c>
      <c r="E37" s="4">
        <v>5</v>
      </c>
      <c r="F37" s="6">
        <f t="shared" si="10"/>
        <v>47</v>
      </c>
      <c r="G37" s="4" t="s">
        <v>67</v>
      </c>
      <c r="H37" s="4" t="s">
        <v>94</v>
      </c>
      <c r="I37" s="4">
        <v>27</v>
      </c>
      <c r="J37" s="4">
        <v>60</v>
      </c>
      <c r="K37" s="5">
        <f t="shared" si="3"/>
        <v>0.57446808510638303</v>
      </c>
      <c r="L37" s="5">
        <f t="shared" si="4"/>
        <v>1.2765957446808511</v>
      </c>
      <c r="M37" s="4">
        <f t="shared" si="5"/>
        <v>5</v>
      </c>
    </row>
    <row r="38" spans="1:13">
      <c r="A38" s="4" t="s">
        <v>95</v>
      </c>
      <c r="B38" s="4" t="s">
        <v>54</v>
      </c>
      <c r="C38" s="4">
        <v>2017</v>
      </c>
      <c r="D38" s="4" t="s">
        <v>59</v>
      </c>
      <c r="E38" s="4">
        <v>7</v>
      </c>
      <c r="F38" s="6">
        <f t="shared" si="10"/>
        <v>65</v>
      </c>
      <c r="G38" s="4" t="s">
        <v>67</v>
      </c>
      <c r="H38" s="4" t="s">
        <v>39</v>
      </c>
      <c r="I38" s="4">
        <v>9</v>
      </c>
      <c r="J38" s="4">
        <v>27</v>
      </c>
      <c r="K38" s="5">
        <f t="shared" si="3"/>
        <v>0.13846153846153847</v>
      </c>
      <c r="L38" s="5">
        <f t="shared" si="4"/>
        <v>0.41538461538461541</v>
      </c>
      <c r="M38" s="4">
        <f t="shared" si="5"/>
        <v>7</v>
      </c>
    </row>
    <row r="39" spans="1:13">
      <c r="A39" s="4" t="s">
        <v>96</v>
      </c>
      <c r="B39" s="4" t="s">
        <v>54</v>
      </c>
      <c r="C39" s="4">
        <v>2017</v>
      </c>
      <c r="D39" s="4" t="s">
        <v>59</v>
      </c>
      <c r="E39" s="4">
        <v>5</v>
      </c>
      <c r="F39" s="6">
        <f t="shared" si="10"/>
        <v>47</v>
      </c>
      <c r="G39" s="4" t="s">
        <v>67</v>
      </c>
      <c r="H39" s="4" t="s">
        <v>19</v>
      </c>
      <c r="I39" s="4">
        <v>3</v>
      </c>
      <c r="J39" s="4">
        <v>12</v>
      </c>
      <c r="K39" s="5">
        <f t="shared" si="3"/>
        <v>6.3829787234042548E-2</v>
      </c>
      <c r="L39" s="5">
        <f t="shared" si="4"/>
        <v>0.25531914893617019</v>
      </c>
      <c r="M39" s="4">
        <f t="shared" si="5"/>
        <v>5</v>
      </c>
    </row>
    <row r="40" spans="1:13">
      <c r="A40" s="4" t="s">
        <v>97</v>
      </c>
      <c r="B40" s="4" t="s">
        <v>54</v>
      </c>
      <c r="C40" s="4">
        <v>2017</v>
      </c>
      <c r="D40" s="4" t="s">
        <v>81</v>
      </c>
      <c r="E40" s="4">
        <v>5</v>
      </c>
      <c r="F40" s="6">
        <f>(E40-1)*10+13</f>
        <v>53</v>
      </c>
      <c r="G40" s="4" t="s">
        <v>67</v>
      </c>
      <c r="H40" s="4" t="s">
        <v>39</v>
      </c>
      <c r="I40" s="4">
        <v>18</v>
      </c>
      <c r="J40" s="4">
        <v>36</v>
      </c>
      <c r="K40" s="5">
        <f t="shared" si="3"/>
        <v>0.33962264150943394</v>
      </c>
      <c r="L40" s="5">
        <f t="shared" si="4"/>
        <v>0.67924528301886788</v>
      </c>
      <c r="M40" s="4">
        <f t="shared" si="5"/>
        <v>5</v>
      </c>
    </row>
    <row r="41" spans="1:13">
      <c r="A41" s="4" t="s">
        <v>98</v>
      </c>
      <c r="B41" s="4" t="s">
        <v>54</v>
      </c>
      <c r="C41" s="4">
        <v>2017</v>
      </c>
      <c r="D41" s="4" t="s">
        <v>69</v>
      </c>
      <c r="E41" s="4">
        <v>5</v>
      </c>
      <c r="F41" s="6">
        <f>(E41-1)*9+11</f>
        <v>47</v>
      </c>
      <c r="G41" s="4" t="s">
        <v>67</v>
      </c>
      <c r="H41" s="4" t="s">
        <v>39</v>
      </c>
      <c r="I41" s="4">
        <v>0</v>
      </c>
      <c r="J41" s="4">
        <v>0</v>
      </c>
      <c r="K41" s="5">
        <f t="shared" si="3"/>
        <v>0</v>
      </c>
      <c r="L41" s="5">
        <f t="shared" si="4"/>
        <v>0</v>
      </c>
      <c r="M41" s="4">
        <f t="shared" si="5"/>
        <v>5</v>
      </c>
    </row>
    <row r="42" spans="1:13">
      <c r="A42" s="4" t="s">
        <v>99</v>
      </c>
      <c r="B42" s="4" t="s">
        <v>54</v>
      </c>
      <c r="C42" s="4">
        <v>2017</v>
      </c>
      <c r="D42" s="4" t="s">
        <v>59</v>
      </c>
      <c r="E42" s="4">
        <v>2</v>
      </c>
      <c r="F42" s="6">
        <f>12*E42</f>
        <v>24</v>
      </c>
      <c r="G42" s="4" t="s">
        <v>100</v>
      </c>
      <c r="H42" s="4" t="s">
        <v>39</v>
      </c>
      <c r="I42" s="4">
        <v>9</v>
      </c>
      <c r="J42" s="4">
        <v>18</v>
      </c>
      <c r="K42" s="5">
        <f t="shared" si="3"/>
        <v>0.375</v>
      </c>
      <c r="L42" s="5">
        <f t="shared" si="4"/>
        <v>0.75</v>
      </c>
      <c r="M42" s="4">
        <f t="shared" si="5"/>
        <v>2</v>
      </c>
    </row>
    <row r="43" spans="1:13">
      <c r="A43" s="4" t="s">
        <v>101</v>
      </c>
      <c r="B43" s="4" t="s">
        <v>54</v>
      </c>
      <c r="C43" s="4">
        <v>2017</v>
      </c>
      <c r="D43" s="4" t="s">
        <v>59</v>
      </c>
      <c r="E43" s="4">
        <v>8</v>
      </c>
      <c r="F43" s="6">
        <f>(E43)*9</f>
        <v>72</v>
      </c>
      <c r="G43" s="4" t="s">
        <v>102</v>
      </c>
      <c r="H43" s="4" t="s">
        <v>19</v>
      </c>
      <c r="I43" s="4">
        <v>3</v>
      </c>
      <c r="J43" s="4">
        <v>15</v>
      </c>
      <c r="K43" s="5">
        <f t="shared" si="3"/>
        <v>4.1666666666666664E-2</v>
      </c>
      <c r="L43" s="5">
        <f t="shared" si="4"/>
        <v>0.20833333333333334</v>
      </c>
      <c r="M43" s="4">
        <f t="shared" si="5"/>
        <v>8</v>
      </c>
    </row>
    <row r="44" spans="1:13">
      <c r="A44" s="4" t="s">
        <v>103</v>
      </c>
      <c r="B44" s="4" t="s">
        <v>54</v>
      </c>
      <c r="C44" s="4">
        <v>2017</v>
      </c>
      <c r="D44" s="4" t="s">
        <v>69</v>
      </c>
      <c r="E44" s="4">
        <v>2</v>
      </c>
      <c r="F44" s="6">
        <f>E44*9</f>
        <v>18</v>
      </c>
      <c r="G44" s="4" t="s">
        <v>104</v>
      </c>
      <c r="H44" s="4" t="s">
        <v>57</v>
      </c>
      <c r="I44" s="4">
        <v>6</v>
      </c>
      <c r="J44" s="4">
        <v>12</v>
      </c>
      <c r="K44" s="5">
        <f t="shared" si="3"/>
        <v>0.33333333333333331</v>
      </c>
      <c r="L44" s="5">
        <f t="shared" si="4"/>
        <v>0.66666666666666663</v>
      </c>
      <c r="M44" s="4">
        <f t="shared" si="5"/>
        <v>2</v>
      </c>
    </row>
    <row r="45" spans="1:13">
      <c r="A45" s="4" t="s">
        <v>105</v>
      </c>
      <c r="B45" s="4" t="s">
        <v>54</v>
      </c>
      <c r="C45" s="4">
        <v>2017</v>
      </c>
      <c r="D45" s="4" t="s">
        <v>59</v>
      </c>
      <c r="E45" s="4">
        <v>3</v>
      </c>
      <c r="F45" s="6">
        <f>13*E45</f>
        <v>39</v>
      </c>
      <c r="G45" s="4" t="s">
        <v>63</v>
      </c>
      <c r="H45" s="4" t="s">
        <v>30</v>
      </c>
      <c r="I45" s="4">
        <v>3</v>
      </c>
      <c r="J45" s="4">
        <v>12</v>
      </c>
      <c r="K45" s="5">
        <f t="shared" si="3"/>
        <v>7.6923076923076927E-2</v>
      </c>
      <c r="L45" s="5">
        <f t="shared" si="4"/>
        <v>0.30769230769230771</v>
      </c>
      <c r="M45" s="4">
        <f t="shared" si="5"/>
        <v>3</v>
      </c>
    </row>
    <row r="46" spans="1:13" ht="15">
      <c r="A46" s="7" t="s">
        <v>106</v>
      </c>
      <c r="B46" s="4" t="s">
        <v>54</v>
      </c>
      <c r="C46" s="4">
        <v>2017</v>
      </c>
      <c r="D46" s="4" t="s">
        <v>59</v>
      </c>
      <c r="E46" s="4">
        <v>3</v>
      </c>
      <c r="F46" s="6">
        <f>(E46-1)*9+11</f>
        <v>29</v>
      </c>
      <c r="G46" s="4" t="s">
        <v>104</v>
      </c>
      <c r="H46" s="4" t="s">
        <v>39</v>
      </c>
      <c r="I46" s="4">
        <v>3</v>
      </c>
      <c r="J46" s="4">
        <v>12</v>
      </c>
      <c r="K46" s="5">
        <f t="shared" si="3"/>
        <v>0.10344827586206896</v>
      </c>
      <c r="L46" s="5">
        <f t="shared" si="4"/>
        <v>0.41379310344827586</v>
      </c>
      <c r="M46" s="4">
        <f t="shared" si="5"/>
        <v>3</v>
      </c>
    </row>
    <row r="47" spans="1:13" ht="15.6">
      <c r="A47" s="8" t="s">
        <v>107</v>
      </c>
      <c r="B47" s="4" t="s">
        <v>54</v>
      </c>
      <c r="C47" s="4">
        <v>2017</v>
      </c>
      <c r="D47" s="4" t="s">
        <v>59</v>
      </c>
      <c r="E47" s="4">
        <v>9</v>
      </c>
      <c r="F47" s="6">
        <f>(E47)*10</f>
        <v>90</v>
      </c>
      <c r="G47" s="4" t="s">
        <v>63</v>
      </c>
      <c r="H47" s="4" t="s">
        <v>19</v>
      </c>
      <c r="I47" s="4">
        <v>0</v>
      </c>
      <c r="J47" s="4">
        <v>6</v>
      </c>
      <c r="K47" s="5">
        <f t="shared" si="3"/>
        <v>0</v>
      </c>
      <c r="L47" s="5">
        <f t="shared" si="4"/>
        <v>6.6666666666666666E-2</v>
      </c>
      <c r="M47" s="4">
        <f t="shared" si="5"/>
        <v>9</v>
      </c>
    </row>
    <row r="48" spans="1:13" ht="15.6">
      <c r="A48" s="8" t="s">
        <v>108</v>
      </c>
      <c r="B48" s="4" t="s">
        <v>54</v>
      </c>
      <c r="C48" s="4">
        <v>2017</v>
      </c>
      <c r="D48" s="8" t="s">
        <v>62</v>
      </c>
      <c r="E48" s="4">
        <v>1</v>
      </c>
      <c r="F48" s="6">
        <v>35</v>
      </c>
      <c r="G48" s="4" t="s">
        <v>63</v>
      </c>
      <c r="H48" s="9" t="s">
        <v>34</v>
      </c>
      <c r="I48" s="4">
        <v>0</v>
      </c>
      <c r="J48" s="4">
        <v>0</v>
      </c>
      <c r="K48" s="5">
        <f t="shared" si="3"/>
        <v>0</v>
      </c>
      <c r="L48" s="5">
        <f t="shared" si="4"/>
        <v>0</v>
      </c>
      <c r="M48" s="4">
        <f t="shared" si="5"/>
        <v>1</v>
      </c>
    </row>
    <row r="49" spans="1:13" ht="15.6">
      <c r="A49" s="8" t="s">
        <v>109</v>
      </c>
      <c r="B49" s="4" t="s">
        <v>54</v>
      </c>
      <c r="C49" s="4">
        <v>2017</v>
      </c>
      <c r="D49" s="8" t="s">
        <v>62</v>
      </c>
      <c r="E49" s="4">
        <v>1</v>
      </c>
      <c r="F49" s="6">
        <v>10</v>
      </c>
      <c r="G49" s="4" t="s">
        <v>63</v>
      </c>
      <c r="H49" s="4" t="s">
        <v>30</v>
      </c>
      <c r="I49" s="4">
        <v>3</v>
      </c>
      <c r="J49" s="4">
        <v>12</v>
      </c>
      <c r="K49" s="5">
        <f t="shared" si="3"/>
        <v>0.3</v>
      </c>
      <c r="L49" s="5">
        <f t="shared" si="4"/>
        <v>1.2</v>
      </c>
      <c r="M49" s="4">
        <f t="shared" si="5"/>
        <v>1</v>
      </c>
    </row>
    <row r="50" spans="1:13" ht="15.6">
      <c r="A50" s="8" t="s">
        <v>110</v>
      </c>
      <c r="B50" s="4" t="s">
        <v>54</v>
      </c>
      <c r="C50" s="4">
        <v>2017</v>
      </c>
      <c r="D50" s="8" t="s">
        <v>62</v>
      </c>
      <c r="E50" s="4">
        <v>1</v>
      </c>
      <c r="F50" s="6">
        <v>35</v>
      </c>
      <c r="G50" s="4" t="s">
        <v>63</v>
      </c>
      <c r="H50" s="4" t="s">
        <v>30</v>
      </c>
      <c r="I50" s="4">
        <v>3</v>
      </c>
      <c r="J50" s="4">
        <v>12</v>
      </c>
      <c r="K50" s="5">
        <f t="shared" si="3"/>
        <v>8.5714285714285715E-2</v>
      </c>
      <c r="L50" s="5">
        <f t="shared" si="4"/>
        <v>0.34285714285714286</v>
      </c>
      <c r="M50" s="4">
        <f t="shared" si="5"/>
        <v>1</v>
      </c>
    </row>
    <row r="51" spans="1:13" ht="15.6">
      <c r="A51" s="8" t="s">
        <v>111</v>
      </c>
      <c r="B51" s="4" t="s">
        <v>54</v>
      </c>
      <c r="C51" s="4">
        <v>2017</v>
      </c>
      <c r="D51" s="4" t="s">
        <v>81</v>
      </c>
      <c r="E51" s="4">
        <v>3</v>
      </c>
      <c r="F51" s="6">
        <f t="shared" ref="F51:F55" si="11">(E51-1)*9+11</f>
        <v>29</v>
      </c>
      <c r="G51" s="4" t="s">
        <v>63</v>
      </c>
      <c r="H51" s="4" t="s">
        <v>39</v>
      </c>
      <c r="I51" s="4">
        <v>6</v>
      </c>
      <c r="J51" s="4">
        <v>36</v>
      </c>
      <c r="K51" s="5">
        <f t="shared" si="3"/>
        <v>0.20689655172413793</v>
      </c>
      <c r="L51" s="5">
        <f t="shared" si="4"/>
        <v>1.2413793103448276</v>
      </c>
      <c r="M51" s="4">
        <f t="shared" si="5"/>
        <v>3</v>
      </c>
    </row>
    <row r="52" spans="1:13" ht="15.6">
      <c r="A52" s="8" t="s">
        <v>112</v>
      </c>
      <c r="B52" s="4" t="s">
        <v>54</v>
      </c>
      <c r="C52" s="4">
        <v>2017</v>
      </c>
      <c r="D52" s="4" t="s">
        <v>59</v>
      </c>
      <c r="E52" s="4">
        <v>2</v>
      </c>
      <c r="F52" s="6">
        <f t="shared" si="11"/>
        <v>20</v>
      </c>
      <c r="G52" s="4" t="s">
        <v>63</v>
      </c>
      <c r="H52" s="4" t="s">
        <v>113</v>
      </c>
      <c r="I52" s="4">
        <v>9</v>
      </c>
      <c r="J52" s="4">
        <v>16</v>
      </c>
      <c r="K52" s="5">
        <f t="shared" si="3"/>
        <v>0.45</v>
      </c>
      <c r="L52" s="5">
        <f t="shared" si="4"/>
        <v>0.8</v>
      </c>
      <c r="M52" s="4">
        <f t="shared" si="5"/>
        <v>2</v>
      </c>
    </row>
    <row r="53" spans="1:13" ht="15.6">
      <c r="A53" s="8" t="s">
        <v>114</v>
      </c>
      <c r="B53" s="4" t="s">
        <v>54</v>
      </c>
      <c r="C53" s="4">
        <v>2017</v>
      </c>
      <c r="D53" s="4" t="s">
        <v>69</v>
      </c>
      <c r="E53" s="4">
        <v>5</v>
      </c>
      <c r="F53" s="6">
        <f t="shared" si="11"/>
        <v>47</v>
      </c>
      <c r="G53" s="4" t="s">
        <v>63</v>
      </c>
      <c r="H53" s="4" t="s">
        <v>113</v>
      </c>
      <c r="I53" s="4">
        <v>6</v>
      </c>
      <c r="J53" s="4" t="s">
        <v>16</v>
      </c>
      <c r="K53" s="5">
        <f t="shared" si="3"/>
        <v>0.1276595744680851</v>
      </c>
      <c r="L53" s="5" t="e">
        <f t="shared" si="4"/>
        <v>#VALUE!</v>
      </c>
      <c r="M53" s="4">
        <f t="shared" si="5"/>
        <v>5</v>
      </c>
    </row>
    <row r="54" spans="1:13">
      <c r="A54" s="4" t="s">
        <v>115</v>
      </c>
      <c r="B54" s="4" t="s">
        <v>54</v>
      </c>
      <c r="C54" s="4">
        <v>2017</v>
      </c>
      <c r="D54" s="4" t="s">
        <v>59</v>
      </c>
      <c r="E54" s="4">
        <v>5</v>
      </c>
      <c r="F54" s="6">
        <f t="shared" si="11"/>
        <v>47</v>
      </c>
      <c r="G54" s="4" t="s">
        <v>63</v>
      </c>
      <c r="H54" s="4" t="s">
        <v>19</v>
      </c>
      <c r="I54" s="4">
        <v>6</v>
      </c>
      <c r="J54" s="4">
        <v>20</v>
      </c>
      <c r="K54" s="5">
        <f t="shared" si="3"/>
        <v>0.1276595744680851</v>
      </c>
      <c r="L54" s="5">
        <f t="shared" si="4"/>
        <v>0.42553191489361702</v>
      </c>
      <c r="M54" s="4">
        <f t="shared" si="5"/>
        <v>5</v>
      </c>
    </row>
    <row r="55" spans="1:13">
      <c r="A55" s="4" t="s">
        <v>116</v>
      </c>
      <c r="B55" s="4" t="s">
        <v>54</v>
      </c>
      <c r="C55" s="4">
        <v>2017</v>
      </c>
      <c r="D55" s="4" t="s">
        <v>62</v>
      </c>
      <c r="E55" s="4">
        <v>3</v>
      </c>
      <c r="F55" s="6">
        <f t="shared" si="11"/>
        <v>29</v>
      </c>
      <c r="G55" s="4" t="s">
        <v>63</v>
      </c>
      <c r="H55" s="4" t="s">
        <v>72</v>
      </c>
      <c r="I55" s="4">
        <v>9</v>
      </c>
      <c r="J55" s="4">
        <v>16</v>
      </c>
      <c r="K55" s="5">
        <f t="shared" si="3"/>
        <v>0.31034482758620691</v>
      </c>
      <c r="L55" s="5">
        <f t="shared" si="4"/>
        <v>0.55172413793103448</v>
      </c>
      <c r="M55" s="4">
        <f t="shared" si="5"/>
        <v>3</v>
      </c>
    </row>
    <row r="56" spans="1:13">
      <c r="A56" s="4" t="s">
        <v>117</v>
      </c>
      <c r="B56" s="4" t="s">
        <v>118</v>
      </c>
      <c r="C56" s="4">
        <v>2018</v>
      </c>
      <c r="D56" s="4" t="s">
        <v>47</v>
      </c>
      <c r="E56" s="4">
        <v>12</v>
      </c>
      <c r="F56" s="4">
        <v>130</v>
      </c>
      <c r="G56" s="4" t="s">
        <v>14</v>
      </c>
      <c r="H56" s="4" t="s">
        <v>19</v>
      </c>
      <c r="I56" s="4">
        <v>15</v>
      </c>
      <c r="J56" s="4" t="s">
        <v>16</v>
      </c>
      <c r="K56" s="5">
        <f t="shared" si="3"/>
        <v>0.11538461538461539</v>
      </c>
      <c r="L56" s="5" t="e">
        <f t="shared" si="4"/>
        <v>#VALUE!</v>
      </c>
      <c r="M56" s="4">
        <f t="shared" si="5"/>
        <v>12</v>
      </c>
    </row>
    <row r="57" spans="1:13">
      <c r="A57" s="4" t="s">
        <v>119</v>
      </c>
      <c r="B57" s="4" t="s">
        <v>118</v>
      </c>
      <c r="C57" s="4">
        <v>2018</v>
      </c>
      <c r="D57" s="4" t="s">
        <v>47</v>
      </c>
      <c r="E57" s="4">
        <v>11</v>
      </c>
      <c r="F57" s="4">
        <v>130</v>
      </c>
      <c r="G57" s="4" t="s">
        <v>14</v>
      </c>
      <c r="H57" s="4" t="s">
        <v>19</v>
      </c>
      <c r="I57" s="4">
        <v>5</v>
      </c>
      <c r="J57" s="4">
        <v>25</v>
      </c>
      <c r="K57" s="5">
        <f t="shared" si="3"/>
        <v>3.8461538461538464E-2</v>
      </c>
      <c r="L57" s="5">
        <f t="shared" si="4"/>
        <v>0.19230769230769232</v>
      </c>
      <c r="M57" s="4">
        <f t="shared" si="5"/>
        <v>11</v>
      </c>
    </row>
    <row r="58" spans="1:13">
      <c r="A58" s="4" t="s">
        <v>120</v>
      </c>
      <c r="B58" s="4" t="s">
        <v>118</v>
      </c>
      <c r="C58" s="4">
        <v>2018</v>
      </c>
      <c r="D58" s="4" t="s">
        <v>47</v>
      </c>
      <c r="E58" s="4">
        <v>7</v>
      </c>
      <c r="F58" s="4">
        <v>85</v>
      </c>
      <c r="G58" s="4" t="s">
        <v>14</v>
      </c>
      <c r="H58" s="4" t="s">
        <v>19</v>
      </c>
      <c r="I58" s="4">
        <v>10</v>
      </c>
      <c r="J58" s="4" t="s">
        <v>16</v>
      </c>
      <c r="K58" s="5">
        <f t="shared" si="3"/>
        <v>0.11764705882352941</v>
      </c>
      <c r="L58" s="5" t="e">
        <f t="shared" si="4"/>
        <v>#VALUE!</v>
      </c>
      <c r="M58" s="4">
        <f t="shared" si="5"/>
        <v>7</v>
      </c>
    </row>
    <row r="59" spans="1:13">
      <c r="A59" s="4" t="s">
        <v>121</v>
      </c>
      <c r="B59" s="4" t="s">
        <v>118</v>
      </c>
      <c r="C59" s="4">
        <v>2018</v>
      </c>
      <c r="D59" s="4" t="s">
        <v>47</v>
      </c>
      <c r="E59" s="4">
        <v>9</v>
      </c>
      <c r="F59" s="4">
        <v>85</v>
      </c>
      <c r="G59" s="4" t="s">
        <v>14</v>
      </c>
      <c r="H59" s="4" t="s">
        <v>19</v>
      </c>
      <c r="I59" s="4">
        <v>10</v>
      </c>
      <c r="J59" s="4">
        <v>10</v>
      </c>
      <c r="K59" s="5">
        <f t="shared" si="3"/>
        <v>0.11764705882352941</v>
      </c>
      <c r="L59" s="5">
        <f t="shared" si="4"/>
        <v>0.11764705882352941</v>
      </c>
      <c r="M59" s="4">
        <f t="shared" si="5"/>
        <v>9</v>
      </c>
    </row>
    <row r="60" spans="1:13" ht="24.6">
      <c r="A60" s="4" t="s">
        <v>122</v>
      </c>
      <c r="B60" s="4" t="s">
        <v>123</v>
      </c>
      <c r="C60" s="4" t="s">
        <v>124</v>
      </c>
      <c r="D60" s="4" t="s">
        <v>125</v>
      </c>
      <c r="E60" s="4">
        <v>5</v>
      </c>
      <c r="F60" s="6">
        <v>65</v>
      </c>
      <c r="G60" s="4" t="s">
        <v>63</v>
      </c>
      <c r="H60" s="4" t="s">
        <v>39</v>
      </c>
      <c r="I60" s="4">
        <v>30</v>
      </c>
      <c r="J60" s="4">
        <v>75</v>
      </c>
      <c r="K60" s="5">
        <f t="shared" si="3"/>
        <v>0.46153846153846156</v>
      </c>
      <c r="L60" s="5">
        <f t="shared" si="4"/>
        <v>1.1538461538461537</v>
      </c>
      <c r="M60" s="4">
        <f t="shared" si="5"/>
        <v>5</v>
      </c>
    </row>
    <row r="61" spans="1:13" ht="25.8">
      <c r="A61" s="4" t="s">
        <v>126</v>
      </c>
      <c r="B61" s="4" t="s">
        <v>123</v>
      </c>
      <c r="C61" s="4" t="s">
        <v>124</v>
      </c>
      <c r="D61" s="4" t="s">
        <v>127</v>
      </c>
      <c r="E61" s="4">
        <v>6</v>
      </c>
      <c r="F61" s="6">
        <v>65</v>
      </c>
      <c r="G61" s="4" t="s">
        <v>29</v>
      </c>
      <c r="H61" s="8" t="s">
        <v>128</v>
      </c>
      <c r="I61" s="4">
        <v>30</v>
      </c>
      <c r="J61" s="4">
        <v>75</v>
      </c>
      <c r="K61" s="5">
        <f t="shared" si="3"/>
        <v>0.46153846153846156</v>
      </c>
      <c r="L61" s="5">
        <f t="shared" si="4"/>
        <v>1.1538461538461537</v>
      </c>
      <c r="M61" s="4">
        <f t="shared" si="5"/>
        <v>6</v>
      </c>
    </row>
    <row r="62" spans="1:13" ht="24.6">
      <c r="A62" s="4" t="s">
        <v>129</v>
      </c>
      <c r="B62" s="4" t="s">
        <v>130</v>
      </c>
      <c r="C62" s="4">
        <v>2023</v>
      </c>
      <c r="D62" s="4" t="s">
        <v>131</v>
      </c>
      <c r="E62" s="10">
        <v>45087</v>
      </c>
      <c r="F62" s="4">
        <v>96</v>
      </c>
      <c r="G62" s="4" t="s">
        <v>132</v>
      </c>
      <c r="H62" s="4" t="s">
        <v>25</v>
      </c>
      <c r="I62" s="4">
        <v>76</v>
      </c>
      <c r="J62" s="4">
        <v>96</v>
      </c>
      <c r="K62" s="5">
        <f t="shared" si="3"/>
        <v>0.79166666666666663</v>
      </c>
      <c r="L62" s="5">
        <f t="shared" si="4"/>
        <v>1</v>
      </c>
      <c r="M62" s="4">
        <v>8</v>
      </c>
    </row>
    <row r="63" spans="1:13">
      <c r="A63" s="4" t="s">
        <v>133</v>
      </c>
      <c r="B63" s="4" t="s">
        <v>130</v>
      </c>
      <c r="C63" s="4">
        <v>2023</v>
      </c>
      <c r="D63" s="4" t="s">
        <v>131</v>
      </c>
      <c r="E63" s="4">
        <v>4</v>
      </c>
      <c r="F63" s="4">
        <v>48</v>
      </c>
      <c r="G63" s="4" t="s">
        <v>134</v>
      </c>
      <c r="H63" s="4" t="s">
        <v>135</v>
      </c>
      <c r="I63" s="4">
        <v>36</v>
      </c>
      <c r="J63" s="4">
        <v>36</v>
      </c>
      <c r="K63" s="5">
        <f t="shared" si="3"/>
        <v>0.75</v>
      </c>
      <c r="L63" s="5">
        <f t="shared" si="4"/>
        <v>0.75</v>
      </c>
      <c r="M63" s="4">
        <f t="shared" ref="M63:M66" si="12">E63</f>
        <v>4</v>
      </c>
    </row>
    <row r="64" spans="1:13">
      <c r="A64" s="4" t="s">
        <v>136</v>
      </c>
      <c r="B64" s="4" t="s">
        <v>130</v>
      </c>
      <c r="C64" s="4">
        <v>2023</v>
      </c>
      <c r="D64" s="4" t="s">
        <v>137</v>
      </c>
      <c r="E64" s="4">
        <v>2</v>
      </c>
      <c r="F64" s="4">
        <v>24</v>
      </c>
      <c r="G64" s="4"/>
      <c r="H64" s="4" t="s">
        <v>113</v>
      </c>
      <c r="I64" s="4" t="s">
        <v>16</v>
      </c>
      <c r="J64" s="4"/>
      <c r="K64" s="5" t="e">
        <f t="shared" si="3"/>
        <v>#VALUE!</v>
      </c>
      <c r="L64" s="5">
        <f t="shared" si="4"/>
        <v>0</v>
      </c>
      <c r="M64" s="4">
        <f t="shared" si="12"/>
        <v>2</v>
      </c>
    </row>
    <row r="65" spans="1:13">
      <c r="A65" s="4" t="s">
        <v>138</v>
      </c>
      <c r="B65" s="4" t="s">
        <v>130</v>
      </c>
      <c r="C65" s="4">
        <v>2023</v>
      </c>
      <c r="D65" s="4" t="s">
        <v>139</v>
      </c>
      <c r="E65" s="4">
        <v>2</v>
      </c>
      <c r="F65" s="4">
        <v>24</v>
      </c>
      <c r="G65" s="4"/>
      <c r="H65" s="4" t="s">
        <v>113</v>
      </c>
      <c r="I65" s="4">
        <v>6</v>
      </c>
      <c r="J65" s="4">
        <v>12</v>
      </c>
      <c r="K65" s="5">
        <f t="shared" si="3"/>
        <v>0.25</v>
      </c>
      <c r="L65" s="5">
        <f t="shared" si="4"/>
        <v>0.5</v>
      </c>
      <c r="M65" s="4">
        <f t="shared" si="12"/>
        <v>2</v>
      </c>
    </row>
    <row r="66" spans="1:13">
      <c r="A66" s="4" t="s">
        <v>140</v>
      </c>
      <c r="B66" s="4" t="s">
        <v>130</v>
      </c>
      <c r="C66" s="4">
        <v>2023</v>
      </c>
      <c r="D66" s="4" t="s">
        <v>141</v>
      </c>
      <c r="E66" s="4">
        <v>12</v>
      </c>
      <c r="F66" s="4">
        <v>144</v>
      </c>
      <c r="G66" s="4" t="s">
        <v>142</v>
      </c>
      <c r="H66" s="4" t="s">
        <v>25</v>
      </c>
      <c r="I66" s="4">
        <v>144</v>
      </c>
      <c r="J66" s="4">
        <v>156</v>
      </c>
      <c r="K66" s="5">
        <f t="shared" ref="K66" si="13">I66/F66</f>
        <v>1</v>
      </c>
      <c r="L66" s="5">
        <f t="shared" ref="L66" si="14">J66/F66</f>
        <v>1.0833333333333333</v>
      </c>
      <c r="M66" s="4">
        <f t="shared" si="12"/>
        <v>12</v>
      </c>
    </row>
    <row r="67" spans="1:13">
      <c r="M67" s="1">
        <f>MAX(M2:M66)</f>
        <v>110</v>
      </c>
    </row>
    <row r="72" spans="1:13">
      <c r="B72" s="1"/>
    </row>
    <row r="73" spans="1:13">
      <c r="B73" s="1"/>
    </row>
    <row r="74" spans="1:13">
      <c r="B74" s="1"/>
    </row>
    <row r="75" spans="1:13">
      <c r="B75" s="1"/>
    </row>
    <row r="76" spans="1:13">
      <c r="B76" s="1"/>
    </row>
    <row r="77" spans="1:13">
      <c r="B77" s="1"/>
    </row>
    <row r="78" spans="1:13">
      <c r="B78" s="1"/>
    </row>
    <row r="79" spans="1:13">
      <c r="B79" s="1"/>
    </row>
    <row r="80" spans="1:13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97" spans="8:8" ht="15">
      <c r="H97" s="11"/>
    </row>
  </sheetData>
  <pageMargins left="0.7" right="0.7" top="0.75" bottom="0.75" header="0.3" footer="0.3"/>
  <ignoredErrors>
    <ignoredError sqref="F20 F29 F4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P25:T38"/>
  <sheetViews>
    <sheetView workbookViewId="0">
      <selection activeCell="X26" sqref="X26"/>
    </sheetView>
  </sheetViews>
  <sheetFormatPr defaultColWidth="12.609375" defaultRowHeight="15.75" customHeight="1"/>
  <sheetData>
    <row r="25" spans="19:20" ht="15.75" customHeight="1">
      <c r="S25" s="1" t="s">
        <v>19</v>
      </c>
      <c r="T25" s="1">
        <f>COUNTIF(Table!$H$2:$H$66,S25)</f>
        <v>17</v>
      </c>
    </row>
    <row r="26" spans="19:20" ht="15.75" customHeight="1">
      <c r="S26" s="1" t="s">
        <v>39</v>
      </c>
      <c r="T26" s="1">
        <f>COUNTIF(Table!$H$2:$H$66,S26)</f>
        <v>19</v>
      </c>
    </row>
    <row r="27" spans="19:20" ht="15.75" customHeight="1">
      <c r="S27" s="1" t="s">
        <v>57</v>
      </c>
      <c r="T27" s="1">
        <f>COUNTIF(Table!$H$2:$H$66,S27)</f>
        <v>5</v>
      </c>
    </row>
    <row r="28" spans="19:20" ht="15.75" customHeight="1">
      <c r="S28" s="1" t="s">
        <v>113</v>
      </c>
      <c r="T28" s="1">
        <f>COUNTIF(Table!$H$2:$H$66,S28)</f>
        <v>4</v>
      </c>
    </row>
    <row r="29" spans="19:20" ht="15.75" customHeight="1">
      <c r="S29" s="1" t="s">
        <v>30</v>
      </c>
      <c r="T29" s="1">
        <f>COUNTIF(Table!$H$2:$H$66,S29)</f>
        <v>4</v>
      </c>
    </row>
    <row r="30" spans="19:20" ht="15.75" customHeight="1">
      <c r="S30" s="1" t="s">
        <v>25</v>
      </c>
      <c r="T30" s="1">
        <f>COUNTIF(Table!$H$2:$H$66,S30)</f>
        <v>3</v>
      </c>
    </row>
    <row r="31" spans="19:20" ht="15.75" customHeight="1">
      <c r="S31" s="1" t="s">
        <v>72</v>
      </c>
      <c r="T31" s="1">
        <f>COUNTIF(Table!$H$2:$H$66,S31)</f>
        <v>3</v>
      </c>
    </row>
    <row r="32" spans="19:20" ht="15.75" customHeight="1">
      <c r="S32" s="1" t="s">
        <v>34</v>
      </c>
      <c r="T32" s="1">
        <f>COUNTIF(Table!$H$2:$H$66,S32)</f>
        <v>2</v>
      </c>
    </row>
    <row r="33" spans="16:20" ht="15.75" customHeight="1">
      <c r="S33" s="1" t="s">
        <v>135</v>
      </c>
      <c r="T33" s="1">
        <f>COUNTIF(Table!$H$2:$H$66,S33)</f>
        <v>1</v>
      </c>
    </row>
    <row r="34" spans="16:20" ht="15.75" customHeight="1">
      <c r="S34" s="1" t="s">
        <v>15</v>
      </c>
      <c r="T34" s="1">
        <f>COUNTIF(Table!$H$2:$H$66,S34)</f>
        <v>4</v>
      </c>
    </row>
    <row r="35" spans="16:20" ht="15.75" customHeight="1">
      <c r="P35" s="2"/>
      <c r="S35" s="1" t="s">
        <v>94</v>
      </c>
      <c r="T35" s="1">
        <f>COUNTIF(Table!$H$2:$H$66,S35)</f>
        <v>1</v>
      </c>
    </row>
    <row r="36" spans="16:20" ht="15.75" customHeight="1">
      <c r="S36" s="1" t="s">
        <v>86</v>
      </c>
      <c r="T36" s="1">
        <f>COUNTIF(Table!$H$2:$H$66,S36)</f>
        <v>1</v>
      </c>
    </row>
    <row r="37" spans="16:20" ht="15.75" customHeight="1">
      <c r="S37" s="1" t="s">
        <v>128</v>
      </c>
      <c r="T37" s="1">
        <f>COUNTIF(Table!$H$2:$H$66,S37)</f>
        <v>1</v>
      </c>
    </row>
    <row r="38" spans="16:20" ht="15.75" customHeight="1">
      <c r="T38" s="1">
        <f>SUM(T25:T37)</f>
        <v>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Galvis, Francisco</cp:lastModifiedBy>
  <dcterms:modified xsi:type="dcterms:W3CDTF">2023-08-16T22:16:00Z</dcterms:modified>
</cp:coreProperties>
</file>