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8660" yWindow="40" windowWidth="19380" windowHeight="19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2" i="1" l="1"/>
  <c r="J148" i="1"/>
  <c r="D148" i="1"/>
  <c r="B148" i="1"/>
  <c r="B146" i="1"/>
  <c r="D144" i="1"/>
  <c r="B144" i="1"/>
  <c r="B139" i="1"/>
  <c r="J135" i="1"/>
  <c r="D135" i="1"/>
  <c r="B135" i="1"/>
  <c r="B132" i="1"/>
  <c r="D129" i="1"/>
  <c r="B129" i="1"/>
  <c r="B124" i="1"/>
  <c r="J120" i="1"/>
  <c r="H120" i="1"/>
  <c r="D120" i="1"/>
  <c r="B120" i="1"/>
  <c r="B118" i="1"/>
  <c r="D115" i="1"/>
  <c r="B115" i="1"/>
  <c r="J105" i="1"/>
  <c r="H105" i="1"/>
  <c r="D105" i="1"/>
  <c r="B105" i="1"/>
  <c r="B103" i="1"/>
  <c r="D100" i="1"/>
  <c r="B100" i="1"/>
  <c r="D82" i="1"/>
  <c r="J78" i="1"/>
  <c r="D78" i="1"/>
  <c r="B78" i="1"/>
  <c r="B76" i="1"/>
  <c r="D73" i="1"/>
  <c r="B74" i="1"/>
  <c r="B73" i="1"/>
  <c r="C9" i="1"/>
  <c r="H22" i="1"/>
  <c r="J20" i="1"/>
  <c r="M18" i="1"/>
  <c r="M19" i="1"/>
  <c r="B22" i="1"/>
  <c r="N24" i="1"/>
  <c r="N26" i="1"/>
  <c r="N30" i="1"/>
  <c r="M34" i="1"/>
  <c r="C40" i="1"/>
  <c r="M43" i="1"/>
  <c r="M48" i="1"/>
  <c r="E18" i="1"/>
  <c r="C24" i="1"/>
  <c r="C26" i="1"/>
  <c r="B30" i="1"/>
  <c r="B34" i="1"/>
  <c r="B43" i="1"/>
  <c r="B48" i="1"/>
  <c r="M38" i="1"/>
  <c r="M42" i="1"/>
  <c r="B38" i="1"/>
  <c r="B42" i="1"/>
</calcChain>
</file>

<file path=xl/sharedStrings.xml><?xml version="1.0" encoding="utf-8"?>
<sst xmlns="http://schemas.openxmlformats.org/spreadsheetml/2006/main" count="168" uniqueCount="91">
  <si>
    <t>Compuesto</t>
  </si>
  <si>
    <t>Flujo másico (kg/h)</t>
  </si>
  <si>
    <t>LBA</t>
  </si>
  <si>
    <t>Sorbitol</t>
  </si>
  <si>
    <t>TOTAL</t>
  </si>
  <si>
    <t>Lactosa</t>
  </si>
  <si>
    <t>Fructosa</t>
  </si>
  <si>
    <t>Agua</t>
  </si>
  <si>
    <t>densidad lactosa</t>
  </si>
  <si>
    <t>densidad fructosa</t>
  </si>
  <si>
    <t>densidad LBA</t>
  </si>
  <si>
    <t>densidad sorbitol</t>
  </si>
  <si>
    <t>kg/m3</t>
  </si>
  <si>
    <t>densidad agua (20ºC)</t>
  </si>
  <si>
    <t>viscosidad agua (20ºC)</t>
  </si>
  <si>
    <t>kg/ms</t>
  </si>
  <si>
    <t>DISEÑO EQUIPOS PRINCIPALES</t>
  </si>
  <si>
    <t>DISEÑO EQUIPOS SECUNDARIOS</t>
  </si>
  <si>
    <t>Columna de adsorción</t>
  </si>
  <si>
    <t>L·C·t=V·q</t>
  </si>
  <si>
    <t>L</t>
  </si>
  <si>
    <t>L= Ltotal/densidad dlon 20ºC</t>
  </si>
  <si>
    <t>densidad dlon 20ºC = masa total/ sumatorio(masa cada componente/densidad cada componente)</t>
  </si>
  <si>
    <t>Densidad dlon 20ºC</t>
  </si>
  <si>
    <t>V dlon= Vagua</t>
  </si>
  <si>
    <t>m3 agua</t>
  </si>
  <si>
    <t>Concentracion de LBA</t>
  </si>
  <si>
    <t>kg/m3 de LBA</t>
  </si>
  <si>
    <t>concentracion total de mezcla =q</t>
  </si>
  <si>
    <t>kg/m3 de mezcla</t>
  </si>
  <si>
    <t xml:space="preserve">Volumen columa </t>
  </si>
  <si>
    <t xml:space="preserve">L </t>
  </si>
  <si>
    <t>m3/h</t>
  </si>
  <si>
    <t xml:space="preserve">tiempo </t>
  </si>
  <si>
    <t>h</t>
  </si>
  <si>
    <t>m3</t>
  </si>
  <si>
    <t>* Determinación de volumen</t>
  </si>
  <si>
    <t>* Determinación de superficie y diametro</t>
  </si>
  <si>
    <t>v*</t>
  </si>
  <si>
    <t>m/s</t>
  </si>
  <si>
    <t>suposicion</t>
  </si>
  <si>
    <t>s=L/v* =</t>
  </si>
  <si>
    <t>D= raiz(4S/pi)=</t>
  </si>
  <si>
    <t>m</t>
  </si>
  <si>
    <t>Factor seguridad 15 %</t>
  </si>
  <si>
    <t>D</t>
  </si>
  <si>
    <t>S</t>
  </si>
  <si>
    <t>* Determinación de la caída de presion de la columna</t>
  </si>
  <si>
    <t>La primera columna separa totalmente el LBA</t>
  </si>
  <si>
    <t>L mezcla</t>
  </si>
  <si>
    <t>kg/h</t>
  </si>
  <si>
    <t>Concentracion sorbitol</t>
  </si>
  <si>
    <t>kg/m3 de S</t>
  </si>
  <si>
    <t>concentracion total de mezcla</t>
  </si>
  <si>
    <t>kg/m3 mezcla</t>
  </si>
  <si>
    <t>Volumen columna 2</t>
  </si>
  <si>
    <t>m2</t>
  </si>
  <si>
    <t>* Determinación de la altura de la columa</t>
  </si>
  <si>
    <t>h=V/S=</t>
  </si>
  <si>
    <t>Tuberias</t>
  </si>
  <si>
    <t>Lmezcla</t>
  </si>
  <si>
    <t>densidad dlon 20ºC</t>
  </si>
  <si>
    <t>vopt</t>
  </si>
  <si>
    <t>Dopt</t>
  </si>
  <si>
    <t>kg/s</t>
  </si>
  <si>
    <t>in</t>
  </si>
  <si>
    <t xml:space="preserve"> Se selecciona </t>
  </si>
  <si>
    <t>D=</t>
  </si>
  <si>
    <t>Se recalcula la v</t>
  </si>
  <si>
    <t>v=Q/S=(L/densidad)/(pi*D^2/4)=</t>
  </si>
  <si>
    <t>* Tramo desde el tanque del eluyente a la primera columna</t>
  </si>
  <si>
    <t>* Tramo desde el tanque de productos de reaccion hasta la primera columna</t>
  </si>
  <si>
    <t>* Tramo desde la primera columna hasta el tanque de LBA</t>
  </si>
  <si>
    <t>L de LBA</t>
  </si>
  <si>
    <t>Kg/h</t>
  </si>
  <si>
    <t>v opt =10,74  ·( (L^0,1)/(densidad^0,36))</t>
  </si>
  <si>
    <t>Dopt = raiz ((4·L)/(pi·densidad·vopt))</t>
  </si>
  <si>
    <t>Se seleccciona</t>
  </si>
  <si>
    <t>* Tramo desde la primera columna hasta la segunda columna</t>
  </si>
  <si>
    <t>L mezcla sin LBA</t>
  </si>
  <si>
    <t>L eluyente</t>
  </si>
  <si>
    <t>¿cuánto pongo?</t>
  </si>
  <si>
    <t>falta añadir la cantidad de eluyente</t>
  </si>
  <si>
    <t>Se selecciona</t>
  </si>
  <si>
    <t>V</t>
  </si>
  <si>
    <t>L de sorbitol</t>
  </si>
  <si>
    <t>v</t>
  </si>
  <si>
    <t>* Tramo desde la segunda columna al tanque de productos</t>
  </si>
  <si>
    <t>* Tramo desde la segunda columna al tanque de sorbitol</t>
  </si>
  <si>
    <t>L lactosa y fructosa</t>
  </si>
  <si>
    <t>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</si>
</sst>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sz val="11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b/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/>
    <xf numFmtId="2" fontId="6" fillId="2" borderId="0" xfId="0" applyNumberFormat="1" applyFont="1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/>
    <xf numFmtId="0" fontId="7" fillId="0" borderId="0" xfId="0" applyFont="1"/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6"/>
  <sheetViews>
    <sheetView tabSelected="1" topLeftCell="A125" workbookViewId="0">
      <selection activeCell="B159" sqref="B159"/>
    </sheetView>
  </sheetViews>
  <sheetFormatPr baseColWidth="10" defaultRowHeight="15" x14ac:dyDescent="0"/>
  <cols>
    <col min="2" max="2" width="11.5" customWidth="1"/>
    <col min="3" max="3" width="16.6640625" bestFit="1" customWidth="1"/>
    <col min="6" max="6" width="18.6640625" bestFit="1" customWidth="1"/>
    <col min="8" max="8" width="11.5" bestFit="1" customWidth="1"/>
    <col min="10" max="10" width="12.83203125" bestFit="1" customWidth="1"/>
  </cols>
  <sheetData>
    <row r="3" spans="1:13">
      <c r="B3" t="s">
        <v>0</v>
      </c>
      <c r="C3" t="s">
        <v>1</v>
      </c>
      <c r="F3" t="s">
        <v>8</v>
      </c>
      <c r="G3">
        <v>1525</v>
      </c>
      <c r="H3" t="s">
        <v>12</v>
      </c>
    </row>
    <row r="4" spans="1:13">
      <c r="B4" t="s">
        <v>2</v>
      </c>
      <c r="C4">
        <v>1585.9</v>
      </c>
      <c r="F4" t="s">
        <v>9</v>
      </c>
      <c r="G4">
        <v>1700</v>
      </c>
      <c r="H4" t="s">
        <v>12</v>
      </c>
    </row>
    <row r="5" spans="1:13">
      <c r="B5" t="s">
        <v>3</v>
      </c>
      <c r="C5">
        <v>773.5</v>
      </c>
      <c r="F5" t="s">
        <v>10</v>
      </c>
      <c r="G5">
        <v>1790</v>
      </c>
      <c r="H5" t="s">
        <v>12</v>
      </c>
    </row>
    <row r="6" spans="1:13">
      <c r="B6" t="s">
        <v>5</v>
      </c>
      <c r="C6">
        <v>1577</v>
      </c>
      <c r="F6" t="s">
        <v>11</v>
      </c>
      <c r="G6">
        <v>1498</v>
      </c>
      <c r="H6" t="s">
        <v>12</v>
      </c>
    </row>
    <row r="7" spans="1:13">
      <c r="B7" t="s">
        <v>6</v>
      </c>
      <c r="C7">
        <v>48.8</v>
      </c>
      <c r="F7" t="s">
        <v>13</v>
      </c>
      <c r="G7">
        <v>998.3</v>
      </c>
      <c r="H7" t="s">
        <v>12</v>
      </c>
    </row>
    <row r="8" spans="1:13">
      <c r="B8" t="s">
        <v>7</v>
      </c>
      <c r="C8">
        <v>11801.4</v>
      </c>
      <c r="F8" t="s">
        <v>14</v>
      </c>
      <c r="G8">
        <v>1.003E-3</v>
      </c>
      <c r="H8" t="s">
        <v>15</v>
      </c>
    </row>
    <row r="9" spans="1:13">
      <c r="B9" t="s">
        <v>4</v>
      </c>
      <c r="C9">
        <f>SUM(C4:C8)</f>
        <v>15786.6</v>
      </c>
    </row>
    <row r="12" spans="1:13">
      <c r="A12" s="1" t="s">
        <v>16</v>
      </c>
    </row>
    <row r="14" spans="1:13">
      <c r="A14" s="2" t="s">
        <v>18</v>
      </c>
      <c r="C14" s="3" t="s">
        <v>19</v>
      </c>
      <c r="L14" t="s">
        <v>48</v>
      </c>
    </row>
    <row r="15" spans="1:13">
      <c r="A15" s="2"/>
      <c r="C15" s="3"/>
    </row>
    <row r="16" spans="1:13">
      <c r="A16" s="2"/>
      <c r="B16" s="1" t="s">
        <v>36</v>
      </c>
      <c r="C16" s="3"/>
      <c r="M16" s="1" t="s">
        <v>36</v>
      </c>
    </row>
    <row r="18" spans="1:15">
      <c r="A18" t="s">
        <v>21</v>
      </c>
      <c r="D18" t="s">
        <v>31</v>
      </c>
      <c r="E18" s="6">
        <f>C9/J20</f>
        <v>14.286633580951891</v>
      </c>
      <c r="F18" t="s">
        <v>32</v>
      </c>
      <c r="L18" t="s">
        <v>49</v>
      </c>
      <c r="M18">
        <f>SUM(C5:C8)</f>
        <v>14200.7</v>
      </c>
      <c r="N18" t="s">
        <v>50</v>
      </c>
    </row>
    <row r="19" spans="1:15">
      <c r="L19" t="s">
        <v>20</v>
      </c>
      <c r="M19" s="5">
        <f>M18/J20</f>
        <v>12.851418132658301</v>
      </c>
      <c r="N19" t="s">
        <v>32</v>
      </c>
    </row>
    <row r="20" spans="1:15">
      <c r="A20" t="s">
        <v>22</v>
      </c>
      <c r="H20" t="s">
        <v>23</v>
      </c>
      <c r="J20" s="6">
        <f>C9/H22</f>
        <v>1104.9908930994063</v>
      </c>
    </row>
    <row r="22" spans="1:15">
      <c r="A22" t="s">
        <v>24</v>
      </c>
      <c r="B22" s="5">
        <f>C8/G7</f>
        <v>11.821496544125013</v>
      </c>
      <c r="C22" t="s">
        <v>25</v>
      </c>
      <c r="H22">
        <f>(C4/G5)+(C5/G6)+(C6/G3)+(C7/G4)+(C8/G7)</f>
        <v>14.286633580951893</v>
      </c>
      <c r="M22" s="5"/>
    </row>
    <row r="24" spans="1:15">
      <c r="A24" t="s">
        <v>26</v>
      </c>
      <c r="C24" s="5">
        <f>C4/B22</f>
        <v>134.15391140034234</v>
      </c>
      <c r="D24" t="s">
        <v>27</v>
      </c>
      <c r="L24" t="s">
        <v>51</v>
      </c>
      <c r="N24" s="5">
        <f>C5/B22</f>
        <v>65.431647940074896</v>
      </c>
      <c r="O24" t="s">
        <v>52</v>
      </c>
    </row>
    <row r="26" spans="1:15">
      <c r="A26" t="s">
        <v>28</v>
      </c>
      <c r="C26" s="5">
        <f>C9/B22</f>
        <v>1335.4146779195687</v>
      </c>
      <c r="D26" t="s">
        <v>29</v>
      </c>
      <c r="L26" t="s">
        <v>53</v>
      </c>
      <c r="N26" s="5">
        <f>M18/B22</f>
        <v>1201.2607665192265</v>
      </c>
      <c r="O26" t="s">
        <v>54</v>
      </c>
    </row>
    <row r="27" spans="1:15">
      <c r="C27" s="5"/>
    </row>
    <row r="28" spans="1:15">
      <c r="A28" t="s">
        <v>33</v>
      </c>
      <c r="B28">
        <v>1</v>
      </c>
      <c r="C28" s="5" t="s">
        <v>34</v>
      </c>
      <c r="N28" s="5"/>
    </row>
    <row r="30" spans="1:15">
      <c r="A30" s="7" t="s">
        <v>30</v>
      </c>
      <c r="B30" s="8">
        <f>(E18*C24*B28)/C26</f>
        <v>1.4352154482935913</v>
      </c>
      <c r="C30" s="7" t="s">
        <v>35</v>
      </c>
      <c r="L30" s="10" t="s">
        <v>55</v>
      </c>
      <c r="M30" s="10"/>
      <c r="N30" s="11">
        <f>(M19*N24*B28)/N26</f>
        <v>0.70000576912484558</v>
      </c>
      <c r="O30" s="10" t="s">
        <v>35</v>
      </c>
    </row>
    <row r="32" spans="1:15">
      <c r="B32" s="1" t="s">
        <v>37</v>
      </c>
      <c r="M32" s="1" t="s">
        <v>37</v>
      </c>
    </row>
    <row r="34" spans="1:14">
      <c r="A34" t="s">
        <v>41</v>
      </c>
      <c r="B34" s="6">
        <f>(E18/3600)/B36</f>
        <v>0.79370186560843836</v>
      </c>
      <c r="L34" t="s">
        <v>46</v>
      </c>
      <c r="M34" s="5">
        <f>(M19/3600)/B36</f>
        <v>0.71396767403657224</v>
      </c>
      <c r="N34" t="s">
        <v>35</v>
      </c>
    </row>
    <row r="36" spans="1:14">
      <c r="A36" t="s">
        <v>38</v>
      </c>
      <c r="B36">
        <v>5.0000000000000001E-3</v>
      </c>
      <c r="C36" t="s">
        <v>39</v>
      </c>
      <c r="D36" t="s">
        <v>40</v>
      </c>
    </row>
    <row r="38" spans="1:14">
      <c r="A38" t="s">
        <v>42</v>
      </c>
      <c r="B38" s="6">
        <f>SQRT((4*B34)/3.1416)</f>
        <v>1.0052712265204471</v>
      </c>
      <c r="C38" t="s">
        <v>43</v>
      </c>
      <c r="L38" t="s">
        <v>45</v>
      </c>
      <c r="M38" s="5">
        <f>SQRT((4*M34)/3.1416)</f>
        <v>0.95344100525003539</v>
      </c>
      <c r="N38" t="s">
        <v>43</v>
      </c>
    </row>
    <row r="40" spans="1:14">
      <c r="A40" t="s">
        <v>44</v>
      </c>
      <c r="C40">
        <f>0.15</f>
        <v>0.15</v>
      </c>
    </row>
    <row r="42" spans="1:14">
      <c r="A42" s="7" t="s">
        <v>45</v>
      </c>
      <c r="B42" s="9">
        <f>B38*(1+C40)</f>
        <v>1.1560619104985141</v>
      </c>
      <c r="C42" s="7" t="s">
        <v>43</v>
      </c>
      <c r="L42" s="10" t="s">
        <v>45</v>
      </c>
      <c r="M42" s="11">
        <f>M38*(1+C40)</f>
        <v>1.0964571560375407</v>
      </c>
      <c r="N42" s="10" t="s">
        <v>43</v>
      </c>
    </row>
    <row r="43" spans="1:14">
      <c r="A43" s="7" t="s">
        <v>46</v>
      </c>
      <c r="B43" s="9">
        <f>B34*(1+C40)</f>
        <v>0.9127571454497041</v>
      </c>
      <c r="C43" s="7" t="s">
        <v>56</v>
      </c>
      <c r="L43" s="10" t="s">
        <v>46</v>
      </c>
      <c r="M43" s="11">
        <f>M34*(1+C40)</f>
        <v>0.82106282514205797</v>
      </c>
      <c r="N43" s="10" t="s">
        <v>56</v>
      </c>
    </row>
    <row r="46" spans="1:14">
      <c r="B46" s="1" t="s">
        <v>57</v>
      </c>
      <c r="M46" s="1" t="s">
        <v>57</v>
      </c>
    </row>
    <row r="48" spans="1:14">
      <c r="A48" s="7" t="s">
        <v>58</v>
      </c>
      <c r="B48" s="9">
        <f>B30/B43</f>
        <v>1.5723957412422978</v>
      </c>
      <c r="C48" s="7" t="s">
        <v>43</v>
      </c>
      <c r="L48" s="10" t="s">
        <v>34</v>
      </c>
      <c r="M48" s="11">
        <f>N30/M43</f>
        <v>0.85256054432099337</v>
      </c>
      <c r="N48" s="10" t="s">
        <v>43</v>
      </c>
    </row>
    <row r="55" spans="2:13">
      <c r="M55" s="1" t="s">
        <v>47</v>
      </c>
    </row>
    <row r="56" spans="2:13">
      <c r="B56" s="1" t="s">
        <v>47</v>
      </c>
    </row>
    <row r="67" spans="1:11">
      <c r="A67" s="1" t="s">
        <v>17</v>
      </c>
      <c r="D67" t="s">
        <v>75</v>
      </c>
    </row>
    <row r="69" spans="1:11">
      <c r="A69" s="2" t="s">
        <v>59</v>
      </c>
      <c r="D69" t="s">
        <v>76</v>
      </c>
    </row>
    <row r="71" spans="1:11">
      <c r="B71" t="s">
        <v>71</v>
      </c>
    </row>
    <row r="73" spans="1:11">
      <c r="A73" t="s">
        <v>60</v>
      </c>
      <c r="B73">
        <f>C9</f>
        <v>15786.6</v>
      </c>
      <c r="C73" t="s">
        <v>50</v>
      </c>
      <c r="D73" s="5">
        <f>B73/3600</f>
        <v>4.3851666666666667</v>
      </c>
      <c r="E73" t="s">
        <v>64</v>
      </c>
    </row>
    <row r="74" spans="1:11">
      <c r="A74" t="s">
        <v>61</v>
      </c>
      <c r="B74" s="6">
        <f>J20</f>
        <v>1104.9908930994063</v>
      </c>
      <c r="C74" t="s">
        <v>12</v>
      </c>
    </row>
    <row r="76" spans="1:11">
      <c r="A76" s="7" t="s">
        <v>62</v>
      </c>
      <c r="B76" s="9">
        <f>10.74*((D73^0.1)/(B74^0.36))</f>
        <v>0.9990650357224129</v>
      </c>
      <c r="C76" s="7" t="s">
        <v>39</v>
      </c>
    </row>
    <row r="78" spans="1:11">
      <c r="A78" s="7" t="s">
        <v>63</v>
      </c>
      <c r="B78" s="9">
        <f>SQRT((4*D73)/(3.1416*B74*B76))</f>
        <v>7.1116663665003299E-2</v>
      </c>
      <c r="C78" s="7" t="s">
        <v>43</v>
      </c>
      <c r="D78" s="9">
        <f>B78/0.0254</f>
        <v>2.7998686482284763</v>
      </c>
      <c r="E78" s="7" t="s">
        <v>65</v>
      </c>
      <c r="F78" s="12" t="s">
        <v>66</v>
      </c>
      <c r="G78" s="7" t="s">
        <v>67</v>
      </c>
      <c r="H78" s="7">
        <v>3</v>
      </c>
      <c r="I78" s="7" t="s">
        <v>65</v>
      </c>
      <c r="J78" s="7">
        <f>H78*0.0254</f>
        <v>7.619999999999999E-2</v>
      </c>
      <c r="K78" s="7" t="s">
        <v>43</v>
      </c>
    </row>
    <row r="80" spans="1:11">
      <c r="A80" t="s">
        <v>68</v>
      </c>
    </row>
    <row r="82" spans="1:5">
      <c r="A82" s="7" t="s">
        <v>69</v>
      </c>
      <c r="B82" s="7"/>
      <c r="C82" s="7"/>
      <c r="D82" s="9">
        <f>(D73/B74)/(3.1416/4*(J78^2))</f>
        <v>0.87021500167910493</v>
      </c>
      <c r="E82" s="7" t="s">
        <v>39</v>
      </c>
    </row>
    <row r="85" spans="1:5">
      <c r="B85" t="s">
        <v>70</v>
      </c>
    </row>
    <row r="87" spans="1:5">
      <c r="A87" t="s">
        <v>80</v>
      </c>
      <c r="B87" s="13" t="s">
        <v>81</v>
      </c>
    </row>
    <row r="98" spans="1:11">
      <c r="B98" t="s">
        <v>72</v>
      </c>
    </row>
    <row r="100" spans="1:11">
      <c r="A100" t="s">
        <v>73</v>
      </c>
      <c r="B100">
        <f>C4</f>
        <v>1585.9</v>
      </c>
      <c r="C100" t="s">
        <v>74</v>
      </c>
      <c r="D100" s="5">
        <f>B100/3600</f>
        <v>0.4405277777777778</v>
      </c>
      <c r="E100" t="s">
        <v>64</v>
      </c>
    </row>
    <row r="103" spans="1:11">
      <c r="A103" t="s">
        <v>62</v>
      </c>
      <c r="B103" s="5">
        <f>10.74*((D100^0.1)/(B74^0.36))</f>
        <v>0.79394876893414701</v>
      </c>
      <c r="C103" t="s">
        <v>39</v>
      </c>
    </row>
    <row r="105" spans="1:11">
      <c r="A105" t="s">
        <v>63</v>
      </c>
      <c r="B105" s="4">
        <f>SQRT((4*D100)/(3.1416*B74*B103))</f>
        <v>2.5285154491691973E-2</v>
      </c>
      <c r="C105" t="s">
        <v>43</v>
      </c>
      <c r="D105" s="5">
        <f>B105/0.0254</f>
        <v>0.99547852329495956</v>
      </c>
      <c r="E105" t="s">
        <v>65</v>
      </c>
      <c r="F105" t="s">
        <v>77</v>
      </c>
      <c r="G105" t="s">
        <v>67</v>
      </c>
      <c r="H105" s="5">
        <f>D105</f>
        <v>0.99547852329495956</v>
      </c>
      <c r="I105" t="s">
        <v>65</v>
      </c>
      <c r="J105" s="4">
        <f>H105*0.0254</f>
        <v>2.5285154491691973E-2</v>
      </c>
      <c r="K105" t="s">
        <v>43</v>
      </c>
    </row>
    <row r="113" spans="1:11">
      <c r="B113" t="s">
        <v>78</v>
      </c>
    </row>
    <row r="115" spans="1:11">
      <c r="A115" t="s">
        <v>79</v>
      </c>
      <c r="B115">
        <f>SUM(C5:C8)</f>
        <v>14200.7</v>
      </c>
      <c r="C115" t="s">
        <v>50</v>
      </c>
      <c r="D115" s="5">
        <f>B115/3600</f>
        <v>3.944638888888889</v>
      </c>
      <c r="E115" t="s">
        <v>64</v>
      </c>
    </row>
    <row r="116" spans="1:11">
      <c r="B116" s="13" t="s">
        <v>82</v>
      </c>
    </row>
    <row r="118" spans="1:11">
      <c r="A118" t="s">
        <v>62</v>
      </c>
      <c r="B118" s="5">
        <f>10.74*((D115^0.1)/(B74^0.36))</f>
        <v>0.98854370528560975</v>
      </c>
      <c r="C118" t="s">
        <v>39</v>
      </c>
    </row>
    <row r="120" spans="1:11">
      <c r="A120" t="s">
        <v>63</v>
      </c>
      <c r="B120" s="5">
        <f>SQRT((4*D115)/(3.1416*B74*B118))</f>
        <v>6.7807993068728853E-2</v>
      </c>
      <c r="C120" t="s">
        <v>43</v>
      </c>
      <c r="D120" s="5">
        <f>B120/0.0254</f>
        <v>2.6696060263279078</v>
      </c>
      <c r="E120" t="s">
        <v>65</v>
      </c>
      <c r="F120" s="5" t="s">
        <v>83</v>
      </c>
      <c r="G120" t="s">
        <v>45</v>
      </c>
      <c r="H120">
        <f>3</f>
        <v>3</v>
      </c>
      <c r="I120" t="s">
        <v>65</v>
      </c>
      <c r="J120">
        <f>H120*0.0254</f>
        <v>7.619999999999999E-2</v>
      </c>
      <c r="K120" t="s">
        <v>43</v>
      </c>
    </row>
    <row r="122" spans="1:11">
      <c r="A122" t="s">
        <v>68</v>
      </c>
    </row>
    <row r="124" spans="1:11">
      <c r="A124" t="s">
        <v>84</v>
      </c>
      <c r="B124" s="5">
        <f>(D115/B74)/((3.1416*J120^2)/4)</f>
        <v>0.78279440629042774</v>
      </c>
      <c r="C124" t="s">
        <v>39</v>
      </c>
    </row>
    <row r="127" spans="1:11">
      <c r="B127" t="s">
        <v>88</v>
      </c>
    </row>
    <row r="129" spans="1:11">
      <c r="A129" t="s">
        <v>85</v>
      </c>
      <c r="B129">
        <f>C5</f>
        <v>773.5</v>
      </c>
      <c r="C129" t="s">
        <v>50</v>
      </c>
      <c r="D129" s="5">
        <f>B129/3600</f>
        <v>0.21486111111111111</v>
      </c>
      <c r="E129" t="s">
        <v>64</v>
      </c>
    </row>
    <row r="132" spans="1:11">
      <c r="A132" t="s">
        <v>62</v>
      </c>
      <c r="B132" s="5">
        <f>10.74*((D129^0.1)/(B74^0.36))</f>
        <v>0.73894298658698043</v>
      </c>
      <c r="C132" t="s">
        <v>39</v>
      </c>
    </row>
    <row r="135" spans="1:11">
      <c r="A135" t="s">
        <v>63</v>
      </c>
      <c r="B135" s="5">
        <f>SQRT((4*D129)/(3.1416*B74*B132))</f>
        <v>1.8304111178985068E-2</v>
      </c>
      <c r="C135" t="s">
        <v>43</v>
      </c>
      <c r="D135" s="5">
        <f>B135/0.0254</f>
        <v>0.72063429838523896</v>
      </c>
      <c r="E135" t="s">
        <v>65</v>
      </c>
      <c r="F135" t="s">
        <v>83</v>
      </c>
      <c r="G135" t="s">
        <v>45</v>
      </c>
      <c r="H135">
        <v>1</v>
      </c>
      <c r="I135" t="s">
        <v>65</v>
      </c>
      <c r="J135">
        <f>H135*0.0254</f>
        <v>2.5399999999999999E-2</v>
      </c>
      <c r="K135" t="s">
        <v>43</v>
      </c>
    </row>
    <row r="137" spans="1:11">
      <c r="A137" t="s">
        <v>68</v>
      </c>
    </row>
    <row r="139" spans="1:11">
      <c r="A139" t="s">
        <v>86</v>
      </c>
      <c r="B139" s="5">
        <f>(D129/B74)/((3.1416*J135^2)/4)</f>
        <v>0.38374328444307754</v>
      </c>
      <c r="C139" t="s">
        <v>39</v>
      </c>
    </row>
    <row r="142" spans="1:11">
      <c r="B142" t="s">
        <v>87</v>
      </c>
    </row>
    <row r="144" spans="1:11">
      <c r="A144" t="s">
        <v>89</v>
      </c>
      <c r="B144">
        <f>SUM(C6:C8)</f>
        <v>13427.199999999999</v>
      </c>
      <c r="C144" t="s">
        <v>50</v>
      </c>
      <c r="D144" s="5">
        <f>B144/3600</f>
        <v>3.7297777777777776</v>
      </c>
      <c r="E144" t="s">
        <v>64</v>
      </c>
    </row>
    <row r="146" spans="1:11">
      <c r="A146" t="s">
        <v>62</v>
      </c>
      <c r="B146" s="5">
        <f>10.74*((D144^0.1)/(B74^0.36))</f>
        <v>0.98302247099498974</v>
      </c>
      <c r="C146" t="s">
        <v>39</v>
      </c>
    </row>
    <row r="148" spans="1:11">
      <c r="A148" t="s">
        <v>63</v>
      </c>
      <c r="B148" s="5">
        <f>SQRT((4*D144)/(3.1416*B146*B74))</f>
        <v>6.6120321703792631E-2</v>
      </c>
      <c r="C148" t="s">
        <v>43</v>
      </c>
      <c r="D148">
        <f>B148/0.0254</f>
        <v>2.6031622718028595</v>
      </c>
      <c r="E148" t="s">
        <v>65</v>
      </c>
      <c r="F148" t="s">
        <v>83</v>
      </c>
      <c r="G148" t="s">
        <v>45</v>
      </c>
      <c r="H148">
        <v>3</v>
      </c>
      <c r="I148" t="s">
        <v>65</v>
      </c>
      <c r="J148">
        <f>H148*0.0254</f>
        <v>7.619999999999999E-2</v>
      </c>
      <c r="K148" t="s">
        <v>43</v>
      </c>
    </row>
    <row r="150" spans="1:11">
      <c r="A150" t="s">
        <v>68</v>
      </c>
    </row>
    <row r="152" spans="1:11">
      <c r="A152" t="s">
        <v>86</v>
      </c>
      <c r="B152" s="5">
        <f>(D144/B74)/((3.1416*J148^2)/4)</f>
        <v>0.74015626357453013</v>
      </c>
      <c r="C152" t="s">
        <v>39</v>
      </c>
    </row>
    <row r="156" spans="1:11">
      <c r="A156" s="14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Ainoa Lara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Ainoa Lara</dc:creator>
  <cp:lastModifiedBy>Ainoa Lara</cp:lastModifiedBy>
  <dcterms:created xsi:type="dcterms:W3CDTF">2018-04-16T10:20:54Z</dcterms:created>
  <dcterms:modified xsi:type="dcterms:W3CDTF">2018-04-20T12:13:13Z</dcterms:modified>
</cp:coreProperties>
</file>