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Reliabilitas" sheetId="1" r:id="rId1"/>
    <sheet name="Fitting Curve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1" i="1"/>
  <c r="Q104" i="2"/>
  <c r="Q76"/>
  <c r="Q103"/>
  <c r="Q75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57"/>
  <c r="P102"/>
  <c r="P101"/>
  <c r="P100"/>
  <c r="P99"/>
  <c r="P98"/>
  <c r="P97"/>
  <c r="P96"/>
  <c r="P95"/>
  <c r="P94"/>
  <c r="P93"/>
  <c r="P92"/>
  <c r="P91"/>
  <c r="P90"/>
  <c r="P89"/>
  <c r="P88"/>
  <c r="P87"/>
  <c r="P86"/>
  <c r="P85"/>
  <c r="Q49"/>
  <c r="Q48"/>
  <c r="Q74"/>
  <c r="Q73"/>
  <c r="Q72"/>
  <c r="Q71"/>
  <c r="Q70"/>
  <c r="Q69"/>
  <c r="Q68"/>
  <c r="Q67"/>
  <c r="Q66"/>
  <c r="Q65"/>
  <c r="Q64"/>
  <c r="Q63"/>
  <c r="Q62"/>
  <c r="Q61"/>
  <c r="Q60"/>
  <c r="Q59"/>
  <c r="Q58"/>
  <c r="Q31"/>
  <c r="Q30"/>
  <c r="P74"/>
  <c r="P73"/>
  <c r="P72"/>
  <c r="P71"/>
  <c r="P70"/>
  <c r="P69"/>
  <c r="P68"/>
  <c r="P67"/>
  <c r="P66"/>
  <c r="P65"/>
  <c r="P64"/>
  <c r="P63"/>
  <c r="P62"/>
  <c r="P57"/>
  <c r="P61"/>
  <c r="P59"/>
  <c r="P58"/>
  <c r="P60"/>
  <c r="Q24"/>
  <c r="Q23"/>
  <c r="Q47"/>
  <c r="Q46"/>
  <c r="Q45"/>
  <c r="Q44"/>
  <c r="Q43"/>
  <c r="Q42"/>
  <c r="Q41"/>
  <c r="Q40"/>
  <c r="Q39"/>
  <c r="Q38"/>
  <c r="Q37"/>
  <c r="Q36"/>
  <c r="Q35"/>
  <c r="Q34"/>
  <c r="Q33"/>
  <c r="Q32"/>
  <c r="Q5"/>
  <c r="P47"/>
  <c r="P46"/>
  <c r="P45"/>
  <c r="P44"/>
  <c r="P43"/>
  <c r="P42"/>
  <c r="P41"/>
  <c r="P40"/>
  <c r="P39"/>
  <c r="P38"/>
  <c r="P37"/>
  <c r="P36"/>
  <c r="P35"/>
  <c r="P34"/>
  <c r="P33"/>
  <c r="P32"/>
  <c r="P31"/>
  <c r="P30"/>
  <c r="Q22"/>
  <c r="Q21"/>
  <c r="Q20"/>
  <c r="Q19"/>
  <c r="Q18"/>
  <c r="Q17"/>
  <c r="Q16"/>
  <c r="Q15"/>
  <c r="Q14"/>
  <c r="Q13"/>
  <c r="Q12"/>
  <c r="Q11"/>
  <c r="Q10"/>
  <c r="Q9"/>
  <c r="Q8"/>
  <c r="Q7"/>
  <c r="Q6"/>
  <c r="P22"/>
  <c r="P21"/>
  <c r="P20"/>
  <c r="P19"/>
  <c r="P18"/>
  <c r="P17"/>
  <c r="P16"/>
  <c r="P15"/>
  <c r="P14"/>
  <c r="P13"/>
  <c r="P12"/>
  <c r="P11"/>
  <c r="P10"/>
  <c r="P9"/>
  <c r="P8"/>
  <c r="P7"/>
  <c r="P6"/>
  <c r="P5"/>
  <c r="B19" i="1" l="1"/>
  <c r="B18"/>
  <c r="B17"/>
  <c r="H16"/>
  <c r="G16"/>
  <c r="F16"/>
  <c r="D16"/>
  <c r="E16"/>
  <c r="C16"/>
  <c r="B16"/>
  <c r="H15"/>
  <c r="G15"/>
  <c r="F15"/>
  <c r="E15"/>
  <c r="D15"/>
  <c r="C15"/>
  <c r="B15"/>
  <c r="H14"/>
  <c r="G14"/>
  <c r="F14"/>
  <c r="E14"/>
  <c r="D14"/>
  <c r="C14"/>
  <c r="B14"/>
  <c r="K14"/>
  <c r="J14"/>
  <c r="K12"/>
  <c r="K11"/>
  <c r="K10"/>
  <c r="K9"/>
  <c r="K8"/>
  <c r="K7"/>
  <c r="K6"/>
  <c r="K5"/>
  <c r="K4"/>
  <c r="K3"/>
  <c r="J12"/>
  <c r="J11"/>
  <c r="J10"/>
  <c r="J9"/>
  <c r="J8"/>
  <c r="J7"/>
  <c r="J6"/>
  <c r="J5"/>
  <c r="J4"/>
  <c r="J3"/>
</calcChain>
</file>

<file path=xl/sharedStrings.xml><?xml version="1.0" encoding="utf-8"?>
<sst xmlns="http://schemas.openxmlformats.org/spreadsheetml/2006/main" count="54" uniqueCount="39">
  <si>
    <t>Xi</t>
  </si>
  <si>
    <t>Xi2</t>
  </si>
  <si>
    <t>Xj</t>
  </si>
  <si>
    <r>
      <rPr>
        <sz val="11"/>
        <color theme="1"/>
        <rFont val="Calibri"/>
        <family val="2"/>
      </rPr>
      <t>∑Xj</t>
    </r>
    <r>
      <rPr>
        <vertAlign val="superscript"/>
        <sz val="11"/>
        <color theme="1"/>
        <rFont val="Calibri"/>
        <family val="2"/>
      </rPr>
      <t>2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</si>
  <si>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j</t>
    </r>
  </si>
  <si>
    <r>
      <t>∑S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j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</si>
  <si>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charset val="1"/>
        <scheme val="minor"/>
      </rPr>
      <t>x</t>
    </r>
  </si>
  <si>
    <t>alpha</t>
  </si>
  <si>
    <t>S1</t>
  </si>
  <si>
    <t>S2</t>
  </si>
  <si>
    <t>S3</t>
  </si>
  <si>
    <t>S4</t>
  </si>
  <si>
    <t>S5</t>
  </si>
  <si>
    <t>S6</t>
  </si>
  <si>
    <t>S7</t>
  </si>
  <si>
    <t>Error</t>
  </si>
  <si>
    <t xml:space="preserve">y = 1423ln(x) - 425,7 </t>
  </si>
  <si>
    <t>Biaya (persamaan logaritmik)</t>
  </si>
  <si>
    <t>Rata-rata</t>
  </si>
  <si>
    <t>Akurasi</t>
  </si>
  <si>
    <t>y = 7,891x + 4978</t>
  </si>
  <si>
    <t>Biaya (persamaan linear)</t>
  </si>
  <si>
    <r>
      <t>y = -0,000x</t>
    </r>
    <r>
      <rPr>
        <vertAlign val="superscript"/>
        <sz val="11"/>
        <color rgb="FF000000"/>
        <rFont val="Calibri"/>
        <family val="2"/>
        <charset val="1"/>
        <scheme val="minor"/>
      </rPr>
      <t>3</t>
    </r>
    <r>
      <rPr>
        <sz val="11"/>
        <color rgb="FF000000"/>
        <rFont val="Calibri"/>
        <family val="2"/>
        <charset val="1"/>
        <scheme val="minor"/>
      </rPr>
      <t xml:space="preserve"> - 0,724x</t>
    </r>
    <r>
      <rPr>
        <vertAlign val="superscript"/>
        <sz val="11"/>
        <color rgb="FF000000"/>
        <rFont val="Calibri"/>
        <family val="2"/>
        <charset val="1"/>
        <scheme val="minor"/>
      </rPr>
      <t>2</t>
    </r>
    <r>
      <rPr>
        <sz val="11"/>
        <color rgb="FF000000"/>
        <rFont val="Calibri"/>
        <family val="2"/>
        <charset val="1"/>
        <scheme val="minor"/>
      </rPr>
      <t xml:space="preserve"> + 175,0x - 911,9 </t>
    </r>
  </si>
  <si>
    <t>Biaya (persamaan polinomial orde 3)</t>
  </si>
  <si>
    <t>Unit (X)</t>
  </si>
  <si>
    <t>Biaya (Y)</t>
  </si>
  <si>
    <t>Unit (x)</t>
  </si>
  <si>
    <t>Biaya (y)</t>
  </si>
  <si>
    <t>Fitting Logaritmik</t>
  </si>
  <si>
    <t>Fitting Linear</t>
  </si>
  <si>
    <t>Fitting Polinimial Orde 3</t>
  </si>
  <si>
    <t>Biaya (persamaan eksponensial)</t>
  </si>
  <si>
    <r>
      <t>y = 3932e</t>
    </r>
    <r>
      <rPr>
        <vertAlign val="superscript"/>
        <sz val="11"/>
        <color rgb="FF000000"/>
        <rFont val="Calibri"/>
        <family val="2"/>
        <charset val="1"/>
        <scheme val="minor"/>
      </rPr>
      <t>0,002x</t>
    </r>
    <r>
      <rPr>
        <sz val="11"/>
        <color rgb="FF000000"/>
        <rFont val="Calibri"/>
        <family val="2"/>
        <charset val="1"/>
        <scheme val="minor"/>
      </rPr>
      <t xml:space="preserve"> </t>
    </r>
  </si>
  <si>
    <r>
      <t>Dengan</t>
    </r>
    <r>
      <rPr>
        <b/>
        <sz val="11"/>
        <color theme="1"/>
        <rFont val="Calibri"/>
        <family val="2"/>
        <scheme val="minor"/>
      </rPr>
      <t xml:space="preserve"> akurasi sebesar 78 %</t>
    </r>
  </si>
  <si>
    <r>
      <rPr>
        <b/>
        <sz val="11"/>
        <color theme="1"/>
        <rFont val="Calibri"/>
        <family val="2"/>
        <scheme val="minor"/>
      </rPr>
      <t xml:space="preserve">Kesimpulan </t>
    </r>
    <r>
      <rPr>
        <sz val="11"/>
        <color theme="1"/>
        <rFont val="Calibri"/>
        <family val="2"/>
        <charset val="1"/>
        <scheme val="minor"/>
      </rPr>
      <t xml:space="preserve">: Dari semua fitting curve yang sudah diuji coba, ternyata fitting curve yang memiliki nilai akurasi tinggi adalah </t>
    </r>
    <r>
      <rPr>
        <b/>
        <sz val="11"/>
        <color theme="1"/>
        <rFont val="Calibri"/>
        <family val="2"/>
        <scheme val="minor"/>
      </rPr>
      <t>Fitting Curve Polinomial Orde 3</t>
    </r>
  </si>
  <si>
    <t>Fitting Eksponensial</t>
  </si>
  <si>
    <t xml:space="preserve"> </t>
  </si>
  <si>
    <t>Atau</t>
  </si>
  <si>
    <r>
      <t xml:space="preserve">Nilai alpha dibawah 0,5 artinya memiliki </t>
    </r>
    <r>
      <rPr>
        <b/>
        <sz val="11"/>
        <color theme="1"/>
        <rFont val="Calibri"/>
        <family val="2"/>
        <scheme val="minor"/>
      </rPr>
      <t>nilai reliabilitas rendah</t>
    </r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</si>
</sst>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vertAlign val="superscript"/>
      <sz val="11"/>
      <color rgb="FF00000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0" xfId="0" applyFont="1" applyAlignment="1">
      <alignment horizontal="center" readingOrder="1"/>
    </xf>
    <xf numFmtId="0" fontId="0" fillId="2" borderId="0" xfId="0" applyFill="1"/>
    <xf numFmtId="9" fontId="0" fillId="0" borderId="0" xfId="0" applyNumberFormat="1"/>
    <xf numFmtId="0" fontId="6" fillId="0" borderId="0" xfId="0" applyFont="1"/>
    <xf numFmtId="0" fontId="0" fillId="4" borderId="0" xfId="0" applyFill="1"/>
    <xf numFmtId="9" fontId="0" fillId="4" borderId="0" xfId="0" applyNumberFormat="1" applyFill="1"/>
    <xf numFmtId="0" fontId="0" fillId="0" borderId="0" xfId="0" applyFill="1"/>
    <xf numFmtId="0" fontId="8" fillId="0" borderId="0" xfId="0" applyFont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0.35163385826771654"/>
                  <c:y val="-1.1590478273549139E-2"/>
                </c:manualLayout>
              </c:layout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1159</c:v>
                </c:pt>
                <c:pt idx="1">
                  <c:v>1969</c:v>
                </c:pt>
                <c:pt idx="2">
                  <c:v>3473</c:v>
                </c:pt>
                <c:pt idx="3">
                  <c:v>4756</c:v>
                </c:pt>
                <c:pt idx="4">
                  <c:v>5945</c:v>
                </c:pt>
                <c:pt idx="5">
                  <c:v>6766</c:v>
                </c:pt>
                <c:pt idx="6">
                  <c:v>7505</c:v>
                </c:pt>
                <c:pt idx="7">
                  <c:v>8156</c:v>
                </c:pt>
                <c:pt idx="8">
                  <c:v>8348</c:v>
                </c:pt>
                <c:pt idx="9">
                  <c:v>8501</c:v>
                </c:pt>
                <c:pt idx="10">
                  <c:v>8506</c:v>
                </c:pt>
                <c:pt idx="11">
                  <c:v>8135</c:v>
                </c:pt>
                <c:pt idx="12">
                  <c:v>7461</c:v>
                </c:pt>
                <c:pt idx="13">
                  <c:v>6751</c:v>
                </c:pt>
                <c:pt idx="14">
                  <c:v>5691</c:v>
                </c:pt>
                <c:pt idx="15">
                  <c:v>4721</c:v>
                </c:pt>
                <c:pt idx="16">
                  <c:v>3399</c:v>
                </c:pt>
                <c:pt idx="17">
                  <c:v>1867</c:v>
                </c:pt>
              </c:numCache>
            </c:numRef>
          </c:yVal>
        </c:ser>
        <c:axId val="120404992"/>
        <c:axId val="120399744"/>
      </c:scatterChart>
      <c:valAx>
        <c:axId val="120404992"/>
        <c:scaling>
          <c:orientation val="minMax"/>
        </c:scaling>
        <c:axPos val="b"/>
        <c:numFmt formatCode="General" sourceLinked="1"/>
        <c:tickLblPos val="nextTo"/>
        <c:crossAx val="120399744"/>
        <c:crosses val="autoZero"/>
        <c:crossBetween val="midCat"/>
      </c:valAx>
      <c:valAx>
        <c:axId val="120399744"/>
        <c:scaling>
          <c:orientation val="minMax"/>
        </c:scaling>
        <c:axPos val="l"/>
        <c:majorGridlines/>
        <c:numFmt formatCode="General" sourceLinked="1"/>
        <c:tickLblPos val="nextTo"/>
        <c:crossAx val="1204049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layout>
                <c:manualLayout>
                  <c:x val="0.35794072615923012"/>
                  <c:y val="-6.1702026829979585E-2"/>
                </c:manualLayout>
              </c:layout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1159</c:v>
                </c:pt>
                <c:pt idx="1">
                  <c:v>1969</c:v>
                </c:pt>
                <c:pt idx="2">
                  <c:v>3473</c:v>
                </c:pt>
                <c:pt idx="3">
                  <c:v>4756</c:v>
                </c:pt>
                <c:pt idx="4">
                  <c:v>5945</c:v>
                </c:pt>
                <c:pt idx="5">
                  <c:v>6766</c:v>
                </c:pt>
                <c:pt idx="6">
                  <c:v>7505</c:v>
                </c:pt>
                <c:pt idx="7">
                  <c:v>8156</c:v>
                </c:pt>
                <c:pt idx="8">
                  <c:v>8348</c:v>
                </c:pt>
                <c:pt idx="9">
                  <c:v>8501</c:v>
                </c:pt>
                <c:pt idx="10">
                  <c:v>8506</c:v>
                </c:pt>
                <c:pt idx="11">
                  <c:v>8135</c:v>
                </c:pt>
                <c:pt idx="12">
                  <c:v>7461</c:v>
                </c:pt>
                <c:pt idx="13">
                  <c:v>6751</c:v>
                </c:pt>
                <c:pt idx="14">
                  <c:v>5691</c:v>
                </c:pt>
                <c:pt idx="15">
                  <c:v>4721</c:v>
                </c:pt>
                <c:pt idx="16">
                  <c:v>3399</c:v>
                </c:pt>
                <c:pt idx="17">
                  <c:v>1867</c:v>
                </c:pt>
              </c:numCache>
            </c:numRef>
          </c:yVal>
        </c:ser>
        <c:axId val="155229184"/>
        <c:axId val="155227648"/>
      </c:scatterChart>
      <c:valAx>
        <c:axId val="155229184"/>
        <c:scaling>
          <c:orientation val="minMax"/>
        </c:scaling>
        <c:axPos val="b"/>
        <c:numFmt formatCode="General" sourceLinked="1"/>
        <c:tickLblPos val="nextTo"/>
        <c:crossAx val="155227648"/>
        <c:crosses val="autoZero"/>
        <c:crossBetween val="midCat"/>
      </c:valAx>
      <c:valAx>
        <c:axId val="155227648"/>
        <c:scaling>
          <c:orientation val="minMax"/>
        </c:scaling>
        <c:axPos val="l"/>
        <c:majorGridlines/>
        <c:numFmt formatCode="General" sourceLinked="1"/>
        <c:tickLblPos val="nextTo"/>
        <c:crossAx val="15522918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Eq val="1"/>
            <c:trendlineLbl>
              <c:layout>
                <c:manualLayout>
                  <c:x val="9.307524059492563E-3"/>
                  <c:y val="0.10277230971128609"/>
                </c:manualLayout>
              </c:layout>
              <c:numFmt formatCode="General" sourceLinked="0"/>
            </c:trendlineLbl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1159</c:v>
                </c:pt>
                <c:pt idx="1">
                  <c:v>1969</c:v>
                </c:pt>
                <c:pt idx="2">
                  <c:v>3473</c:v>
                </c:pt>
                <c:pt idx="3">
                  <c:v>4756</c:v>
                </c:pt>
                <c:pt idx="4">
                  <c:v>5945</c:v>
                </c:pt>
                <c:pt idx="5">
                  <c:v>6766</c:v>
                </c:pt>
                <c:pt idx="6">
                  <c:v>7505</c:v>
                </c:pt>
                <c:pt idx="7">
                  <c:v>8156</c:v>
                </c:pt>
                <c:pt idx="8">
                  <c:v>8348</c:v>
                </c:pt>
                <c:pt idx="9">
                  <c:v>8501</c:v>
                </c:pt>
                <c:pt idx="10">
                  <c:v>8506</c:v>
                </c:pt>
                <c:pt idx="11">
                  <c:v>8135</c:v>
                </c:pt>
                <c:pt idx="12">
                  <c:v>7461</c:v>
                </c:pt>
                <c:pt idx="13">
                  <c:v>6751</c:v>
                </c:pt>
                <c:pt idx="14">
                  <c:v>5691</c:v>
                </c:pt>
                <c:pt idx="15">
                  <c:v>4721</c:v>
                </c:pt>
                <c:pt idx="16">
                  <c:v>3399</c:v>
                </c:pt>
                <c:pt idx="17">
                  <c:v>1867</c:v>
                </c:pt>
              </c:numCache>
            </c:numRef>
          </c:yVal>
        </c:ser>
        <c:axId val="151542016"/>
        <c:axId val="151540480"/>
      </c:scatterChart>
      <c:valAx>
        <c:axId val="151542016"/>
        <c:scaling>
          <c:orientation val="minMax"/>
        </c:scaling>
        <c:axPos val="b"/>
        <c:numFmt formatCode="General" sourceLinked="1"/>
        <c:tickLblPos val="nextTo"/>
        <c:crossAx val="151540480"/>
        <c:crosses val="autoZero"/>
        <c:crossBetween val="midCat"/>
      </c:valAx>
      <c:valAx>
        <c:axId val="151540480"/>
        <c:scaling>
          <c:orientation val="minMax"/>
        </c:scaling>
        <c:axPos val="l"/>
        <c:majorGridlines/>
        <c:numFmt formatCode="General" sourceLinked="1"/>
        <c:tickLblPos val="nextTo"/>
        <c:crossAx val="1515420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d-ID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exp"/>
            <c:dispEq val="1"/>
            <c:trendlineLbl>
              <c:layout>
                <c:manualLayout>
                  <c:x val="0.34046303587051618"/>
                  <c:y val="-8.7283464566929134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y = 3932e</a:t>
                    </a:r>
                    <a:r>
                      <a:rPr lang="en-US" baseline="30000"/>
                      <a:t>0,002x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trendline>
            <c:trendlineType val="exp"/>
          </c:trendline>
          <c:xVal>
            <c:numRef>
              <c:f>'Fitting Curve'!$B$3:$B$20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</c:numCache>
            </c:numRef>
          </c:xVal>
          <c:yVal>
            <c:numRef>
              <c:f>'Fitting Curve'!$C$3:$C$20</c:f>
              <c:numCache>
                <c:formatCode>General</c:formatCode>
                <c:ptCount val="18"/>
                <c:pt idx="0">
                  <c:v>1159</c:v>
                </c:pt>
                <c:pt idx="1">
                  <c:v>1969</c:v>
                </c:pt>
                <c:pt idx="2">
                  <c:v>3473</c:v>
                </c:pt>
                <c:pt idx="3">
                  <c:v>4756</c:v>
                </c:pt>
                <c:pt idx="4">
                  <c:v>5945</c:v>
                </c:pt>
                <c:pt idx="5">
                  <c:v>6766</c:v>
                </c:pt>
                <c:pt idx="6">
                  <c:v>7505</c:v>
                </c:pt>
                <c:pt idx="7">
                  <c:v>8156</c:v>
                </c:pt>
                <c:pt idx="8">
                  <c:v>8348</c:v>
                </c:pt>
                <c:pt idx="9">
                  <c:v>8501</c:v>
                </c:pt>
                <c:pt idx="10">
                  <c:v>8506</c:v>
                </c:pt>
                <c:pt idx="11">
                  <c:v>8135</c:v>
                </c:pt>
                <c:pt idx="12">
                  <c:v>7461</c:v>
                </c:pt>
                <c:pt idx="13">
                  <c:v>6751</c:v>
                </c:pt>
                <c:pt idx="14">
                  <c:v>5691</c:v>
                </c:pt>
                <c:pt idx="15">
                  <c:v>4721</c:v>
                </c:pt>
                <c:pt idx="16">
                  <c:v>3399</c:v>
                </c:pt>
                <c:pt idx="17">
                  <c:v>1867</c:v>
                </c:pt>
              </c:numCache>
            </c:numRef>
          </c:yVal>
        </c:ser>
        <c:axId val="156470656"/>
        <c:axId val="156468736"/>
      </c:scatterChart>
      <c:valAx>
        <c:axId val="156470656"/>
        <c:scaling>
          <c:orientation val="minMax"/>
        </c:scaling>
        <c:axPos val="b"/>
        <c:numFmt formatCode="General" sourceLinked="1"/>
        <c:tickLblPos val="nextTo"/>
        <c:crossAx val="156468736"/>
        <c:crosses val="autoZero"/>
        <c:crossBetween val="midCat"/>
      </c:valAx>
      <c:valAx>
        <c:axId val="156468736"/>
        <c:scaling>
          <c:orientation val="minMax"/>
        </c:scaling>
        <c:axPos val="l"/>
        <c:majorGridlines/>
        <c:numFmt formatCode="General" sourceLinked="1"/>
        <c:tickLblPos val="nextTo"/>
        <c:crossAx val="156470656"/>
        <c:crosses val="autoZero"/>
        <c:crossBetween val="midCat"/>
      </c:valAx>
    </c:plotArea>
    <c:legend>
      <c:legendPos val="r"/>
      <c:legendEntry>
        <c:idx val="2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2</xdr:row>
      <xdr:rowOff>152400</xdr:rowOff>
    </xdr:from>
    <xdr:to>
      <xdr:col>11</xdr:col>
      <xdr:colOff>152400</xdr:colOff>
      <xdr:row>17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200025</xdr:colOff>
      <xdr:row>27</xdr:row>
      <xdr:rowOff>123825</xdr:rowOff>
    </xdr:from>
    <xdr:to>
      <xdr:col>10</xdr:col>
      <xdr:colOff>504825</xdr:colOff>
      <xdr:row>42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54</xdr:row>
      <xdr:rowOff>133350</xdr:rowOff>
    </xdr:from>
    <xdr:to>
      <xdr:col>11</xdr:col>
      <xdr:colOff>76200</xdr:colOff>
      <xdr:row>69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9525</xdr:colOff>
      <xdr:row>83</xdr:row>
      <xdr:rowOff>66675</xdr:rowOff>
    </xdr:from>
    <xdr:to>
      <xdr:col>10</xdr:col>
      <xdr:colOff>314325</xdr:colOff>
      <xdr:row>97</xdr:row>
      <xdr:rowOff>142875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23"/>
  <sheetViews>
    <sheetView tabSelected="1" workbookViewId="0">
      <selection activeCell="I18" sqref="I18"/>
    </sheetView>
  </sheetViews>
  <sheetFormatPr defaultRowHeight="15"/>
  <cols>
    <col min="2" max="2" width="12" bestFit="1" customWidth="1"/>
    <col min="4" max="4" width="11" bestFit="1" customWidth="1"/>
    <col min="6" max="6" width="11" bestFit="1" customWidth="1"/>
    <col min="8" max="8" width="12" bestFit="1" customWidth="1"/>
  </cols>
  <sheetData>
    <row r="2" spans="1:11"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J2" t="s">
        <v>0</v>
      </c>
      <c r="K2" t="s">
        <v>1</v>
      </c>
    </row>
    <row r="3" spans="1:11">
      <c r="A3">
        <v>1</v>
      </c>
      <c r="B3">
        <v>0.81179999999999997</v>
      </c>
      <c r="C3">
        <v>0.78080000000000005</v>
      </c>
      <c r="D3">
        <v>0.25059999999999999</v>
      </c>
      <c r="E3">
        <v>0.46629999999999999</v>
      </c>
      <c r="F3">
        <v>0.61850000000000005</v>
      </c>
      <c r="G3">
        <v>0.1893</v>
      </c>
      <c r="H3">
        <v>0.54290000000000005</v>
      </c>
      <c r="J3">
        <f t="shared" ref="J3:J12" si="0">SUM(B3:H3)</f>
        <v>3.6601999999999997</v>
      </c>
      <c r="K3">
        <f t="shared" ref="K3:K12" si="1">J3^2</f>
        <v>13.397064039999998</v>
      </c>
    </row>
    <row r="4" spans="1:11">
      <c r="A4">
        <v>2</v>
      </c>
      <c r="B4">
        <v>0.83320000000000005</v>
      </c>
      <c r="C4">
        <v>0.78990000000000005</v>
      </c>
      <c r="D4">
        <v>0.25509999999999999</v>
      </c>
      <c r="E4">
        <v>0.46510000000000001</v>
      </c>
      <c r="F4">
        <v>0.61570000000000003</v>
      </c>
      <c r="G4">
        <v>0.18609999999999999</v>
      </c>
      <c r="H4">
        <v>0.5363</v>
      </c>
      <c r="J4">
        <f t="shared" si="0"/>
        <v>3.6814</v>
      </c>
      <c r="K4">
        <f t="shared" si="1"/>
        <v>13.552705960000001</v>
      </c>
    </row>
    <row r="5" spans="1:11">
      <c r="A5">
        <v>3</v>
      </c>
      <c r="B5">
        <v>0.81410000000000005</v>
      </c>
      <c r="C5">
        <v>0.80059999999999998</v>
      </c>
      <c r="D5">
        <v>0.25509999999999999</v>
      </c>
      <c r="E5">
        <v>0.44469999999999998</v>
      </c>
      <c r="F5">
        <v>0.61639999999999995</v>
      </c>
      <c r="G5">
        <v>0.16220000000000001</v>
      </c>
      <c r="H5">
        <v>0.55069999999999997</v>
      </c>
      <c r="J5">
        <f t="shared" si="0"/>
        <v>3.6438000000000001</v>
      </c>
      <c r="K5">
        <f t="shared" si="1"/>
        <v>13.277278440000002</v>
      </c>
    </row>
    <row r="6" spans="1:11">
      <c r="A6">
        <v>4</v>
      </c>
      <c r="B6">
        <v>0.82869999999999999</v>
      </c>
      <c r="C6">
        <v>0.78779999999999994</v>
      </c>
      <c r="D6">
        <v>0.25740000000000002</v>
      </c>
      <c r="E6">
        <v>0.45619999999999999</v>
      </c>
      <c r="F6">
        <v>0.62029999999999996</v>
      </c>
      <c r="G6">
        <v>0.18129999999999999</v>
      </c>
      <c r="H6">
        <v>0.54300000000000004</v>
      </c>
      <c r="J6">
        <f t="shared" si="0"/>
        <v>3.6746999999999996</v>
      </c>
      <c r="K6">
        <f t="shared" si="1"/>
        <v>13.503420089999997</v>
      </c>
    </row>
    <row r="7" spans="1:11">
      <c r="A7">
        <v>5</v>
      </c>
      <c r="B7">
        <v>0.81850000000000001</v>
      </c>
      <c r="C7">
        <v>0.78249999999999997</v>
      </c>
      <c r="D7">
        <v>0.25929999999999997</v>
      </c>
      <c r="E7">
        <v>0.45929999999999999</v>
      </c>
      <c r="F7">
        <v>0.61680000000000001</v>
      </c>
      <c r="G7">
        <v>0.17480000000000001</v>
      </c>
      <c r="H7">
        <v>0.55230000000000001</v>
      </c>
      <c r="J7">
        <f t="shared" si="0"/>
        <v>3.6635</v>
      </c>
      <c r="K7">
        <f t="shared" si="1"/>
        <v>13.421232249999999</v>
      </c>
    </row>
    <row r="8" spans="1:11">
      <c r="A8">
        <v>6</v>
      </c>
      <c r="B8">
        <v>0.81469999999999998</v>
      </c>
      <c r="C8">
        <v>0.8004</v>
      </c>
      <c r="D8">
        <v>0.25840000000000002</v>
      </c>
      <c r="E8">
        <v>0.44869999999999999</v>
      </c>
      <c r="F8">
        <v>0.61040000000000005</v>
      </c>
      <c r="G8">
        <v>0.17860000000000001</v>
      </c>
      <c r="H8">
        <v>0.54090000000000005</v>
      </c>
      <c r="J8">
        <f t="shared" si="0"/>
        <v>3.6520999999999999</v>
      </c>
      <c r="K8">
        <f t="shared" si="1"/>
        <v>13.337834409999999</v>
      </c>
    </row>
    <row r="9" spans="1:11">
      <c r="A9">
        <v>7</v>
      </c>
      <c r="B9">
        <v>0.81020000000000003</v>
      </c>
      <c r="C9">
        <v>0.78029999999999999</v>
      </c>
      <c r="D9">
        <v>0.25629999999999997</v>
      </c>
      <c r="E9">
        <v>0.44419999999999998</v>
      </c>
      <c r="F9">
        <v>0.61380000000000001</v>
      </c>
      <c r="G9">
        <v>0.1736</v>
      </c>
      <c r="H9">
        <v>0.54059999999999997</v>
      </c>
      <c r="J9">
        <f t="shared" si="0"/>
        <v>3.6189999999999998</v>
      </c>
      <c r="K9">
        <f t="shared" si="1"/>
        <v>13.097160999999998</v>
      </c>
    </row>
    <row r="10" spans="1:11">
      <c r="A10">
        <v>8</v>
      </c>
      <c r="B10">
        <v>0.83279999999999998</v>
      </c>
      <c r="C10">
        <v>0.80720000000000003</v>
      </c>
      <c r="D10">
        <v>0.25879999999999997</v>
      </c>
      <c r="E10">
        <v>0.43659999999999999</v>
      </c>
      <c r="F10">
        <v>0.61299999999999999</v>
      </c>
      <c r="G10">
        <v>0.1716</v>
      </c>
      <c r="H10">
        <v>0.5474</v>
      </c>
      <c r="J10">
        <f t="shared" si="0"/>
        <v>3.6674000000000002</v>
      </c>
      <c r="K10">
        <f t="shared" si="1"/>
        <v>13.449822760000002</v>
      </c>
    </row>
    <row r="11" spans="1:11">
      <c r="A11">
        <v>9</v>
      </c>
      <c r="B11">
        <v>0.82050000000000001</v>
      </c>
      <c r="C11">
        <v>0.81030000000000002</v>
      </c>
      <c r="D11">
        <v>0.2576</v>
      </c>
      <c r="E11">
        <v>0.42049999999999998</v>
      </c>
      <c r="F11">
        <v>0.61909999999999998</v>
      </c>
      <c r="G11">
        <v>0.16650000000000001</v>
      </c>
      <c r="H11">
        <v>0.53210000000000002</v>
      </c>
      <c r="J11">
        <f t="shared" si="0"/>
        <v>3.6265999999999998</v>
      </c>
      <c r="K11">
        <f t="shared" si="1"/>
        <v>13.152227559999998</v>
      </c>
    </row>
    <row r="12" spans="1:11">
      <c r="A12">
        <v>10</v>
      </c>
      <c r="B12">
        <v>0.83560000000000001</v>
      </c>
      <c r="C12">
        <v>0.80159999999999998</v>
      </c>
      <c r="D12">
        <v>0.25929999999999997</v>
      </c>
      <c r="E12">
        <v>0.43969999999999998</v>
      </c>
      <c r="F12">
        <v>0.61609999999999998</v>
      </c>
      <c r="G12">
        <v>0.19789999999999999</v>
      </c>
      <c r="H12">
        <v>0.54039999999999999</v>
      </c>
      <c r="J12">
        <f t="shared" si="0"/>
        <v>3.6905999999999999</v>
      </c>
      <c r="K12">
        <f t="shared" si="1"/>
        <v>13.62052836</v>
      </c>
    </row>
    <row r="14" spans="1:11">
      <c r="A14" t="s">
        <v>2</v>
      </c>
      <c r="B14">
        <f t="shared" ref="B14:H14" si="2">SUM(B3:B12)</f>
        <v>8.2201000000000004</v>
      </c>
      <c r="C14">
        <f t="shared" si="2"/>
        <v>7.9413999999999989</v>
      </c>
      <c r="D14">
        <f t="shared" si="2"/>
        <v>2.5678999999999998</v>
      </c>
      <c r="E14">
        <f t="shared" si="2"/>
        <v>4.4813000000000001</v>
      </c>
      <c r="F14">
        <f t="shared" si="2"/>
        <v>6.1601000000000008</v>
      </c>
      <c r="G14">
        <f t="shared" si="2"/>
        <v>1.7819</v>
      </c>
      <c r="H14">
        <f t="shared" si="2"/>
        <v>5.4265999999999996</v>
      </c>
      <c r="J14">
        <f>SUM(J3:J12)</f>
        <v>36.579300000000003</v>
      </c>
      <c r="K14">
        <f>SUM(K3:K12)</f>
        <v>133.80927487</v>
      </c>
    </row>
    <row r="15" spans="1:11" ht="17.25">
      <c r="A15" s="1" t="s">
        <v>3</v>
      </c>
      <c r="B15">
        <f t="shared" ref="B15:H15" si="3">B3^2+B4^2+B5^2+B6^2+B7^2+B8^2+B9^2+B10^2+B11^2+B12^2</f>
        <v>6.7578498099999997</v>
      </c>
      <c r="C15">
        <f t="shared" si="3"/>
        <v>6.30771484</v>
      </c>
      <c r="D15">
        <f t="shared" si="3"/>
        <v>0.65947557000000001</v>
      </c>
      <c r="E15">
        <f t="shared" si="3"/>
        <v>2.0100079499999999</v>
      </c>
      <c r="F15">
        <f t="shared" si="3"/>
        <v>3.7947636500000006</v>
      </c>
      <c r="G15">
        <f t="shared" si="3"/>
        <v>0.31856940999999994</v>
      </c>
      <c r="H15">
        <f t="shared" si="3"/>
        <v>2.9451433800000002</v>
      </c>
    </row>
    <row r="16" spans="1:11" ht="17.25">
      <c r="A16" t="s">
        <v>4</v>
      </c>
      <c r="B16">
        <f t="shared" ref="B16:H16" si="4">(B15-(B14^2/10))/10</f>
        <v>8.4540899999918653E-5</v>
      </c>
      <c r="C16">
        <f t="shared" si="4"/>
        <v>1.1314440000012027E-4</v>
      </c>
      <c r="D16">
        <f t="shared" si="4"/>
        <v>6.4529000000090875E-6</v>
      </c>
      <c r="E16">
        <f t="shared" si="4"/>
        <v>1.8029809999995373E-4</v>
      </c>
      <c r="F16">
        <f t="shared" si="4"/>
        <v>8.0448999999926933E-6</v>
      </c>
      <c r="G16">
        <f t="shared" si="4"/>
        <v>1.0526489999999056E-4</v>
      </c>
      <c r="H16">
        <f t="shared" si="4"/>
        <v>3.4462400000023762E-5</v>
      </c>
    </row>
    <row r="17" spans="1:8" ht="17.25">
      <c r="A17" s="1" t="s">
        <v>5</v>
      </c>
      <c r="B17" s="2">
        <f>SUM(B16:H16)</f>
        <v>5.3220850000000879E-4</v>
      </c>
      <c r="C17" s="2"/>
      <c r="D17" s="2"/>
      <c r="E17" s="2"/>
      <c r="F17" s="2"/>
      <c r="G17" s="2"/>
      <c r="H17" s="2"/>
    </row>
    <row r="18" spans="1:8" ht="17.25">
      <c r="A18" t="s">
        <v>6</v>
      </c>
      <c r="B18" s="2">
        <f>(K14-(J14^2)/10)/10</f>
        <v>4.7560209999630843E-4</v>
      </c>
      <c r="C18" s="2"/>
      <c r="D18" s="2"/>
      <c r="E18" s="2"/>
      <c r="F18" s="2"/>
      <c r="G18" s="2"/>
      <c r="H18" s="2"/>
    </row>
    <row r="19" spans="1:8">
      <c r="A19" s="1" t="s">
        <v>7</v>
      </c>
      <c r="B19" s="3">
        <f>(7/(7-1))*(1-(B17/B18))</f>
        <v>-0.13885725064046134</v>
      </c>
      <c r="C19" s="4"/>
      <c r="D19" s="4"/>
      <c r="E19" s="4"/>
      <c r="F19" s="4"/>
      <c r="G19" s="4"/>
      <c r="H19" s="5"/>
    </row>
    <row r="20" spans="1:8">
      <c r="E20" t="s">
        <v>37</v>
      </c>
    </row>
    <row r="21" spans="1:8">
      <c r="B21" s="14">
        <f>ABS(B19)</f>
        <v>0.13885725064046134</v>
      </c>
      <c r="C21" s="14"/>
      <c r="D21" s="14"/>
      <c r="E21" s="14"/>
      <c r="F21" s="14"/>
      <c r="G21" s="14"/>
      <c r="H21" s="14"/>
    </row>
    <row r="23" spans="1:8">
      <c r="D23" t="s">
        <v>38</v>
      </c>
    </row>
  </sheetData>
  <mergeCells count="4">
    <mergeCell ref="B17:H17"/>
    <mergeCell ref="B18:H18"/>
    <mergeCell ref="B19:H19"/>
    <mergeCell ref="B21:H2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R108"/>
  <sheetViews>
    <sheetView topLeftCell="B52" zoomScale="90" zoomScaleNormal="90" workbookViewId="0">
      <selection activeCell="T66" sqref="T66"/>
    </sheetView>
  </sheetViews>
  <sheetFormatPr defaultRowHeight="15"/>
  <cols>
    <col min="1" max="1" width="12.28515625" customWidth="1"/>
    <col min="16" max="16" width="33.28515625" customWidth="1"/>
  </cols>
  <sheetData>
    <row r="2" spans="2:17">
      <c r="B2" t="s">
        <v>24</v>
      </c>
      <c r="C2" t="s">
        <v>25</v>
      </c>
    </row>
    <row r="3" spans="2:17">
      <c r="B3">
        <v>10</v>
      </c>
      <c r="C3">
        <v>1159</v>
      </c>
      <c r="P3" s="6" t="s">
        <v>16</v>
      </c>
    </row>
    <row r="4" spans="2:17">
      <c r="B4">
        <v>20</v>
      </c>
      <c r="C4">
        <v>1969</v>
      </c>
      <c r="N4" s="7" t="s">
        <v>26</v>
      </c>
      <c r="O4" s="7" t="s">
        <v>27</v>
      </c>
      <c r="P4" s="7" t="s">
        <v>17</v>
      </c>
      <c r="Q4" s="7" t="s">
        <v>15</v>
      </c>
    </row>
    <row r="5" spans="2:17">
      <c r="B5">
        <v>30</v>
      </c>
      <c r="C5">
        <v>3473</v>
      </c>
      <c r="N5">
        <v>10</v>
      </c>
      <c r="O5">
        <v>1159</v>
      </c>
      <c r="P5">
        <f>1423*LN(N5) - 425.7</f>
        <v>2850.8785873305274</v>
      </c>
      <c r="Q5">
        <f>ABS(O5-P5)/P5</f>
        <v>0.59345866037555428</v>
      </c>
    </row>
    <row r="6" spans="2:17">
      <c r="B6">
        <v>40</v>
      </c>
      <c r="C6">
        <v>4756</v>
      </c>
      <c r="N6">
        <v>20</v>
      </c>
      <c r="O6">
        <v>1969</v>
      </c>
      <c r="P6">
        <f>1423*LN(N6) - 425.7</f>
        <v>3837.2270252673288</v>
      </c>
      <c r="Q6">
        <f>ABS(O6-P6)/P6</f>
        <v>0.48686903666774178</v>
      </c>
    </row>
    <row r="7" spans="2:17">
      <c r="B7">
        <v>50</v>
      </c>
      <c r="C7">
        <v>5945</v>
      </c>
      <c r="N7">
        <v>30</v>
      </c>
      <c r="O7">
        <v>3473</v>
      </c>
      <c r="P7">
        <f>1423*LN(N7) - 425.7</f>
        <v>4414.2038741052475</v>
      </c>
      <c r="Q7">
        <f>ABS(O7-P7)/P7</f>
        <v>0.21322165920486127</v>
      </c>
    </row>
    <row r="8" spans="2:17">
      <c r="B8">
        <v>60</v>
      </c>
      <c r="C8">
        <v>6766</v>
      </c>
      <c r="N8">
        <v>40</v>
      </c>
      <c r="O8">
        <v>4756</v>
      </c>
      <c r="P8">
        <f>1423*LN(N8) - 425.7</f>
        <v>4823.5754632041317</v>
      </c>
      <c r="Q8">
        <f>ABS(O8-P8)/P8</f>
        <v>1.4009413498269115E-2</v>
      </c>
    </row>
    <row r="9" spans="2:17">
      <c r="B9">
        <v>70</v>
      </c>
      <c r="C9">
        <v>7505</v>
      </c>
      <c r="N9">
        <v>50</v>
      </c>
      <c r="O9">
        <v>5945</v>
      </c>
      <c r="P9">
        <f>1423*LN(N9) - 425.7</f>
        <v>5141.1087367242517</v>
      </c>
      <c r="Q9">
        <f>ABS(O9-P9)/P9</f>
        <v>0.15636534927443721</v>
      </c>
    </row>
    <row r="10" spans="2:17">
      <c r="B10">
        <v>80</v>
      </c>
      <c r="C10">
        <v>8156</v>
      </c>
      <c r="N10">
        <v>60</v>
      </c>
      <c r="O10">
        <v>6766</v>
      </c>
      <c r="P10">
        <f>1423*LN(N10) - 425.7</f>
        <v>5400.5523120420494</v>
      </c>
      <c r="Q10">
        <f>ABS(O10-P10)/P10</f>
        <v>0.25283482300751003</v>
      </c>
    </row>
    <row r="11" spans="2:17">
      <c r="B11">
        <v>90</v>
      </c>
      <c r="C11">
        <v>8348</v>
      </c>
      <c r="N11">
        <v>70</v>
      </c>
      <c r="O11">
        <v>7505</v>
      </c>
      <c r="P11">
        <f>1423*LN(N11) - 425.7</f>
        <v>5619.9087294362389</v>
      </c>
      <c r="Q11">
        <f>ABS(O11-P11)/P11</f>
        <v>0.33543094048661959</v>
      </c>
    </row>
    <row r="12" spans="2:17">
      <c r="B12">
        <v>100</v>
      </c>
      <c r="C12">
        <v>8501</v>
      </c>
      <c r="N12">
        <v>80</v>
      </c>
      <c r="O12">
        <v>8156</v>
      </c>
      <c r="P12">
        <f>1423*LN(N12) - 425.7</f>
        <v>5809.9239011409327</v>
      </c>
      <c r="Q12">
        <f>ABS(O12-P12)/P12</f>
        <v>0.40380496178243452</v>
      </c>
    </row>
    <row r="13" spans="2:17">
      <c r="B13">
        <v>110</v>
      </c>
      <c r="C13">
        <v>8506</v>
      </c>
      <c r="N13">
        <v>90</v>
      </c>
      <c r="O13">
        <v>8348</v>
      </c>
      <c r="P13">
        <f>1423*LN(N13) - 425.7</f>
        <v>5977.5291608799671</v>
      </c>
      <c r="Q13">
        <f>ABS(O13-P13)/P13</f>
        <v>0.39656365955244793</v>
      </c>
    </row>
    <row r="14" spans="2:17">
      <c r="B14">
        <v>120</v>
      </c>
      <c r="C14">
        <v>8135</v>
      </c>
      <c r="N14">
        <v>100</v>
      </c>
      <c r="O14">
        <v>8501</v>
      </c>
      <c r="P14">
        <f>1423*LN(N14) - 425.7</f>
        <v>6127.4571746610545</v>
      </c>
      <c r="Q14">
        <f>ABS(O14-P14)/P14</f>
        <v>0.38736179750946037</v>
      </c>
    </row>
    <row r="15" spans="2:17">
      <c r="B15">
        <v>130</v>
      </c>
      <c r="C15">
        <v>7461</v>
      </c>
      <c r="N15">
        <v>110</v>
      </c>
      <c r="O15">
        <v>8506</v>
      </c>
      <c r="P15">
        <f>1423*LN(N15) - 425.7</f>
        <v>6263.0835605226093</v>
      </c>
      <c r="Q15">
        <f>ABS(O15-P15)/P15</f>
        <v>0.35811695913094849</v>
      </c>
    </row>
    <row r="16" spans="2:17">
      <c r="B16">
        <v>140</v>
      </c>
      <c r="C16">
        <v>6751</v>
      </c>
      <c r="N16">
        <v>120</v>
      </c>
      <c r="O16">
        <v>8135</v>
      </c>
      <c r="P16">
        <f>1423*LN(N16) - 425.7</f>
        <v>6386.9007499788513</v>
      </c>
      <c r="Q16">
        <f>ABS(O16-P16)/P16</f>
        <v>0.27370070687679576</v>
      </c>
    </row>
    <row r="17" spans="2:18">
      <c r="B17">
        <v>150</v>
      </c>
      <c r="C17">
        <v>5691</v>
      </c>
      <c r="N17">
        <v>130</v>
      </c>
      <c r="O17">
        <v>7461</v>
      </c>
      <c r="P17">
        <f>1423*LN(N17) - 425.7</f>
        <v>6500.8015229982939</v>
      </c>
      <c r="Q17">
        <f>ABS(O17-P17)/P17</f>
        <v>0.14770462897609651</v>
      </c>
    </row>
    <row r="18" spans="2:18">
      <c r="B18">
        <v>160</v>
      </c>
      <c r="C18">
        <v>4721</v>
      </c>
      <c r="N18">
        <v>140</v>
      </c>
      <c r="O18">
        <v>6751</v>
      </c>
      <c r="P18">
        <f>1423*LN(N18) - 425.7</f>
        <v>6606.2571673730399</v>
      </c>
      <c r="Q18">
        <f>ABS(O18-P18)/P18</f>
        <v>2.1909960354225308E-2</v>
      </c>
    </row>
    <row r="19" spans="2:18" ht="15.75">
      <c r="B19">
        <v>170</v>
      </c>
      <c r="C19">
        <v>3399</v>
      </c>
      <c r="F19" s="9" t="s">
        <v>28</v>
      </c>
      <c r="N19">
        <v>150</v>
      </c>
      <c r="O19">
        <v>5691</v>
      </c>
      <c r="P19">
        <f>1423*LN(N19) - 425.7</f>
        <v>6704.4340234989722</v>
      </c>
      <c r="Q19">
        <f>ABS(O19-P19)/P19</f>
        <v>0.15115877342470616</v>
      </c>
    </row>
    <row r="20" spans="2:18">
      <c r="B20">
        <v>180</v>
      </c>
      <c r="C20">
        <v>1867</v>
      </c>
      <c r="N20">
        <v>160</v>
      </c>
      <c r="O20">
        <v>4721</v>
      </c>
      <c r="P20">
        <f>1423*LN(N20) - 425.7</f>
        <v>6796.2723390777355</v>
      </c>
      <c r="Q20">
        <f>ABS(O20-P20)/P20</f>
        <v>0.30535449957547656</v>
      </c>
    </row>
    <row r="21" spans="2:18">
      <c r="N21">
        <v>170</v>
      </c>
      <c r="O21">
        <v>3399</v>
      </c>
      <c r="P21">
        <f>1423*LN(N21) - 425.7</f>
        <v>6882.5411759225235</v>
      </c>
      <c r="Q21">
        <f>ABS(O21-P21)/P21</f>
        <v>0.50614171232409599</v>
      </c>
    </row>
    <row r="22" spans="2:18">
      <c r="N22">
        <v>180</v>
      </c>
      <c r="O22">
        <v>1867</v>
      </c>
      <c r="P22">
        <f>1423*LN(N22) - 425.7</f>
        <v>6963.8775988167699</v>
      </c>
      <c r="Q22">
        <f>ABS(O22-P22)/P22</f>
        <v>0.73190223786856601</v>
      </c>
    </row>
    <row r="23" spans="2:18">
      <c r="P23" t="s">
        <v>18</v>
      </c>
      <c r="Q23">
        <f>AVERAGE(Q5:Q22)</f>
        <v>0.31866165443834699</v>
      </c>
    </row>
    <row r="24" spans="2:18">
      <c r="P24" t="s">
        <v>19</v>
      </c>
      <c r="Q24">
        <f>(1-Q23)*100</f>
        <v>68.133834556165311</v>
      </c>
      <c r="R24" s="8">
        <v>0.68</v>
      </c>
    </row>
    <row r="28" spans="2:18">
      <c r="P28" s="6" t="s">
        <v>20</v>
      </c>
    </row>
    <row r="29" spans="2:18">
      <c r="N29" s="7" t="s">
        <v>26</v>
      </c>
      <c r="O29" s="7" t="s">
        <v>27</v>
      </c>
      <c r="P29" s="7" t="s">
        <v>21</v>
      </c>
      <c r="Q29" s="7" t="s">
        <v>15</v>
      </c>
    </row>
    <row r="30" spans="2:18">
      <c r="N30">
        <v>10</v>
      </c>
      <c r="O30">
        <v>1159</v>
      </c>
      <c r="P30">
        <f xml:space="preserve"> 7.891*(N30) + 4978</f>
        <v>5056.91</v>
      </c>
      <c r="Q30">
        <f>ABS(O30-P30)/P30</f>
        <v>0.77080865587878766</v>
      </c>
    </row>
    <row r="31" spans="2:18">
      <c r="N31">
        <v>20</v>
      </c>
      <c r="O31">
        <v>1969</v>
      </c>
      <c r="P31">
        <f xml:space="preserve"> 7.891*(N31) + 4978</f>
        <v>5135.82</v>
      </c>
      <c r="Q31">
        <f>ABS(O31-P31)/P31</f>
        <v>0.61661428944160812</v>
      </c>
    </row>
    <row r="32" spans="2:18">
      <c r="N32">
        <v>30</v>
      </c>
      <c r="O32">
        <v>3473</v>
      </c>
      <c r="P32">
        <f xml:space="preserve"> 7.891*(N32) + 4978</f>
        <v>5214.7299999999996</v>
      </c>
      <c r="Q32">
        <f>ABS(O32-P32)/P32</f>
        <v>0.33400195216243211</v>
      </c>
    </row>
    <row r="33" spans="6:17">
      <c r="N33">
        <v>40</v>
      </c>
      <c r="O33">
        <v>4756</v>
      </c>
      <c r="P33">
        <f xml:space="preserve"> 7.891*(N33) + 4978</f>
        <v>5293.64</v>
      </c>
      <c r="Q33">
        <f>ABS(O33-P33)/P33</f>
        <v>0.10156338549655819</v>
      </c>
    </row>
    <row r="34" spans="6:17">
      <c r="N34">
        <v>50</v>
      </c>
      <c r="O34">
        <v>5945</v>
      </c>
      <c r="P34">
        <f xml:space="preserve"> 7.891*(N34) + 4978</f>
        <v>5372.55</v>
      </c>
      <c r="Q34">
        <f>ABS(O34-P34)/P34</f>
        <v>0.10655089296516548</v>
      </c>
    </row>
    <row r="35" spans="6:17">
      <c r="N35">
        <v>60</v>
      </c>
      <c r="O35">
        <v>6766</v>
      </c>
      <c r="P35">
        <f xml:space="preserve"> 7.891*(N35) + 4978</f>
        <v>5451.46</v>
      </c>
      <c r="Q35">
        <f>ABS(O35-P35)/P35</f>
        <v>0.24113540225921129</v>
      </c>
    </row>
    <row r="36" spans="6:17">
      <c r="N36">
        <v>70</v>
      </c>
      <c r="O36">
        <v>7505</v>
      </c>
      <c r="P36">
        <f xml:space="preserve"> 7.891*(N36) + 4978</f>
        <v>5530.37</v>
      </c>
      <c r="Q36">
        <f>ABS(O36-P36)/P36</f>
        <v>0.35705205980793331</v>
      </c>
    </row>
    <row r="37" spans="6:17">
      <c r="N37">
        <v>80</v>
      </c>
      <c r="O37">
        <v>8156</v>
      </c>
      <c r="P37">
        <f xml:space="preserve"> 7.891*(N37) + 4978</f>
        <v>5609.28</v>
      </c>
      <c r="Q37">
        <f>ABS(O37-P37)/P37</f>
        <v>0.45401905413885568</v>
      </c>
    </row>
    <row r="38" spans="6:17">
      <c r="N38">
        <v>90</v>
      </c>
      <c r="O38">
        <v>8348</v>
      </c>
      <c r="P38">
        <f xml:space="preserve"> 7.891*(N38) + 4978</f>
        <v>5688.1900000000005</v>
      </c>
      <c r="Q38">
        <f>ABS(O38-P38)/P38</f>
        <v>0.46760217221998551</v>
      </c>
    </row>
    <row r="39" spans="6:17">
      <c r="N39">
        <v>100</v>
      </c>
      <c r="O39">
        <v>8501</v>
      </c>
      <c r="P39">
        <f xml:space="preserve"> 7.891*(N39) + 4978</f>
        <v>5767.1</v>
      </c>
      <c r="Q39">
        <f>ABS(O39-P39)/P39</f>
        <v>0.4740510828666053</v>
      </c>
    </row>
    <row r="40" spans="6:17">
      <c r="N40">
        <v>110</v>
      </c>
      <c r="O40">
        <v>8506</v>
      </c>
      <c r="P40">
        <f xml:space="preserve"> 7.891*(N40) + 4978</f>
        <v>5846.01</v>
      </c>
      <c r="Q40">
        <f>ABS(O40-P40)/P40</f>
        <v>0.45500948510180445</v>
      </c>
    </row>
    <row r="41" spans="6:17">
      <c r="N41">
        <v>120</v>
      </c>
      <c r="O41">
        <v>8135</v>
      </c>
      <c r="P41">
        <f xml:space="preserve"> 7.891*(N41) + 4978</f>
        <v>5924.92</v>
      </c>
      <c r="Q41">
        <f>ABS(O41-P41)/P41</f>
        <v>0.3730143191806809</v>
      </c>
    </row>
    <row r="42" spans="6:17">
      <c r="N42">
        <v>130</v>
      </c>
      <c r="O42">
        <v>7461</v>
      </c>
      <c r="P42">
        <f xml:space="preserve"> 7.891*(N42) + 4978</f>
        <v>6003.83</v>
      </c>
      <c r="Q42">
        <f>ABS(O42-P42)/P42</f>
        <v>0.2427067388650245</v>
      </c>
    </row>
    <row r="43" spans="6:17">
      <c r="N43">
        <v>140</v>
      </c>
      <c r="O43">
        <v>6751</v>
      </c>
      <c r="P43">
        <f xml:space="preserve"> 7.891*(N43) + 4978</f>
        <v>6082.74</v>
      </c>
      <c r="Q43">
        <f>ABS(O43-P43)/P43</f>
        <v>0.10986167417972825</v>
      </c>
    </row>
    <row r="44" spans="6:17" ht="15.75">
      <c r="F44" s="9" t="s">
        <v>29</v>
      </c>
      <c r="N44">
        <v>150</v>
      </c>
      <c r="O44">
        <v>5691</v>
      </c>
      <c r="P44">
        <f xml:space="preserve"> 7.891*(N44) + 4978</f>
        <v>6161.65</v>
      </c>
      <c r="Q44">
        <f>ABS(O44-P44)/P44</f>
        <v>7.6383760843280565E-2</v>
      </c>
    </row>
    <row r="45" spans="6:17">
      <c r="N45">
        <v>160</v>
      </c>
      <c r="O45">
        <v>4721</v>
      </c>
      <c r="P45">
        <f xml:space="preserve"> 7.891*(N45) + 4978</f>
        <v>6240.5599999999995</v>
      </c>
      <c r="Q45">
        <f>ABS(O45-P45)/P45</f>
        <v>0.24349737844039632</v>
      </c>
    </row>
    <row r="46" spans="6:17">
      <c r="N46">
        <v>170</v>
      </c>
      <c r="O46">
        <v>3399</v>
      </c>
      <c r="P46">
        <f xml:space="preserve"> 7.891*(N46) + 4978</f>
        <v>6319.47</v>
      </c>
      <c r="Q46">
        <f>ABS(O46-P46)/P46</f>
        <v>0.4621384388247749</v>
      </c>
    </row>
    <row r="47" spans="6:17">
      <c r="N47">
        <v>180</v>
      </c>
      <c r="O47">
        <v>1867</v>
      </c>
      <c r="P47">
        <f xml:space="preserve"> 7.891*(N47) + 4978</f>
        <v>6398.38</v>
      </c>
      <c r="Q47">
        <f>ABS(O47-P47)/P47</f>
        <v>0.70820738999559263</v>
      </c>
    </row>
    <row r="48" spans="6:17">
      <c r="P48" t="s">
        <v>18</v>
      </c>
      <c r="Q48">
        <f>AVERAGE(Q30:Q47)</f>
        <v>0.36634545181491251</v>
      </c>
    </row>
    <row r="49" spans="14:18">
      <c r="P49" t="s">
        <v>19</v>
      </c>
      <c r="Q49">
        <f>(1-Q48)*100</f>
        <v>63.365454818508752</v>
      </c>
      <c r="R49" s="8">
        <v>0.63</v>
      </c>
    </row>
    <row r="55" spans="14:18" ht="17.25">
      <c r="P55" s="6" t="s">
        <v>22</v>
      </c>
    </row>
    <row r="56" spans="14:18">
      <c r="N56" s="7" t="s">
        <v>26</v>
      </c>
      <c r="O56" s="7" t="s">
        <v>27</v>
      </c>
      <c r="P56" s="7" t="s">
        <v>23</v>
      </c>
      <c r="Q56" s="7" t="s">
        <v>15</v>
      </c>
    </row>
    <row r="57" spans="14:18">
      <c r="N57">
        <v>10</v>
      </c>
      <c r="O57">
        <v>1159</v>
      </c>
      <c r="P57">
        <f>0*N57^3-0.724*N57^2+175*N57-911.9</f>
        <v>765.69999999999993</v>
      </c>
      <c r="Q57">
        <f>ABS(O57-P57)/P57</f>
        <v>0.51364764267990093</v>
      </c>
    </row>
    <row r="58" spans="14:18">
      <c r="N58">
        <v>20</v>
      </c>
      <c r="O58">
        <v>1969</v>
      </c>
      <c r="P58">
        <f>0*N58^3-0.724*N58^2+175*N58-911.9</f>
        <v>2298.5</v>
      </c>
      <c r="Q58">
        <f>ABS(O58-P58)/P58</f>
        <v>0.14335436154013487</v>
      </c>
    </row>
    <row r="59" spans="14:18">
      <c r="N59">
        <v>30</v>
      </c>
      <c r="O59">
        <v>3473</v>
      </c>
      <c r="P59">
        <f>0*N59^3-0.724*N59^2+175*N59-911.9</f>
        <v>3686.4999999999995</v>
      </c>
      <c r="Q59">
        <f>ABS(O59-P59)/P59</f>
        <v>5.7914010579139988E-2</v>
      </c>
    </row>
    <row r="60" spans="14:18">
      <c r="N60">
        <v>40</v>
      </c>
      <c r="O60">
        <v>4756</v>
      </c>
      <c r="P60">
        <f>0*N60^3-0.724*N60^2+175*N60-911.9</f>
        <v>4929.7000000000007</v>
      </c>
      <c r="Q60">
        <f>ABS(O60-P60)/P60</f>
        <v>3.5235409862669272E-2</v>
      </c>
    </row>
    <row r="61" spans="14:18">
      <c r="N61">
        <v>50</v>
      </c>
      <c r="O61">
        <v>5945</v>
      </c>
      <c r="P61">
        <f>0*N61^3-0.724*N61^2+175*N61-911.9</f>
        <v>6028.1</v>
      </c>
      <c r="Q61">
        <f>ABS(O61-P61)/P61</f>
        <v>1.3785438197773819E-2</v>
      </c>
    </row>
    <row r="62" spans="14:18">
      <c r="N62">
        <v>60</v>
      </c>
      <c r="O62">
        <v>6766</v>
      </c>
      <c r="P62">
        <f>0*N62^3-0.724*N62^2+175*N62-911.9</f>
        <v>6981.7000000000007</v>
      </c>
      <c r="Q62">
        <f>ABS(O62-P62)/P62</f>
        <v>3.0895054213157355E-2</v>
      </c>
    </row>
    <row r="63" spans="14:18">
      <c r="N63">
        <v>70</v>
      </c>
      <c r="O63">
        <v>7505</v>
      </c>
      <c r="P63">
        <f>0*N63^3-0.724*N63^2+175*N63-911.9</f>
        <v>7790.5</v>
      </c>
      <c r="Q63">
        <f>ABS(O63-P63)/P63</f>
        <v>3.6647198511006993E-2</v>
      </c>
    </row>
    <row r="64" spans="14:18">
      <c r="N64">
        <v>80</v>
      </c>
      <c r="O64">
        <v>8156</v>
      </c>
      <c r="P64">
        <f>0*N64^3-0.724*N64^2+175*N64-911.9</f>
        <v>8454.5000000000018</v>
      </c>
      <c r="Q64">
        <f>ABS(O64-P64)/P64</f>
        <v>3.5306641433556302E-2</v>
      </c>
    </row>
    <row r="65" spans="6:18">
      <c r="N65">
        <v>90</v>
      </c>
      <c r="O65">
        <v>8348</v>
      </c>
      <c r="P65">
        <f>0*N65^3-0.724*N65^2+175*N65-911.9</f>
        <v>8973.7000000000007</v>
      </c>
      <c r="Q65">
        <f>ABS(O65-P65)/P65</f>
        <v>6.9725977021741381E-2</v>
      </c>
    </row>
    <row r="66" spans="6:18">
      <c r="N66">
        <v>100</v>
      </c>
      <c r="O66">
        <v>8501</v>
      </c>
      <c r="P66">
        <f>0*N66^3-0.724*N66^2+175*N66-911.9</f>
        <v>9348.1</v>
      </c>
      <c r="Q66">
        <f>ABS(O66-P66)/P66</f>
        <v>9.061734470106228E-2</v>
      </c>
    </row>
    <row r="67" spans="6:18">
      <c r="N67">
        <v>110</v>
      </c>
      <c r="O67">
        <v>8506</v>
      </c>
      <c r="P67">
        <f>0*N67^3-0.724*N67^2+175*N67-911.9</f>
        <v>9577.7000000000007</v>
      </c>
      <c r="Q67">
        <f>ABS(O67-P67)/P67</f>
        <v>0.11189534021738003</v>
      </c>
    </row>
    <row r="68" spans="6:18">
      <c r="N68">
        <v>120</v>
      </c>
      <c r="O68">
        <v>8135</v>
      </c>
      <c r="P68">
        <f>0*N68^3-0.724*N68^2+175*N68-911.9</f>
        <v>9662.5</v>
      </c>
      <c r="Q68">
        <f>ABS(O68-P68)/P68</f>
        <v>0.15808538163001293</v>
      </c>
    </row>
    <row r="69" spans="6:18">
      <c r="N69">
        <v>130</v>
      </c>
      <c r="O69">
        <v>7461</v>
      </c>
      <c r="P69">
        <f>0*N69^3-0.724*N69^2+175*N69-911.9</f>
        <v>9602.5</v>
      </c>
      <c r="Q69">
        <f>ABS(O69-P69)/P69</f>
        <v>0.22301483988544649</v>
      </c>
    </row>
    <row r="70" spans="6:18">
      <c r="N70">
        <v>140</v>
      </c>
      <c r="O70">
        <v>6751</v>
      </c>
      <c r="P70">
        <f>0*N70^3-0.724*N70^2+175*N70-911.9</f>
        <v>9397.7000000000007</v>
      </c>
      <c r="Q70">
        <f>ABS(O70-P70)/P70</f>
        <v>0.28163273992572657</v>
      </c>
    </row>
    <row r="71" spans="6:18" ht="15.75">
      <c r="F71" s="9" t="s">
        <v>30</v>
      </c>
      <c r="N71">
        <v>150</v>
      </c>
      <c r="O71">
        <v>5691</v>
      </c>
      <c r="P71">
        <f>0*N71^3-0.724*N71^2+175*N71-911.9</f>
        <v>9048.1</v>
      </c>
      <c r="Q71">
        <f>ABS(O71-P71)/P71</f>
        <v>0.37102817166034863</v>
      </c>
    </row>
    <row r="72" spans="6:18">
      <c r="N72">
        <v>160</v>
      </c>
      <c r="O72">
        <v>4721</v>
      </c>
      <c r="P72">
        <f>0*N72^3-0.724*N72^2+175*N72-911.9</f>
        <v>8553.7000000000025</v>
      </c>
      <c r="Q72">
        <f>ABS(O72-P72)/P72</f>
        <v>0.44807510200264228</v>
      </c>
    </row>
    <row r="73" spans="6:18">
      <c r="N73">
        <v>170</v>
      </c>
      <c r="O73">
        <v>3399</v>
      </c>
      <c r="P73">
        <f>0*N73^3-0.724*N73^2+175*N73-911.9</f>
        <v>7914.5000000000018</v>
      </c>
      <c r="Q73">
        <f>ABS(O73-P73)/P73</f>
        <v>0.57053509381514955</v>
      </c>
    </row>
    <row r="74" spans="6:18">
      <c r="N74">
        <v>180</v>
      </c>
      <c r="O74">
        <v>1867</v>
      </c>
      <c r="P74">
        <f>0*N74^3-0.724*N74^2+175*N74-911.9</f>
        <v>7130.5000000000018</v>
      </c>
      <c r="Q74">
        <f>ABS(O74-P74)/P74</f>
        <v>0.738167028960101</v>
      </c>
    </row>
    <row r="75" spans="6:18">
      <c r="P75" t="s">
        <v>18</v>
      </c>
      <c r="Q75">
        <f>AVERAGE(Q57:Q74)</f>
        <v>0.21830904315760835</v>
      </c>
    </row>
    <row r="76" spans="6:18">
      <c r="P76" s="10" t="s">
        <v>19</v>
      </c>
      <c r="Q76" s="10">
        <f>(1-Q75)*100</f>
        <v>78.169095684239167</v>
      </c>
      <c r="R76" s="11">
        <v>0.78</v>
      </c>
    </row>
    <row r="83" spans="14:17" ht="17.25">
      <c r="P83" s="6" t="s">
        <v>32</v>
      </c>
    </row>
    <row r="84" spans="14:17">
      <c r="N84" s="7" t="s">
        <v>26</v>
      </c>
      <c r="O84" s="7" t="s">
        <v>27</v>
      </c>
      <c r="P84" s="7" t="s">
        <v>31</v>
      </c>
      <c r="Q84" s="7" t="s">
        <v>15</v>
      </c>
    </row>
    <row r="85" spans="14:17">
      <c r="N85">
        <v>10</v>
      </c>
      <c r="O85">
        <v>1159</v>
      </c>
      <c r="P85">
        <f>3932*2.71828182845904^(0.002*N85)</f>
        <v>4011.4316689852035</v>
      </c>
      <c r="Q85">
        <f>ABS(O85-P85)/P85</f>
        <v>0.71107572167789179</v>
      </c>
    </row>
    <row r="86" spans="14:17">
      <c r="N86">
        <v>20</v>
      </c>
      <c r="O86">
        <v>1969</v>
      </c>
      <c r="P86">
        <f>3932*2.71828182845904^(0.002*N86)</f>
        <v>4092.4679641244707</v>
      </c>
      <c r="Q86">
        <f>ABS(O86-P86)/P86</f>
        <v>0.51887222642651976</v>
      </c>
    </row>
    <row r="87" spans="14:17">
      <c r="N87">
        <v>30</v>
      </c>
      <c r="O87">
        <v>3473</v>
      </c>
      <c r="P87">
        <f>3932*2.71828182845904^(0.002*N87)</f>
        <v>4175.1413010163533</v>
      </c>
      <c r="Q87">
        <f>ABS(O87-P87)/P87</f>
        <v>0.16817186542774762</v>
      </c>
    </row>
    <row r="88" spans="14:17">
      <c r="N88">
        <v>40</v>
      </c>
      <c r="O88">
        <v>4756</v>
      </c>
      <c r="P88">
        <f>3932*2.71828182845904^(0.002*N88)</f>
        <v>4259.4847500979367</v>
      </c>
      <c r="Q88">
        <f>ABS(O88-P88)/P88</f>
        <v>0.11656697441883014</v>
      </c>
    </row>
    <row r="89" spans="14:17">
      <c r="N89">
        <v>50</v>
      </c>
      <c r="O89">
        <v>5945</v>
      </c>
      <c r="P89">
        <f>3932*2.71828182845904^(0.002*N89)</f>
        <v>4345.5320498734463</v>
      </c>
      <c r="Q89">
        <f>ABS(O89-P89)/P89</f>
        <v>0.36807183372934382</v>
      </c>
    </row>
    <row r="90" spans="14:17">
      <c r="N90">
        <v>60</v>
      </c>
      <c r="O90">
        <v>6766</v>
      </c>
      <c r="P90">
        <f>3932*2.71828182845904^(0.002*N90)</f>
        <v>4433.3176204101046</v>
      </c>
      <c r="Q90">
        <f>ABS(O90-P90)/P90</f>
        <v>0.52617082269285054</v>
      </c>
    </row>
    <row r="91" spans="14:17">
      <c r="N91">
        <v>70</v>
      </c>
      <c r="O91">
        <v>7505</v>
      </c>
      <c r="P91">
        <f>3932*2.71828182845904^(0.002*N91)</f>
        <v>4522.8765771066164</v>
      </c>
      <c r="Q91">
        <f>ABS(O91-P91)/P91</f>
        <v>0.65934220668057975</v>
      </c>
    </row>
    <row r="92" spans="14:17">
      <c r="N92">
        <v>80</v>
      </c>
      <c r="O92">
        <v>8156</v>
      </c>
      <c r="P92">
        <f>3932*2.71828182845904^(0.002*N92)</f>
        <v>4614.2447447397963</v>
      </c>
      <c r="Q92">
        <f>ABS(O92-P92)/P92</f>
        <v>0.76756987355249795</v>
      </c>
    </row>
    <row r="93" spans="14:17">
      <c r="N93">
        <v>90</v>
      </c>
      <c r="O93">
        <v>8348</v>
      </c>
      <c r="P93">
        <f>3932*2.71828182845904^(0.002*N93)</f>
        <v>4707.458671794956</v>
      </c>
      <c r="Q93">
        <f>ABS(O93-P93)/P93</f>
        <v>0.77335598292505114</v>
      </c>
    </row>
    <row r="94" spans="14:17">
      <c r="N94">
        <v>100</v>
      </c>
      <c r="O94">
        <v>8501</v>
      </c>
      <c r="P94">
        <f>3932*2.71828182845904^(0.002*N94)</f>
        <v>4802.5556450857857</v>
      </c>
      <c r="Q94">
        <f>ABS(O94-P94)/P94</f>
        <v>0.77009921971412176</v>
      </c>
    </row>
    <row r="95" spans="14:17">
      <c r="N95">
        <v>110</v>
      </c>
      <c r="O95">
        <v>8506</v>
      </c>
      <c r="P95">
        <f>3932*2.71828182845904^(0.002*N95)</f>
        <v>4899.5737046695795</v>
      </c>
      <c r="Q95">
        <f>ABS(O95-P95)/P95</f>
        <v>0.7360694037306319</v>
      </c>
    </row>
    <row r="96" spans="14:17">
      <c r="N96">
        <v>120</v>
      </c>
      <c r="O96">
        <v>8135</v>
      </c>
      <c r="P96">
        <f>3932*2.71828182845904^(0.002*N96)</f>
        <v>4998.5516590637608</v>
      </c>
      <c r="Q96">
        <f>ABS(O96-P96)/P96</f>
        <v>0.62747142669796929</v>
      </c>
    </row>
    <row r="97" spans="1:18">
      <c r="N97">
        <v>130</v>
      </c>
      <c r="O97">
        <v>7461</v>
      </c>
      <c r="P97">
        <f>3932*2.71828182845904^(0.002*N97)</f>
        <v>5099.5291007698124</v>
      </c>
      <c r="Q97">
        <f>ABS(O97-P97)/P97</f>
        <v>0.46307626695839538</v>
      </c>
    </row>
    <row r="98" spans="1:18">
      <c r="N98">
        <v>140</v>
      </c>
      <c r="O98">
        <v>6751</v>
      </c>
      <c r="P98">
        <f>3932*2.71828182845904^(0.002*N98)</f>
        <v>5202.5464221107995</v>
      </c>
      <c r="Q98">
        <f>ABS(O98-P98)/P98</f>
        <v>0.29763378396938073</v>
      </c>
    </row>
    <row r="99" spans="1:18">
      <c r="N99">
        <v>150</v>
      </c>
      <c r="O99">
        <v>5691</v>
      </c>
      <c r="P99">
        <f>3932*2.71828182845904^(0.002*N99)</f>
        <v>5307.6448313888413</v>
      </c>
      <c r="Q99">
        <f>ABS(O99-P99)/P99</f>
        <v>7.2226982171835874E-2</v>
      </c>
    </row>
    <row r="100" spans="1:18" ht="15.75">
      <c r="E100" s="9" t="s">
        <v>35</v>
      </c>
      <c r="I100" t="s">
        <v>36</v>
      </c>
      <c r="N100">
        <v>160</v>
      </c>
      <c r="O100">
        <v>4721</v>
      </c>
      <c r="P100">
        <f>3932*2.71828182845904^(0.002*N100)</f>
        <v>5414.8663693689805</v>
      </c>
      <c r="Q100">
        <f>ABS(O100-P100)/P100</f>
        <v>0.12814099592449221</v>
      </c>
    </row>
    <row r="101" spans="1:18">
      <c r="N101">
        <v>170</v>
      </c>
      <c r="O101">
        <v>3399</v>
      </c>
      <c r="P101">
        <f>3932*2.71828182845904^(0.002*N101)</f>
        <v>5524.2539260960475</v>
      </c>
      <c r="Q101">
        <f>ABS(O101-P101)/P101</f>
        <v>0.38471329423445783</v>
      </c>
    </row>
    <row r="102" spans="1:18">
      <c r="N102">
        <v>180</v>
      </c>
      <c r="O102">
        <v>1867</v>
      </c>
      <c r="P102">
        <f>3932*2.71828182845904^(0.002*N102)</f>
        <v>5635.8512580512543</v>
      </c>
      <c r="Q102">
        <f>ABS(O102-P102)/P102</f>
        <v>0.66872794995559104</v>
      </c>
    </row>
    <row r="103" spans="1:18">
      <c r="P103" t="s">
        <v>18</v>
      </c>
      <c r="Q103">
        <f>AVERAGE(Q85:Q102)</f>
        <v>0.48651982393823268</v>
      </c>
    </row>
    <row r="104" spans="1:18">
      <c r="P104" s="12" t="s">
        <v>19</v>
      </c>
      <c r="Q104">
        <f>(1-Q103)*100</f>
        <v>51.348017606176732</v>
      </c>
      <c r="R104" s="8">
        <v>0.51</v>
      </c>
    </row>
    <row r="107" spans="1:18">
      <c r="A107" s="13" t="s">
        <v>34</v>
      </c>
    </row>
    <row r="108" spans="1:18">
      <c r="B108" t="s">
        <v>33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Reliabilitas</vt:lpstr>
      <vt:lpstr>Fitting Curve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2021-07-02T14:53:37Z</dcterms:created>
  <dcterms:modified xsi:type="dcterms:W3CDTF">2021-07-03T08:35:06Z</dcterms:modified>
</cp:coreProperties>
</file>