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Fitting Curve" sheetId="2" r:id="rId1"/>
    <sheet name="Sheet2" sheetId="4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P129" i="2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Q57" s="1"/>
  <c r="Q30"/>
  <c r="P47"/>
  <c r="Q47" s="1"/>
  <c r="P46"/>
  <c r="Q46" s="1"/>
  <c r="P45"/>
  <c r="Q45" s="1"/>
  <c r="P44"/>
  <c r="Q44" s="1"/>
  <c r="P43"/>
  <c r="Q43" s="1"/>
  <c r="P42"/>
  <c r="Q42" s="1"/>
  <c r="P41"/>
  <c r="Q41" s="1"/>
  <c r="P40"/>
  <c r="Q40" s="1"/>
  <c r="P39"/>
  <c r="Q39" s="1"/>
  <c r="P38"/>
  <c r="Q38" s="1"/>
  <c r="P37"/>
  <c r="Q37" s="1"/>
  <c r="P36"/>
  <c r="Q36" s="1"/>
  <c r="P35"/>
  <c r="Q35" s="1"/>
  <c r="P34"/>
  <c r="Q34" s="1"/>
  <c r="P33"/>
  <c r="Q33" s="1"/>
  <c r="P32"/>
  <c r="Q32" s="1"/>
  <c r="P31"/>
  <c r="Q31" s="1"/>
  <c r="P30"/>
  <c r="Q24"/>
  <c r="Q23"/>
  <c r="Q5"/>
  <c r="P22"/>
  <c r="P21"/>
  <c r="P20"/>
  <c r="P19"/>
  <c r="P18"/>
  <c r="P17"/>
  <c r="P16"/>
  <c r="Q16" s="1"/>
  <c r="P15"/>
  <c r="P14"/>
  <c r="P13"/>
  <c r="P12"/>
  <c r="P11"/>
  <c r="P10"/>
  <c r="Q10" s="1"/>
  <c r="P9"/>
  <c r="P8"/>
  <c r="Q8" s="1"/>
  <c r="P7"/>
  <c r="P6"/>
  <c r="Q6" s="1"/>
  <c r="P5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74"/>
  <c r="Q73"/>
  <c r="Q72"/>
  <c r="Q71"/>
  <c r="Q70"/>
  <c r="Q69"/>
  <c r="Q68"/>
  <c r="Q67"/>
  <c r="Q66"/>
  <c r="Q65"/>
  <c r="Q64"/>
  <c r="Q63"/>
  <c r="Q62"/>
  <c r="Q61"/>
  <c r="Q60"/>
  <c r="Q59"/>
  <c r="Q58"/>
  <c r="Q22"/>
  <c r="Q21"/>
  <c r="Q20"/>
  <c r="Q19"/>
  <c r="Q18"/>
  <c r="Q17"/>
  <c r="Q15"/>
  <c r="Q14"/>
  <c r="Q13"/>
  <c r="Q12"/>
  <c r="Q11"/>
  <c r="Q9"/>
  <c r="Q7"/>
  <c r="Q130" l="1"/>
  <c r="Q131" s="1"/>
  <c r="Q103"/>
  <c r="Q104" s="1"/>
  <c r="Q75"/>
  <c r="Q76" s="1"/>
  <c r="Q48"/>
  <c r="Q49" s="1"/>
</calcChain>
</file>

<file path=xl/sharedStrings.xml><?xml version="1.0" encoding="utf-8"?>
<sst xmlns="http://schemas.openxmlformats.org/spreadsheetml/2006/main" count="45" uniqueCount="25">
  <si>
    <t>Error</t>
  </si>
  <si>
    <t>Biaya (persamaan logaritmik)</t>
  </si>
  <si>
    <t>Rata-rata</t>
  </si>
  <si>
    <t>Akurasi</t>
  </si>
  <si>
    <t>Biaya (persamaan linear)</t>
  </si>
  <si>
    <t>Biaya (persamaan polinomial orde 3)</t>
  </si>
  <si>
    <t>Unit (X)</t>
  </si>
  <si>
    <t>Biaya (Y)</t>
  </si>
  <si>
    <t>Unit (x)</t>
  </si>
  <si>
    <t>Biaya (y)</t>
  </si>
  <si>
    <t>Fitting Logaritmik</t>
  </si>
  <si>
    <t>Fitting Linear</t>
  </si>
  <si>
    <t>Biaya (persamaan eksponensial)</t>
  </si>
  <si>
    <t>Fitting Eksponensial</t>
  </si>
  <si>
    <t xml:space="preserve"> </t>
  </si>
  <si>
    <t>y = 2546,e-0,00x</t>
  </si>
  <si>
    <t xml:space="preserve">y = 0,000x3 + 0,965x2 - 198,3x + 10339 </t>
  </si>
  <si>
    <t>y = -10,84x + 4043</t>
  </si>
  <si>
    <t>y = -1650ln(x) + 10150</t>
  </si>
  <si>
    <t>Fitting Polinomial Orde 3</t>
  </si>
  <si>
    <t>y = 1,002x2 - 201,2x + 10391</t>
  </si>
  <si>
    <r>
      <rPr>
        <b/>
        <sz val="11"/>
        <color theme="1"/>
        <rFont val="Calibri"/>
        <family val="2"/>
        <scheme val="minor"/>
      </rPr>
      <t xml:space="preserve">Kesimpulan </t>
    </r>
    <r>
      <rPr>
        <sz val="11"/>
        <color theme="1"/>
        <rFont val="Calibri"/>
        <family val="2"/>
        <charset val="1"/>
        <scheme val="minor"/>
      </rPr>
      <t xml:space="preserve">: Dari semua fitting curve yang sudah diuji coba, ternyata fitting curve yang memiliki nilai akurasi tinggi adalah </t>
    </r>
    <r>
      <rPr>
        <b/>
        <sz val="11"/>
        <color theme="1"/>
        <rFont val="Calibri"/>
        <family val="2"/>
        <scheme val="minor"/>
      </rPr>
      <t>Fitting Curve Polinomial Orde 2</t>
    </r>
  </si>
  <si>
    <r>
      <t>Dengan</t>
    </r>
    <r>
      <rPr>
        <b/>
        <sz val="11"/>
        <color theme="1"/>
        <rFont val="Calibri"/>
        <family val="2"/>
        <scheme val="minor"/>
      </rPr>
      <t xml:space="preserve"> akurasi sebesar 96 %</t>
    </r>
  </si>
  <si>
    <t>Fitting Polinomial Orde 2 (Persamaan Kuadrat)</t>
  </si>
  <si>
    <t>Biaya (Fitting Polinomial Orde 2 )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</si>
</sst>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readingOrder="1"/>
    </xf>
    <xf numFmtId="0" fontId="0" fillId="2" borderId="0" xfId="0" applyFill="1"/>
    <xf numFmtId="9" fontId="0" fillId="0" borderId="0" xfId="0" applyNumberFormat="1"/>
    <xf numFmtId="0" fontId="2" fillId="0" borderId="0" xfId="0" applyFont="1"/>
    <xf numFmtId="0" fontId="0" fillId="0" borderId="0" xfId="0" applyFill="1"/>
    <xf numFmtId="0" fontId="4" fillId="0" borderId="0" xfId="0" applyFont="1"/>
    <xf numFmtId="0" fontId="0" fillId="3" borderId="0" xfId="0" applyFill="1"/>
    <xf numFmtId="9" fontId="0" fillId="3" borderId="0" xfId="0" applyNumberFormat="1" applyFill="1"/>
    <xf numFmtId="9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Eq val="1"/>
            <c:trendlineLbl>
              <c:layout>
                <c:manualLayout>
                  <c:x val="0.37429174572344365"/>
                  <c:y val="-0.4844695975503062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100" baseline="0"/>
                      <a:t>y = -1650ln(x) + 10150</a:t>
                    </a:r>
                    <a:endParaRPr lang="en-US" sz="1100"/>
                  </a:p>
                </c:rich>
              </c:tx>
              <c:numFmt formatCode="General" sourceLinked="0"/>
            </c:trendlineLbl>
          </c:trendline>
          <c:xVal>
            <c:numRef>
              <c:f>'Fitting Curve'!$B$3:$B$20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'Fitting Curve'!$C$3:$C$20</c:f>
              <c:numCache>
                <c:formatCode>General</c:formatCode>
                <c:ptCount val="18"/>
                <c:pt idx="0">
                  <c:v>8449</c:v>
                </c:pt>
                <c:pt idx="1">
                  <c:v>6751</c:v>
                </c:pt>
                <c:pt idx="2">
                  <c:v>5257</c:v>
                </c:pt>
                <c:pt idx="3">
                  <c:v>3984</c:v>
                </c:pt>
                <c:pt idx="4">
                  <c:v>2805</c:v>
                </c:pt>
                <c:pt idx="5">
                  <c:v>1994</c:v>
                </c:pt>
                <c:pt idx="6">
                  <c:v>1265</c:v>
                </c:pt>
                <c:pt idx="7">
                  <c:v>624</c:v>
                </c:pt>
                <c:pt idx="8">
                  <c:v>442</c:v>
                </c:pt>
                <c:pt idx="9">
                  <c:v>299</c:v>
                </c:pt>
                <c:pt idx="10">
                  <c:v>304</c:v>
                </c:pt>
                <c:pt idx="11">
                  <c:v>685</c:v>
                </c:pt>
                <c:pt idx="12">
                  <c:v>1109</c:v>
                </c:pt>
                <c:pt idx="13">
                  <c:v>1809</c:v>
                </c:pt>
                <c:pt idx="14">
                  <c:v>2859</c:v>
                </c:pt>
                <c:pt idx="15">
                  <c:v>3819</c:v>
                </c:pt>
                <c:pt idx="16">
                  <c:v>5131</c:v>
                </c:pt>
                <c:pt idx="17">
                  <c:v>6653</c:v>
                </c:pt>
              </c:numCache>
            </c:numRef>
          </c:yVal>
        </c:ser>
        <c:axId val="136935296"/>
        <c:axId val="136936832"/>
      </c:scatterChart>
      <c:valAx>
        <c:axId val="136935296"/>
        <c:scaling>
          <c:orientation val="minMax"/>
        </c:scaling>
        <c:axPos val="b"/>
        <c:numFmt formatCode="General" sourceLinked="1"/>
        <c:tickLblPos val="nextTo"/>
        <c:crossAx val="136936832"/>
        <c:crosses val="autoZero"/>
        <c:crossBetween val="midCat"/>
      </c:valAx>
      <c:valAx>
        <c:axId val="136936832"/>
        <c:scaling>
          <c:orientation val="minMax"/>
        </c:scaling>
        <c:axPos val="l"/>
        <c:majorGridlines/>
        <c:numFmt formatCode="General" sourceLinked="1"/>
        <c:tickLblPos val="nextTo"/>
        <c:crossAx val="136935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77604129315804"/>
                  <c:y val="-0.4205814377369496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100" baseline="0"/>
                      <a:t>y = -10,84x + 4043</a:t>
                    </a:r>
                    <a:endParaRPr lang="en-US" sz="1100"/>
                  </a:p>
                </c:rich>
              </c:tx>
              <c:numFmt formatCode="General" sourceLinked="0"/>
            </c:trendlineLbl>
          </c:trendline>
          <c:xVal>
            <c:numRef>
              <c:f>'Fitting Curve'!$B$3:$B$20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'Fitting Curve'!$C$3:$C$20</c:f>
              <c:numCache>
                <c:formatCode>General</c:formatCode>
                <c:ptCount val="18"/>
                <c:pt idx="0">
                  <c:v>8449</c:v>
                </c:pt>
                <c:pt idx="1">
                  <c:v>6751</c:v>
                </c:pt>
                <c:pt idx="2">
                  <c:v>5257</c:v>
                </c:pt>
                <c:pt idx="3">
                  <c:v>3984</c:v>
                </c:pt>
                <c:pt idx="4">
                  <c:v>2805</c:v>
                </c:pt>
                <c:pt idx="5">
                  <c:v>1994</c:v>
                </c:pt>
                <c:pt idx="6">
                  <c:v>1265</c:v>
                </c:pt>
                <c:pt idx="7">
                  <c:v>624</c:v>
                </c:pt>
                <c:pt idx="8">
                  <c:v>442</c:v>
                </c:pt>
                <c:pt idx="9">
                  <c:v>299</c:v>
                </c:pt>
                <c:pt idx="10">
                  <c:v>304</c:v>
                </c:pt>
                <c:pt idx="11">
                  <c:v>685</c:v>
                </c:pt>
                <c:pt idx="12">
                  <c:v>1109</c:v>
                </c:pt>
                <c:pt idx="13">
                  <c:v>1809</c:v>
                </c:pt>
                <c:pt idx="14">
                  <c:v>2859</c:v>
                </c:pt>
                <c:pt idx="15">
                  <c:v>3819</c:v>
                </c:pt>
                <c:pt idx="16">
                  <c:v>5131</c:v>
                </c:pt>
                <c:pt idx="17">
                  <c:v>6653</c:v>
                </c:pt>
              </c:numCache>
            </c:numRef>
          </c:yVal>
        </c:ser>
        <c:axId val="136957312"/>
        <c:axId val="137168000"/>
      </c:scatterChart>
      <c:valAx>
        <c:axId val="136957312"/>
        <c:scaling>
          <c:orientation val="minMax"/>
        </c:scaling>
        <c:axPos val="b"/>
        <c:numFmt formatCode="General" sourceLinked="1"/>
        <c:tickLblPos val="nextTo"/>
        <c:crossAx val="137168000"/>
        <c:crosses val="autoZero"/>
        <c:crossBetween val="midCat"/>
      </c:valAx>
      <c:valAx>
        <c:axId val="137168000"/>
        <c:scaling>
          <c:orientation val="minMax"/>
        </c:scaling>
        <c:axPos val="l"/>
        <c:majorGridlines/>
        <c:numFmt formatCode="General" sourceLinked="1"/>
        <c:tickLblPos val="nextTo"/>
        <c:crossAx val="136957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Eq val="1"/>
            <c:trendlineLbl>
              <c:layout>
                <c:manualLayout>
                  <c:x val="0.1389310633589724"/>
                  <c:y val="-0.1599268455287483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100" baseline="0"/>
                      <a:t>y = 0,000x</a:t>
                    </a:r>
                    <a:r>
                      <a:rPr lang="en-US" sz="1100" baseline="30000"/>
                      <a:t>3</a:t>
                    </a:r>
                    <a:r>
                      <a:rPr lang="en-US" sz="1100" baseline="0"/>
                      <a:t> + 0,965x</a:t>
                    </a:r>
                    <a:r>
                      <a:rPr lang="en-US" sz="1100" baseline="30000"/>
                      <a:t>2</a:t>
                    </a:r>
                    <a:r>
                      <a:rPr lang="en-US" sz="1100" baseline="0"/>
                      <a:t> - 198,3x + 10339</a:t>
                    </a:r>
                    <a:endParaRPr lang="en-US" sz="1100"/>
                  </a:p>
                </c:rich>
              </c:tx>
              <c:numFmt formatCode="General" sourceLinked="0"/>
            </c:trendlineLbl>
          </c:trendline>
          <c:xVal>
            <c:numRef>
              <c:f>'Fitting Curve'!$B$3:$B$20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'Fitting Curve'!$C$3:$C$20</c:f>
              <c:numCache>
                <c:formatCode>General</c:formatCode>
                <c:ptCount val="18"/>
                <c:pt idx="0">
                  <c:v>8449</c:v>
                </c:pt>
                <c:pt idx="1">
                  <c:v>6751</c:v>
                </c:pt>
                <c:pt idx="2">
                  <c:v>5257</c:v>
                </c:pt>
                <c:pt idx="3">
                  <c:v>3984</c:v>
                </c:pt>
                <c:pt idx="4">
                  <c:v>2805</c:v>
                </c:pt>
                <c:pt idx="5">
                  <c:v>1994</c:v>
                </c:pt>
                <c:pt idx="6">
                  <c:v>1265</c:v>
                </c:pt>
                <c:pt idx="7">
                  <c:v>624</c:v>
                </c:pt>
                <c:pt idx="8">
                  <c:v>442</c:v>
                </c:pt>
                <c:pt idx="9">
                  <c:v>299</c:v>
                </c:pt>
                <c:pt idx="10">
                  <c:v>304</c:v>
                </c:pt>
                <c:pt idx="11">
                  <c:v>685</c:v>
                </c:pt>
                <c:pt idx="12">
                  <c:v>1109</c:v>
                </c:pt>
                <c:pt idx="13">
                  <c:v>1809</c:v>
                </c:pt>
                <c:pt idx="14">
                  <c:v>2859</c:v>
                </c:pt>
                <c:pt idx="15">
                  <c:v>3819</c:v>
                </c:pt>
                <c:pt idx="16">
                  <c:v>5131</c:v>
                </c:pt>
                <c:pt idx="17">
                  <c:v>6653</c:v>
                </c:pt>
              </c:numCache>
            </c:numRef>
          </c:yVal>
        </c:ser>
        <c:axId val="137200768"/>
        <c:axId val="137202304"/>
      </c:scatterChart>
      <c:valAx>
        <c:axId val="137200768"/>
        <c:scaling>
          <c:orientation val="minMax"/>
        </c:scaling>
        <c:axPos val="b"/>
        <c:numFmt formatCode="General" sourceLinked="1"/>
        <c:tickLblPos val="nextTo"/>
        <c:crossAx val="137202304"/>
        <c:crosses val="autoZero"/>
        <c:crossBetween val="midCat"/>
      </c:valAx>
      <c:valAx>
        <c:axId val="137202304"/>
        <c:scaling>
          <c:orientation val="minMax"/>
        </c:scaling>
        <c:axPos val="l"/>
        <c:majorGridlines/>
        <c:numFmt formatCode="General" sourceLinked="1"/>
        <c:tickLblPos val="nextTo"/>
        <c:crossAx val="137200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0.34507414698162731"/>
                  <c:y val="-0.5080305849914064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100" baseline="0"/>
                      <a:t>y = 2546,e</a:t>
                    </a:r>
                    <a:r>
                      <a:rPr lang="en-US" sz="1100" baseline="30000"/>
                      <a:t>-0,00x</a:t>
                    </a:r>
                    <a:endParaRPr lang="en-US" sz="1100"/>
                  </a:p>
                </c:rich>
              </c:tx>
              <c:numFmt formatCode="General" sourceLinked="0"/>
            </c:trendlineLbl>
          </c:trendline>
          <c:xVal>
            <c:numRef>
              <c:f>'Fitting Curve'!$B$3:$B$20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'Fitting Curve'!$C$3:$C$20</c:f>
              <c:numCache>
                <c:formatCode>General</c:formatCode>
                <c:ptCount val="18"/>
                <c:pt idx="0">
                  <c:v>8449</c:v>
                </c:pt>
                <c:pt idx="1">
                  <c:v>6751</c:v>
                </c:pt>
                <c:pt idx="2">
                  <c:v>5257</c:v>
                </c:pt>
                <c:pt idx="3">
                  <c:v>3984</c:v>
                </c:pt>
                <c:pt idx="4">
                  <c:v>2805</c:v>
                </c:pt>
                <c:pt idx="5">
                  <c:v>1994</c:v>
                </c:pt>
                <c:pt idx="6">
                  <c:v>1265</c:v>
                </c:pt>
                <c:pt idx="7">
                  <c:v>624</c:v>
                </c:pt>
                <c:pt idx="8">
                  <c:v>442</c:v>
                </c:pt>
                <c:pt idx="9">
                  <c:v>299</c:v>
                </c:pt>
                <c:pt idx="10">
                  <c:v>304</c:v>
                </c:pt>
                <c:pt idx="11">
                  <c:v>685</c:v>
                </c:pt>
                <c:pt idx="12">
                  <c:v>1109</c:v>
                </c:pt>
                <c:pt idx="13">
                  <c:v>1809</c:v>
                </c:pt>
                <c:pt idx="14">
                  <c:v>2859</c:v>
                </c:pt>
                <c:pt idx="15">
                  <c:v>3819</c:v>
                </c:pt>
                <c:pt idx="16">
                  <c:v>5131</c:v>
                </c:pt>
                <c:pt idx="17">
                  <c:v>6653</c:v>
                </c:pt>
              </c:numCache>
            </c:numRef>
          </c:yVal>
        </c:ser>
        <c:axId val="137214592"/>
        <c:axId val="137257344"/>
      </c:scatterChart>
      <c:valAx>
        <c:axId val="137214592"/>
        <c:scaling>
          <c:orientation val="minMax"/>
        </c:scaling>
        <c:axPos val="b"/>
        <c:numFmt formatCode="General" sourceLinked="1"/>
        <c:tickLblPos val="nextTo"/>
        <c:crossAx val="137257344"/>
        <c:crosses val="autoZero"/>
        <c:crossBetween val="midCat"/>
      </c:valAx>
      <c:valAx>
        <c:axId val="137257344"/>
        <c:scaling>
          <c:orientation val="minMax"/>
        </c:scaling>
        <c:axPos val="l"/>
        <c:majorGridlines/>
        <c:numFmt formatCode="General" sourceLinked="1"/>
        <c:tickLblPos val="nextTo"/>
        <c:crossAx val="137214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4.3890638670166231E-2"/>
                  <c:y val="-0.1517848966995891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100" baseline="0"/>
                      <a:t>y = 1,002x</a:t>
                    </a:r>
                    <a:r>
                      <a:rPr lang="en-US" sz="1100" baseline="30000"/>
                      <a:t>2</a:t>
                    </a:r>
                    <a:r>
                      <a:rPr lang="en-US" sz="1100" baseline="0"/>
                      <a:t> - 201,2x + 10391</a:t>
                    </a:r>
                    <a:endParaRPr lang="en-US" sz="1100"/>
                  </a:p>
                </c:rich>
              </c:tx>
              <c:numFmt formatCode="General" sourceLinked="0"/>
            </c:trendlineLbl>
          </c:trendline>
          <c:xVal>
            <c:numRef>
              <c:f>'Fitting Curve'!$B$3:$B$20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'Fitting Curve'!$C$3:$C$20</c:f>
              <c:numCache>
                <c:formatCode>General</c:formatCode>
                <c:ptCount val="18"/>
                <c:pt idx="0">
                  <c:v>8449</c:v>
                </c:pt>
                <c:pt idx="1">
                  <c:v>6751</c:v>
                </c:pt>
                <c:pt idx="2">
                  <c:v>5257</c:v>
                </c:pt>
                <c:pt idx="3">
                  <c:v>3984</c:v>
                </c:pt>
                <c:pt idx="4">
                  <c:v>2805</c:v>
                </c:pt>
                <c:pt idx="5">
                  <c:v>1994</c:v>
                </c:pt>
                <c:pt idx="6">
                  <c:v>1265</c:v>
                </c:pt>
                <c:pt idx="7">
                  <c:v>624</c:v>
                </c:pt>
                <c:pt idx="8">
                  <c:v>442</c:v>
                </c:pt>
                <c:pt idx="9">
                  <c:v>299</c:v>
                </c:pt>
                <c:pt idx="10">
                  <c:v>304</c:v>
                </c:pt>
                <c:pt idx="11">
                  <c:v>685</c:v>
                </c:pt>
                <c:pt idx="12">
                  <c:v>1109</c:v>
                </c:pt>
                <c:pt idx="13">
                  <c:v>1809</c:v>
                </c:pt>
                <c:pt idx="14">
                  <c:v>2859</c:v>
                </c:pt>
                <c:pt idx="15">
                  <c:v>3819</c:v>
                </c:pt>
                <c:pt idx="16">
                  <c:v>5131</c:v>
                </c:pt>
                <c:pt idx="17">
                  <c:v>6653</c:v>
                </c:pt>
              </c:numCache>
            </c:numRef>
          </c:yVal>
        </c:ser>
        <c:axId val="35738368"/>
        <c:axId val="35638272"/>
      </c:scatterChart>
      <c:valAx>
        <c:axId val="35738368"/>
        <c:scaling>
          <c:orientation val="minMax"/>
        </c:scaling>
        <c:axPos val="b"/>
        <c:numFmt formatCode="General" sourceLinked="1"/>
        <c:tickLblPos val="nextTo"/>
        <c:crossAx val="35638272"/>
        <c:crosses val="autoZero"/>
        <c:crossBetween val="midCat"/>
      </c:valAx>
      <c:valAx>
        <c:axId val="35638272"/>
        <c:scaling>
          <c:orientation val="minMax"/>
        </c:scaling>
        <c:axPos val="l"/>
        <c:majorGridlines/>
        <c:numFmt formatCode="General" sourceLinked="1"/>
        <c:tickLblPos val="nextTo"/>
        <c:crossAx val="35738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152400</xdr:rowOff>
    </xdr:from>
    <xdr:to>
      <xdr:col>11</xdr:col>
      <xdr:colOff>152400</xdr:colOff>
      <xdr:row>17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200025</xdr:colOff>
      <xdr:row>27</xdr:row>
      <xdr:rowOff>123825</xdr:rowOff>
    </xdr:from>
    <xdr:to>
      <xdr:col>10</xdr:col>
      <xdr:colOff>504825</xdr:colOff>
      <xdr:row>42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508000</xdr:colOff>
      <xdr:row>54</xdr:row>
      <xdr:rowOff>80433</xdr:rowOff>
    </xdr:from>
    <xdr:to>
      <xdr:col>10</xdr:col>
      <xdr:colOff>203200</xdr:colOff>
      <xdr:row>68</xdr:row>
      <xdr:rowOff>156633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455086</xdr:colOff>
      <xdr:row>83</xdr:row>
      <xdr:rowOff>84668</xdr:rowOff>
    </xdr:from>
    <xdr:to>
      <xdr:col>10</xdr:col>
      <xdr:colOff>116419</xdr:colOff>
      <xdr:row>97</xdr:row>
      <xdr:rowOff>158751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476250</xdr:colOff>
      <xdr:row>109</xdr:row>
      <xdr:rowOff>0</xdr:rowOff>
    </xdr:from>
    <xdr:to>
      <xdr:col>10</xdr:col>
      <xdr:colOff>137583</xdr:colOff>
      <xdr:row>123</xdr:row>
      <xdr:rowOff>74083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138"/>
  <sheetViews>
    <sheetView tabSelected="1" topLeftCell="A124" zoomScale="90" zoomScaleNormal="90" workbookViewId="0">
      <selection activeCell="P136" sqref="P136"/>
    </sheetView>
  </sheetViews>
  <sheetFormatPr defaultRowHeight="15"/>
  <cols>
    <col min="1" max="1" width="12.28515625" customWidth="1"/>
    <col min="16" max="16" width="36.85546875" customWidth="1"/>
  </cols>
  <sheetData>
    <row r="2" spans="2:17">
      <c r="B2" t="s">
        <v>6</v>
      </c>
      <c r="C2" t="s">
        <v>7</v>
      </c>
    </row>
    <row r="3" spans="2:17">
      <c r="B3">
        <v>10</v>
      </c>
      <c r="C3">
        <v>8449</v>
      </c>
      <c r="P3" s="1" t="s">
        <v>18</v>
      </c>
    </row>
    <row r="4" spans="2:17">
      <c r="B4">
        <v>20</v>
      </c>
      <c r="C4">
        <v>6751</v>
      </c>
      <c r="N4" s="2" t="s">
        <v>8</v>
      </c>
      <c r="O4" s="2" t="s">
        <v>9</v>
      </c>
      <c r="P4" s="2" t="s">
        <v>1</v>
      </c>
      <c r="Q4" s="2" t="s">
        <v>0</v>
      </c>
    </row>
    <row r="5" spans="2:17">
      <c r="B5">
        <v>30</v>
      </c>
      <c r="C5">
        <v>5257</v>
      </c>
      <c r="N5">
        <v>10</v>
      </c>
      <c r="O5">
        <v>8449</v>
      </c>
      <c r="P5">
        <f t="shared" ref="P5:P22" si="0">-1650*LN(N5) + 10150</f>
        <v>6350.7345965598242</v>
      </c>
      <c r="Q5">
        <f>ABS(O5-P5)/P5</f>
        <v>0.33039727476200947</v>
      </c>
    </row>
    <row r="6" spans="2:17">
      <c r="B6">
        <v>40</v>
      </c>
      <c r="C6">
        <v>3984</v>
      </c>
      <c r="N6">
        <v>20</v>
      </c>
      <c r="O6">
        <v>6751</v>
      </c>
      <c r="P6">
        <f t="shared" si="0"/>
        <v>5207.0417486359147</v>
      </c>
      <c r="Q6">
        <f t="shared" ref="Q6:Q22" si="1">ABS(O6-P6)/P6</f>
        <v>0.29651351494705319</v>
      </c>
    </row>
    <row r="7" spans="2:17">
      <c r="B7">
        <v>50</v>
      </c>
      <c r="C7">
        <v>2805</v>
      </c>
      <c r="N7">
        <v>30</v>
      </c>
      <c r="O7">
        <v>5257</v>
      </c>
      <c r="P7">
        <f t="shared" si="0"/>
        <v>4538.0243202574438</v>
      </c>
      <c r="Q7">
        <f t="shared" si="1"/>
        <v>0.15843363300921412</v>
      </c>
    </row>
    <row r="8" spans="2:17">
      <c r="B8">
        <v>60</v>
      </c>
      <c r="C8">
        <v>1994</v>
      </c>
      <c r="N8">
        <v>40</v>
      </c>
      <c r="O8">
        <v>3984</v>
      </c>
      <c r="P8">
        <f t="shared" si="0"/>
        <v>4063.3489007120052</v>
      </c>
      <c r="Q8">
        <f t="shared" si="1"/>
        <v>1.9527956533120047E-2</v>
      </c>
    </row>
    <row r="9" spans="2:17">
      <c r="B9">
        <v>70</v>
      </c>
      <c r="C9">
        <v>1265</v>
      </c>
      <c r="N9">
        <v>50</v>
      </c>
      <c r="O9">
        <v>2805</v>
      </c>
      <c r="P9">
        <f t="shared" si="0"/>
        <v>3695.1620410435589</v>
      </c>
      <c r="Q9">
        <f t="shared" si="1"/>
        <v>0.24089932488919114</v>
      </c>
    </row>
    <row r="10" spans="2:17">
      <c r="B10">
        <v>80</v>
      </c>
      <c r="C10">
        <v>624</v>
      </c>
      <c r="N10">
        <v>60</v>
      </c>
      <c r="O10">
        <v>1994</v>
      </c>
      <c r="P10">
        <f t="shared" si="0"/>
        <v>3394.3314723335343</v>
      </c>
      <c r="Q10">
        <f t="shared" si="1"/>
        <v>0.41255000690042648</v>
      </c>
    </row>
    <row r="11" spans="2:17">
      <c r="B11">
        <v>90</v>
      </c>
      <c r="C11">
        <v>442</v>
      </c>
      <c r="N11">
        <v>70</v>
      </c>
      <c r="O11">
        <v>1265</v>
      </c>
      <c r="P11">
        <f t="shared" si="0"/>
        <v>3139.9828506185568</v>
      </c>
      <c r="Q11">
        <f t="shared" si="1"/>
        <v>0.59713155766095893</v>
      </c>
    </row>
    <row r="12" spans="2:17">
      <c r="B12">
        <v>100</v>
      </c>
      <c r="C12">
        <v>299</v>
      </c>
      <c r="N12">
        <v>80</v>
      </c>
      <c r="O12">
        <v>624</v>
      </c>
      <c r="P12">
        <f t="shared" si="0"/>
        <v>2919.6560527880956</v>
      </c>
      <c r="Q12">
        <f t="shared" si="1"/>
        <v>0.7862761953059102</v>
      </c>
    </row>
    <row r="13" spans="2:17">
      <c r="B13">
        <v>110</v>
      </c>
      <c r="C13">
        <v>304</v>
      </c>
      <c r="N13">
        <v>90</v>
      </c>
      <c r="O13">
        <v>442</v>
      </c>
      <c r="P13">
        <f t="shared" si="0"/>
        <v>2725.3140439550625</v>
      </c>
      <c r="Q13">
        <f t="shared" si="1"/>
        <v>0.83781685601320444</v>
      </c>
    </row>
    <row r="14" spans="2:17">
      <c r="B14">
        <v>120</v>
      </c>
      <c r="C14">
        <v>685</v>
      </c>
      <c r="N14">
        <v>100</v>
      </c>
      <c r="O14">
        <v>299</v>
      </c>
      <c r="P14">
        <f t="shared" si="0"/>
        <v>2551.4691931196485</v>
      </c>
      <c r="Q14">
        <f t="shared" si="1"/>
        <v>0.8828126160385199</v>
      </c>
    </row>
    <row r="15" spans="2:17">
      <c r="B15">
        <v>130</v>
      </c>
      <c r="C15">
        <v>1109</v>
      </c>
      <c r="N15">
        <v>110</v>
      </c>
      <c r="O15">
        <v>304</v>
      </c>
      <c r="P15">
        <f t="shared" si="0"/>
        <v>2394.2073964425126</v>
      </c>
      <c r="Q15">
        <f t="shared" si="1"/>
        <v>0.87302687292182568</v>
      </c>
    </row>
    <row r="16" spans="2:17">
      <c r="B16">
        <v>140</v>
      </c>
      <c r="C16">
        <v>1809</v>
      </c>
      <c r="N16">
        <v>120</v>
      </c>
      <c r="O16">
        <v>685</v>
      </c>
      <c r="P16">
        <f t="shared" si="0"/>
        <v>2250.6386244096248</v>
      </c>
      <c r="Q16">
        <f t="shared" si="1"/>
        <v>0.69564194243770017</v>
      </c>
    </row>
    <row r="17" spans="2:18">
      <c r="B17">
        <v>150</v>
      </c>
      <c r="C17">
        <v>2859</v>
      </c>
      <c r="N17">
        <v>130</v>
      </c>
      <c r="O17">
        <v>1109</v>
      </c>
      <c r="P17">
        <f t="shared" si="0"/>
        <v>2118.5681567482898</v>
      </c>
      <c r="Q17">
        <f t="shared" si="1"/>
        <v>0.47653324417838783</v>
      </c>
    </row>
    <row r="18" spans="2:18">
      <c r="B18">
        <v>160</v>
      </c>
      <c r="C18">
        <v>3819</v>
      </c>
      <c r="N18">
        <v>140</v>
      </c>
      <c r="O18">
        <v>1809</v>
      </c>
      <c r="P18">
        <f t="shared" si="0"/>
        <v>1996.290002694649</v>
      </c>
      <c r="Q18">
        <f t="shared" si="1"/>
        <v>9.381903553183138E-2</v>
      </c>
    </row>
    <row r="19" spans="2:18" ht="15.75">
      <c r="B19">
        <v>170</v>
      </c>
      <c r="C19">
        <v>5131</v>
      </c>
      <c r="F19" s="4" t="s">
        <v>10</v>
      </c>
      <c r="N19">
        <v>150</v>
      </c>
      <c r="O19">
        <v>2859</v>
      </c>
      <c r="P19">
        <f t="shared" si="0"/>
        <v>1882.4517647411776</v>
      </c>
      <c r="Q19">
        <f t="shared" si="1"/>
        <v>0.51876401486074208</v>
      </c>
    </row>
    <row r="20" spans="2:18">
      <c r="B20">
        <v>180</v>
      </c>
      <c r="C20">
        <v>6653</v>
      </c>
      <c r="N20">
        <v>160</v>
      </c>
      <c r="O20">
        <v>3819</v>
      </c>
      <c r="P20">
        <f t="shared" si="0"/>
        <v>1775.963204864187</v>
      </c>
      <c r="Q20">
        <f t="shared" si="1"/>
        <v>1.1503823894212097</v>
      </c>
    </row>
    <row r="21" spans="2:18">
      <c r="N21">
        <v>170</v>
      </c>
      <c r="O21">
        <v>5131</v>
      </c>
      <c r="P21">
        <f t="shared" si="0"/>
        <v>1675.9325788670667</v>
      </c>
      <c r="Q21">
        <f t="shared" si="1"/>
        <v>2.0615790066379431</v>
      </c>
    </row>
    <row r="22" spans="2:18">
      <c r="N22">
        <v>180</v>
      </c>
      <c r="O22">
        <v>6653</v>
      </c>
      <c r="P22">
        <f t="shared" si="0"/>
        <v>1581.6211960311521</v>
      </c>
      <c r="Q22">
        <f t="shared" si="1"/>
        <v>3.2064433738588822</v>
      </c>
    </row>
    <row r="23" spans="2:18">
      <c r="P23" t="s">
        <v>2</v>
      </c>
      <c r="Q23">
        <f>AVERAGE(Q5:Q22)</f>
        <v>0.75769715643934055</v>
      </c>
    </row>
    <row r="24" spans="2:18">
      <c r="P24" t="s">
        <v>3</v>
      </c>
      <c r="Q24">
        <f>(1-Q23)*100</f>
        <v>24.230284356065944</v>
      </c>
      <c r="R24" s="3">
        <v>0.24</v>
      </c>
    </row>
    <row r="28" spans="2:18">
      <c r="P28" s="1" t="s">
        <v>17</v>
      </c>
    </row>
    <row r="29" spans="2:18">
      <c r="N29" s="2" t="s">
        <v>8</v>
      </c>
      <c r="O29" s="2" t="s">
        <v>9</v>
      </c>
      <c r="P29" s="2" t="s">
        <v>4</v>
      </c>
      <c r="Q29" s="2" t="s">
        <v>0</v>
      </c>
    </row>
    <row r="30" spans="2:18">
      <c r="N30">
        <v>10</v>
      </c>
      <c r="O30">
        <v>8449</v>
      </c>
      <c r="P30">
        <f t="shared" ref="P30:P47" si="2" xml:space="preserve"> -10.84*(N30) + 4043</f>
        <v>3934.6</v>
      </c>
      <c r="Q30">
        <f>ABS(O30-P30)/P30</f>
        <v>1.1473593249631473</v>
      </c>
    </row>
    <row r="31" spans="2:18">
      <c r="N31">
        <v>20</v>
      </c>
      <c r="O31">
        <v>6751</v>
      </c>
      <c r="P31">
        <f t="shared" si="2"/>
        <v>3826.2</v>
      </c>
      <c r="Q31">
        <f t="shared" ref="Q31:Q47" si="3">ABS(O31-P31)/P31</f>
        <v>0.76441377868381166</v>
      </c>
    </row>
    <row r="32" spans="2:18">
      <c r="N32">
        <v>30</v>
      </c>
      <c r="O32">
        <v>5257</v>
      </c>
      <c r="P32">
        <f t="shared" si="2"/>
        <v>3717.8</v>
      </c>
      <c r="Q32">
        <f t="shared" si="3"/>
        <v>0.41400828446930976</v>
      </c>
    </row>
    <row r="33" spans="6:17">
      <c r="N33">
        <v>40</v>
      </c>
      <c r="O33">
        <v>3984</v>
      </c>
      <c r="P33">
        <f t="shared" si="2"/>
        <v>3609.4</v>
      </c>
      <c r="Q33">
        <f t="shared" si="3"/>
        <v>0.10378456253116859</v>
      </c>
    </row>
    <row r="34" spans="6:17">
      <c r="N34">
        <v>50</v>
      </c>
      <c r="O34">
        <v>2805</v>
      </c>
      <c r="P34">
        <f t="shared" si="2"/>
        <v>3501</v>
      </c>
      <c r="Q34">
        <f t="shared" si="3"/>
        <v>0.19880034275921166</v>
      </c>
    </row>
    <row r="35" spans="6:17">
      <c r="N35">
        <v>60</v>
      </c>
      <c r="O35">
        <v>1994</v>
      </c>
      <c r="P35">
        <f t="shared" si="2"/>
        <v>3392.6</v>
      </c>
      <c r="Q35">
        <f t="shared" si="3"/>
        <v>0.4122501915934681</v>
      </c>
    </row>
    <row r="36" spans="6:17">
      <c r="N36">
        <v>70</v>
      </c>
      <c r="O36">
        <v>1265</v>
      </c>
      <c r="P36">
        <f t="shared" si="2"/>
        <v>3284.2</v>
      </c>
      <c r="Q36">
        <f t="shared" si="3"/>
        <v>0.61482248340539547</v>
      </c>
    </row>
    <row r="37" spans="6:17">
      <c r="N37">
        <v>80</v>
      </c>
      <c r="O37">
        <v>624</v>
      </c>
      <c r="P37">
        <f t="shared" si="2"/>
        <v>3175.8</v>
      </c>
      <c r="Q37">
        <f t="shared" si="3"/>
        <v>0.80351407519365203</v>
      </c>
    </row>
    <row r="38" spans="6:17">
      <c r="N38">
        <v>90</v>
      </c>
      <c r="O38">
        <v>442</v>
      </c>
      <c r="P38">
        <f t="shared" si="2"/>
        <v>3067.4</v>
      </c>
      <c r="Q38">
        <f t="shared" si="3"/>
        <v>0.85590402295103341</v>
      </c>
    </row>
    <row r="39" spans="6:17">
      <c r="N39">
        <v>100</v>
      </c>
      <c r="O39">
        <v>299</v>
      </c>
      <c r="P39">
        <f t="shared" si="2"/>
        <v>2959</v>
      </c>
      <c r="Q39">
        <f t="shared" si="3"/>
        <v>0.89895234876647512</v>
      </c>
    </row>
    <row r="40" spans="6:17">
      <c r="N40">
        <v>110</v>
      </c>
      <c r="O40">
        <v>304</v>
      </c>
      <c r="P40">
        <f t="shared" si="2"/>
        <v>2850.6</v>
      </c>
      <c r="Q40">
        <f t="shared" si="3"/>
        <v>0.89335578474707078</v>
      </c>
    </row>
    <row r="41" spans="6:17">
      <c r="N41">
        <v>120</v>
      </c>
      <c r="O41">
        <v>685</v>
      </c>
      <c r="P41">
        <f t="shared" si="2"/>
        <v>2742.2</v>
      </c>
      <c r="Q41">
        <f t="shared" si="3"/>
        <v>0.7502005688862956</v>
      </c>
    </row>
    <row r="42" spans="6:17">
      <c r="N42">
        <v>130</v>
      </c>
      <c r="O42">
        <v>1109</v>
      </c>
      <c r="P42">
        <f t="shared" si="2"/>
        <v>2633.8</v>
      </c>
      <c r="Q42">
        <f t="shared" si="3"/>
        <v>0.5789353785405118</v>
      </c>
    </row>
    <row r="43" spans="6:17">
      <c r="N43">
        <v>140</v>
      </c>
      <c r="O43">
        <v>1809</v>
      </c>
      <c r="P43">
        <f t="shared" si="2"/>
        <v>2525.4</v>
      </c>
      <c r="Q43">
        <f t="shared" si="3"/>
        <v>0.28367783321454032</v>
      </c>
    </row>
    <row r="44" spans="6:17" ht="15.75">
      <c r="F44" s="4" t="s">
        <v>11</v>
      </c>
      <c r="N44">
        <v>150</v>
      </c>
      <c r="O44">
        <v>2859</v>
      </c>
      <c r="P44">
        <f t="shared" si="2"/>
        <v>2417</v>
      </c>
      <c r="Q44">
        <f t="shared" si="3"/>
        <v>0.18287132809267687</v>
      </c>
    </row>
    <row r="45" spans="6:17">
      <c r="N45">
        <v>160</v>
      </c>
      <c r="O45">
        <v>3819</v>
      </c>
      <c r="P45">
        <f t="shared" si="2"/>
        <v>2308.6</v>
      </c>
      <c r="Q45">
        <f t="shared" si="3"/>
        <v>0.65424932859741847</v>
      </c>
    </row>
    <row r="46" spans="6:17">
      <c r="N46">
        <v>170</v>
      </c>
      <c r="O46">
        <v>5131</v>
      </c>
      <c r="P46">
        <f t="shared" si="2"/>
        <v>2200.1999999999998</v>
      </c>
      <c r="Q46">
        <f t="shared" si="3"/>
        <v>1.3320607217525682</v>
      </c>
    </row>
    <row r="47" spans="6:17">
      <c r="N47">
        <v>180</v>
      </c>
      <c r="O47">
        <v>6653</v>
      </c>
      <c r="P47">
        <f t="shared" si="2"/>
        <v>2091.8000000000002</v>
      </c>
      <c r="Q47">
        <f t="shared" si="3"/>
        <v>2.1805143895209866</v>
      </c>
    </row>
    <row r="48" spans="6:17">
      <c r="P48" t="s">
        <v>2</v>
      </c>
      <c r="Q48">
        <f>AVERAGE(Q30:Q47)</f>
        <v>0.72609304159270793</v>
      </c>
    </row>
    <row r="49" spans="14:18">
      <c r="P49" t="s">
        <v>3</v>
      </c>
      <c r="Q49">
        <f>(1-Q48)*100</f>
        <v>27.390695840729208</v>
      </c>
      <c r="R49" s="3">
        <v>0.27</v>
      </c>
    </row>
    <row r="55" spans="14:18">
      <c r="P55" s="1" t="s">
        <v>16</v>
      </c>
    </row>
    <row r="56" spans="14:18">
      <c r="N56" s="2" t="s">
        <v>8</v>
      </c>
      <c r="O56" s="2" t="s">
        <v>9</v>
      </c>
      <c r="P56" s="2" t="s">
        <v>5</v>
      </c>
      <c r="Q56" s="2" t="s">
        <v>0</v>
      </c>
    </row>
    <row r="57" spans="14:18">
      <c r="N57">
        <v>10</v>
      </c>
      <c r="O57">
        <v>8449</v>
      </c>
      <c r="P57">
        <f>0*N57^3+0.965*N57^2-198.3*N57+10339</f>
        <v>8452.5</v>
      </c>
      <c r="Q57">
        <f t="shared" ref="Q57:Q74" si="4">ABS(O57-P57)/P57</f>
        <v>4.1407867494824016E-4</v>
      </c>
    </row>
    <row r="58" spans="14:18">
      <c r="N58">
        <v>20</v>
      </c>
      <c r="O58">
        <v>6751</v>
      </c>
      <c r="P58">
        <f>0*N58^3+0.965*N58^2-198.3*N58+10339</f>
        <v>6759</v>
      </c>
      <c r="Q58">
        <f t="shared" si="4"/>
        <v>1.1836070424619026E-3</v>
      </c>
    </row>
    <row r="59" spans="14:18">
      <c r="N59">
        <v>30</v>
      </c>
      <c r="O59">
        <v>5257</v>
      </c>
      <c r="P59">
        <f>0*N59^3+0.965*N59^2-198.3*N59+10339</f>
        <v>5258.5</v>
      </c>
      <c r="Q59">
        <f t="shared" si="4"/>
        <v>2.852524484168489E-4</v>
      </c>
    </row>
    <row r="60" spans="14:18">
      <c r="N60">
        <v>40</v>
      </c>
      <c r="O60">
        <v>3984</v>
      </c>
      <c r="P60">
        <f>0*N60^3+0.965*N60^2-198.3*N60+10339</f>
        <v>3951</v>
      </c>
      <c r="Q60">
        <f t="shared" si="4"/>
        <v>8.3523158694001516E-3</v>
      </c>
    </row>
    <row r="61" spans="14:18">
      <c r="N61">
        <v>50</v>
      </c>
      <c r="O61">
        <v>2805</v>
      </c>
      <c r="P61">
        <f>0*N61^3+0.965*N61^2-198.3*N61+10339</f>
        <v>2836.5</v>
      </c>
      <c r="Q61">
        <f t="shared" si="4"/>
        <v>1.110523532522475E-2</v>
      </c>
    </row>
    <row r="62" spans="14:18">
      <c r="N62">
        <v>60</v>
      </c>
      <c r="O62">
        <v>1994</v>
      </c>
      <c r="P62">
        <f>0*N62^3+0.965*N62^2-198.3*N62+10339</f>
        <v>1915</v>
      </c>
      <c r="Q62">
        <f t="shared" si="4"/>
        <v>4.1253263707571798E-2</v>
      </c>
    </row>
    <row r="63" spans="14:18">
      <c r="N63">
        <v>70</v>
      </c>
      <c r="O63">
        <v>1265</v>
      </c>
      <c r="P63">
        <f>0*N63^3+0.965*N63^2-198.3*N63+10339</f>
        <v>1186.5</v>
      </c>
      <c r="Q63">
        <f t="shared" si="4"/>
        <v>6.6160977665402437E-2</v>
      </c>
    </row>
    <row r="64" spans="14:18">
      <c r="N64">
        <v>80</v>
      </c>
      <c r="O64">
        <v>624</v>
      </c>
      <c r="P64">
        <f>0*N64^3+0.965*N64^2-198.3*N64+10339</f>
        <v>651</v>
      </c>
      <c r="Q64">
        <f t="shared" si="4"/>
        <v>4.1474654377880185E-2</v>
      </c>
    </row>
    <row r="65" spans="6:18">
      <c r="N65">
        <v>90</v>
      </c>
      <c r="O65">
        <v>442</v>
      </c>
      <c r="P65">
        <f>0*N65^3+0.965*N65^2-198.3*N65+10339</f>
        <v>308.5</v>
      </c>
      <c r="Q65">
        <f t="shared" si="4"/>
        <v>0.4327390599675851</v>
      </c>
    </row>
    <row r="66" spans="6:18">
      <c r="N66">
        <v>100</v>
      </c>
      <c r="O66">
        <v>299</v>
      </c>
      <c r="P66">
        <f>0*N66^3+0.965*N66^2-198.3*N66+10339</f>
        <v>159</v>
      </c>
      <c r="Q66">
        <f t="shared" si="4"/>
        <v>0.88050314465408808</v>
      </c>
    </row>
    <row r="67" spans="6:18">
      <c r="N67">
        <v>110</v>
      </c>
      <c r="O67">
        <v>304</v>
      </c>
      <c r="P67">
        <f>0*N67^3+0.965*N67^2-198.3*N67+10339</f>
        <v>202.5</v>
      </c>
      <c r="Q67">
        <f t="shared" si="4"/>
        <v>0.50123456790123455</v>
      </c>
    </row>
    <row r="68" spans="6:18">
      <c r="N68">
        <v>120</v>
      </c>
      <c r="O68">
        <v>685</v>
      </c>
      <c r="P68">
        <f>0*N68^3+0.965*N68^2-198.3*N68+10339</f>
        <v>439</v>
      </c>
      <c r="Q68">
        <f t="shared" si="4"/>
        <v>0.56036446469248291</v>
      </c>
    </row>
    <row r="69" spans="6:18">
      <c r="N69">
        <v>130</v>
      </c>
      <c r="O69">
        <v>1109</v>
      </c>
      <c r="P69">
        <f>0*N69^3+0.965*N69^2-198.3*N69+10339</f>
        <v>868.5</v>
      </c>
      <c r="Q69">
        <f t="shared" si="4"/>
        <v>0.27691421991940124</v>
      </c>
    </row>
    <row r="70" spans="6:18">
      <c r="N70">
        <v>140</v>
      </c>
      <c r="O70">
        <v>1809</v>
      </c>
      <c r="P70">
        <f>0*N70^3+0.965*N70^2-198.3*N70+10339</f>
        <v>1491</v>
      </c>
      <c r="Q70">
        <f t="shared" si="4"/>
        <v>0.21327967806841047</v>
      </c>
    </row>
    <row r="71" spans="6:18" ht="15.75">
      <c r="F71" s="4" t="s">
        <v>19</v>
      </c>
      <c r="N71">
        <v>150</v>
      </c>
      <c r="O71">
        <v>2859</v>
      </c>
      <c r="P71">
        <f>0*N71^3+0.965*N71^2-198.3*N71+10339</f>
        <v>2306.5</v>
      </c>
      <c r="Q71">
        <f t="shared" si="4"/>
        <v>0.23954042922176458</v>
      </c>
    </row>
    <row r="72" spans="6:18">
      <c r="N72">
        <v>160</v>
      </c>
      <c r="O72">
        <v>3819</v>
      </c>
      <c r="P72">
        <f>0*N72^3+0.965*N72^2-198.3*N72+10339</f>
        <v>3315</v>
      </c>
      <c r="Q72">
        <f t="shared" si="4"/>
        <v>0.15203619909502261</v>
      </c>
    </row>
    <row r="73" spans="6:18">
      <c r="N73">
        <v>170</v>
      </c>
      <c r="O73">
        <v>5131</v>
      </c>
      <c r="P73">
        <f>0*N73^3+0.965*N73^2-198.3*N73+10339</f>
        <v>4516.5</v>
      </c>
      <c r="Q73">
        <f t="shared" si="4"/>
        <v>0.13605668105834165</v>
      </c>
    </row>
    <row r="74" spans="6:18">
      <c r="N74">
        <v>180</v>
      </c>
      <c r="O74">
        <v>6653</v>
      </c>
      <c r="P74">
        <f>0*N74^3+0.965*N74^2-198.3*N74+10339</f>
        <v>5911</v>
      </c>
      <c r="Q74">
        <f t="shared" si="4"/>
        <v>0.12552867535104043</v>
      </c>
    </row>
    <row r="75" spans="6:18">
      <c r="P75" t="s">
        <v>2</v>
      </c>
      <c r="Q75">
        <f>AVERAGE(Q57:Q74)</f>
        <v>0.204912583613371</v>
      </c>
    </row>
    <row r="76" spans="6:18">
      <c r="P76" s="5" t="s">
        <v>3</v>
      </c>
      <c r="Q76" s="5">
        <f>(1-Q75)*100</f>
        <v>79.508741638662912</v>
      </c>
      <c r="R76" s="9">
        <v>0.79500000000000004</v>
      </c>
    </row>
    <row r="83" spans="14:17">
      <c r="P83" s="1" t="s">
        <v>15</v>
      </c>
    </row>
    <row r="84" spans="14:17">
      <c r="N84" s="2" t="s">
        <v>8</v>
      </c>
      <c r="O84" s="2" t="s">
        <v>9</v>
      </c>
      <c r="P84" s="2" t="s">
        <v>12</v>
      </c>
      <c r="Q84" s="2" t="s">
        <v>0</v>
      </c>
    </row>
    <row r="85" spans="14:17">
      <c r="N85">
        <v>10</v>
      </c>
      <c r="O85">
        <v>8449</v>
      </c>
      <c r="P85">
        <f>2546*2.71828182845904^(0*N85)</f>
        <v>2546</v>
      </c>
      <c r="Q85">
        <f t="shared" ref="Q85:Q102" si="5">ABS(O85-P85)/P85</f>
        <v>2.3185388845247448</v>
      </c>
    </row>
    <row r="86" spans="14:17">
      <c r="N86">
        <v>20</v>
      </c>
      <c r="O86">
        <v>6751</v>
      </c>
      <c r="P86">
        <f>2546*2.71828182845904^(0*N86)</f>
        <v>2546</v>
      </c>
      <c r="Q86">
        <f t="shared" si="5"/>
        <v>1.6516103692065986</v>
      </c>
    </row>
    <row r="87" spans="14:17">
      <c r="N87">
        <v>30</v>
      </c>
      <c r="O87">
        <v>5257</v>
      </c>
      <c r="P87">
        <f>2546*2.71828182845904^(0*N87)</f>
        <v>2546</v>
      </c>
      <c r="Q87">
        <f t="shared" si="5"/>
        <v>1.0648075412411626</v>
      </c>
    </row>
    <row r="88" spans="14:17">
      <c r="N88">
        <v>40</v>
      </c>
      <c r="O88">
        <v>3984</v>
      </c>
      <c r="P88">
        <f>2546*2.71828182845904^(0*N88)</f>
        <v>2546</v>
      </c>
      <c r="Q88">
        <f t="shared" si="5"/>
        <v>0.56480754124116261</v>
      </c>
    </row>
    <row r="89" spans="14:17">
      <c r="N89">
        <v>50</v>
      </c>
      <c r="O89">
        <v>2805</v>
      </c>
      <c r="P89">
        <f>2546*2.71828182845904^(0*N89)</f>
        <v>2546</v>
      </c>
      <c r="Q89">
        <f t="shared" si="5"/>
        <v>0.10172820109976434</v>
      </c>
    </row>
    <row r="90" spans="14:17">
      <c r="N90">
        <v>60</v>
      </c>
      <c r="O90">
        <v>1994</v>
      </c>
      <c r="P90">
        <f>2546*2.71828182845904^(0*N90)</f>
        <v>2546</v>
      </c>
      <c r="Q90">
        <f t="shared" si="5"/>
        <v>0.21681068342498036</v>
      </c>
    </row>
    <row r="91" spans="14:17">
      <c r="N91">
        <v>70</v>
      </c>
      <c r="O91">
        <v>1265</v>
      </c>
      <c r="P91">
        <f>2546*2.71828182845904^(0*N91)</f>
        <v>2546</v>
      </c>
      <c r="Q91">
        <f t="shared" si="5"/>
        <v>0.50314218381775333</v>
      </c>
    </row>
    <row r="92" spans="14:17">
      <c r="N92">
        <v>80</v>
      </c>
      <c r="O92">
        <v>624</v>
      </c>
      <c r="P92">
        <f>2546*2.71828182845904^(0*N92)</f>
        <v>2546</v>
      </c>
      <c r="Q92">
        <f t="shared" si="5"/>
        <v>0.75490966221523959</v>
      </c>
    </row>
    <row r="93" spans="14:17">
      <c r="N93">
        <v>90</v>
      </c>
      <c r="O93">
        <v>442</v>
      </c>
      <c r="P93">
        <f>2546*2.71828182845904^(0*N93)</f>
        <v>2546</v>
      </c>
      <c r="Q93">
        <f t="shared" si="5"/>
        <v>0.82639434406912804</v>
      </c>
    </row>
    <row r="94" spans="14:17">
      <c r="N94">
        <v>100</v>
      </c>
      <c r="O94">
        <v>299</v>
      </c>
      <c r="P94">
        <f>2546*2.71828182845904^(0*N94)</f>
        <v>2546</v>
      </c>
      <c r="Q94">
        <f t="shared" si="5"/>
        <v>0.88256087981146902</v>
      </c>
    </row>
    <row r="95" spans="14:17">
      <c r="N95">
        <v>110</v>
      </c>
      <c r="O95">
        <v>304</v>
      </c>
      <c r="P95">
        <f>2546*2.71828182845904^(0*N95)</f>
        <v>2546</v>
      </c>
      <c r="Q95">
        <f t="shared" si="5"/>
        <v>0.88059701492537312</v>
      </c>
    </row>
    <row r="96" spans="14:17">
      <c r="N96">
        <v>120</v>
      </c>
      <c r="O96">
        <v>685</v>
      </c>
      <c r="P96">
        <f>2546*2.71828182845904^(0*N96)</f>
        <v>2546</v>
      </c>
      <c r="Q96">
        <f t="shared" si="5"/>
        <v>0.73095051060487037</v>
      </c>
    </row>
    <row r="97" spans="5:18">
      <c r="N97">
        <v>130</v>
      </c>
      <c r="O97">
        <v>1109</v>
      </c>
      <c r="P97">
        <f>2546*2.71828182845904^(0*N97)</f>
        <v>2546</v>
      </c>
      <c r="Q97">
        <f t="shared" si="5"/>
        <v>0.56441476826394343</v>
      </c>
    </row>
    <row r="98" spans="5:18">
      <c r="N98">
        <v>140</v>
      </c>
      <c r="O98">
        <v>1809</v>
      </c>
      <c r="P98">
        <f>2546*2.71828182845904^(0*N98)</f>
        <v>2546</v>
      </c>
      <c r="Q98">
        <f t="shared" si="5"/>
        <v>0.28947368421052633</v>
      </c>
    </row>
    <row r="99" spans="5:18">
      <c r="N99">
        <v>150</v>
      </c>
      <c r="O99">
        <v>2859</v>
      </c>
      <c r="P99">
        <f>2546*2.71828182845904^(0*N99)</f>
        <v>2546</v>
      </c>
      <c r="Q99">
        <f t="shared" si="5"/>
        <v>0.12293794186959937</v>
      </c>
    </row>
    <row r="100" spans="5:18" ht="15.75">
      <c r="E100" s="4" t="s">
        <v>13</v>
      </c>
      <c r="I100" t="s">
        <v>14</v>
      </c>
      <c r="N100">
        <v>160</v>
      </c>
      <c r="O100">
        <v>3819</v>
      </c>
      <c r="P100">
        <f>2546*2.71828182845904^(0*N100)</f>
        <v>2546</v>
      </c>
      <c r="Q100">
        <f t="shared" si="5"/>
        <v>0.5</v>
      </c>
    </row>
    <row r="101" spans="5:18">
      <c r="N101">
        <v>170</v>
      </c>
      <c r="O101">
        <v>5131</v>
      </c>
      <c r="P101">
        <f>2546*2.71828182845904^(0*N101)</f>
        <v>2546</v>
      </c>
      <c r="Q101">
        <f t="shared" si="5"/>
        <v>1.0153181461115475</v>
      </c>
    </row>
    <row r="102" spans="5:18">
      <c r="N102">
        <v>180</v>
      </c>
      <c r="O102">
        <v>6653</v>
      </c>
      <c r="P102">
        <f>2546*2.71828182845904^(0*N102)</f>
        <v>2546</v>
      </c>
      <c r="Q102">
        <f t="shared" si="5"/>
        <v>1.6131186174391201</v>
      </c>
    </row>
    <row r="103" spans="5:18">
      <c r="P103" t="s">
        <v>2</v>
      </c>
      <c r="Q103">
        <f>AVERAGE(Q85:Q102)</f>
        <v>0.81122894300427695</v>
      </c>
    </row>
    <row r="104" spans="5:18">
      <c r="P104" s="5" t="s">
        <v>3</v>
      </c>
      <c r="Q104">
        <f>(1-Q103)*100</f>
        <v>18.877105699572304</v>
      </c>
      <c r="R104" s="3">
        <v>0.189</v>
      </c>
    </row>
    <row r="110" spans="5:18">
      <c r="P110" s="1" t="s">
        <v>20</v>
      </c>
    </row>
    <row r="111" spans="5:18">
      <c r="N111" s="2" t="s">
        <v>8</v>
      </c>
      <c r="O111" s="2" t="s">
        <v>9</v>
      </c>
      <c r="P111" s="2" t="s">
        <v>24</v>
      </c>
      <c r="Q111" s="2" t="s">
        <v>0</v>
      </c>
    </row>
    <row r="112" spans="5:18">
      <c r="N112">
        <v>10</v>
      </c>
      <c r="O112">
        <v>8449</v>
      </c>
      <c r="P112">
        <f>1.002*N112^2-201.2*N112+10391</f>
        <v>8479.2000000000007</v>
      </c>
      <c r="Q112">
        <f t="shared" ref="Q112:Q129" si="6">ABS(O112-P112)/P112</f>
        <v>3.5616567600717905E-3</v>
      </c>
    </row>
    <row r="113" spans="5:17">
      <c r="N113">
        <v>20</v>
      </c>
      <c r="O113">
        <v>6751</v>
      </c>
      <c r="P113">
        <f>1.002*N113^2-201.2*N113+10391</f>
        <v>6767.8</v>
      </c>
      <c r="Q113">
        <f t="shared" si="6"/>
        <v>2.4823428588315525E-3</v>
      </c>
    </row>
    <row r="114" spans="5:17">
      <c r="N114">
        <v>30</v>
      </c>
      <c r="O114">
        <v>5257</v>
      </c>
      <c r="P114">
        <f>1.002*N114^2-201.2*N114+10391</f>
        <v>5256.8</v>
      </c>
      <c r="Q114">
        <f t="shared" si="6"/>
        <v>3.8045959519064469E-5</v>
      </c>
    </row>
    <row r="115" spans="5:17">
      <c r="N115">
        <v>40</v>
      </c>
      <c r="O115">
        <v>3984</v>
      </c>
      <c r="P115">
        <f>1.002*N115^2-201.2*N115+10391</f>
        <v>3946.2</v>
      </c>
      <c r="Q115">
        <f t="shared" si="6"/>
        <v>9.578835335259283E-3</v>
      </c>
    </row>
    <row r="116" spans="5:17">
      <c r="N116">
        <v>50</v>
      </c>
      <c r="O116">
        <v>2805</v>
      </c>
      <c r="P116">
        <f>1.002*N116^2-201.2*N116+10391</f>
        <v>2836</v>
      </c>
      <c r="Q116">
        <f t="shared" si="6"/>
        <v>1.0930888575458392E-2</v>
      </c>
    </row>
    <row r="117" spans="5:17">
      <c r="N117">
        <v>60</v>
      </c>
      <c r="O117">
        <v>1994</v>
      </c>
      <c r="P117">
        <f>1.002*N117^2-201.2*N117+10391</f>
        <v>1926.2000000000007</v>
      </c>
      <c r="Q117">
        <f t="shared" si="6"/>
        <v>3.5198837088567775E-2</v>
      </c>
    </row>
    <row r="118" spans="5:17">
      <c r="N118">
        <v>70</v>
      </c>
      <c r="O118">
        <v>1265</v>
      </c>
      <c r="P118">
        <f>1.002*N118^2-201.2*N118+10391</f>
        <v>1216.7999999999993</v>
      </c>
      <c r="Q118">
        <f t="shared" si="6"/>
        <v>3.9612097304405618E-2</v>
      </c>
    </row>
    <row r="119" spans="5:17">
      <c r="N119">
        <v>80</v>
      </c>
      <c r="O119">
        <v>624</v>
      </c>
      <c r="P119">
        <f>1.002*N119^2-201.2*N119+10391</f>
        <v>707.79999999999927</v>
      </c>
      <c r="Q119">
        <f t="shared" si="6"/>
        <v>0.11839502684374026</v>
      </c>
    </row>
    <row r="120" spans="5:17">
      <c r="N120">
        <v>90</v>
      </c>
      <c r="O120">
        <v>442</v>
      </c>
      <c r="P120">
        <f>1.002*N120^2-201.2*N120+10391</f>
        <v>399.20000000000073</v>
      </c>
      <c r="Q120">
        <f t="shared" si="6"/>
        <v>0.10721442885771341</v>
      </c>
    </row>
    <row r="121" spans="5:17">
      <c r="N121">
        <v>100</v>
      </c>
      <c r="O121">
        <v>299</v>
      </c>
      <c r="P121">
        <f>1.002*N121^2-201.2*N121+10391</f>
        <v>291</v>
      </c>
      <c r="Q121">
        <f t="shared" si="6"/>
        <v>2.7491408934707903E-2</v>
      </c>
    </row>
    <row r="122" spans="5:17">
      <c r="N122">
        <v>110</v>
      </c>
      <c r="O122">
        <v>304</v>
      </c>
      <c r="P122">
        <f>1.002*N122^2-201.2*N122+10391</f>
        <v>383.20000000000073</v>
      </c>
      <c r="Q122">
        <f t="shared" si="6"/>
        <v>0.20668058455114974</v>
      </c>
    </row>
    <row r="123" spans="5:17">
      <c r="N123">
        <v>120</v>
      </c>
      <c r="O123">
        <v>685</v>
      </c>
      <c r="P123">
        <f>1.002*N123^2-201.2*N123+10391</f>
        <v>675.79999999999927</v>
      </c>
      <c r="Q123">
        <f t="shared" si="6"/>
        <v>1.3613495116899582E-2</v>
      </c>
    </row>
    <row r="124" spans="5:17">
      <c r="N124">
        <v>130</v>
      </c>
      <c r="O124">
        <v>1109</v>
      </c>
      <c r="P124">
        <f>1.002*N124^2-201.2*N124+10391</f>
        <v>1168.7999999999993</v>
      </c>
      <c r="Q124">
        <f t="shared" si="6"/>
        <v>5.1163586584530553E-2</v>
      </c>
    </row>
    <row r="125" spans="5:17" ht="15.75">
      <c r="E125" s="4" t="s">
        <v>23</v>
      </c>
      <c r="N125">
        <v>140</v>
      </c>
      <c r="O125">
        <v>1809</v>
      </c>
      <c r="P125">
        <f>1.002*N125^2-201.2*N125+10391</f>
        <v>1862.2000000000007</v>
      </c>
      <c r="Q125">
        <f t="shared" si="6"/>
        <v>2.8568360004296373E-2</v>
      </c>
    </row>
    <row r="126" spans="5:17">
      <c r="N126">
        <v>150</v>
      </c>
      <c r="O126">
        <v>2859</v>
      </c>
      <c r="P126">
        <f>1.002*N126^2-201.2*N126+10391</f>
        <v>2756</v>
      </c>
      <c r="Q126">
        <f t="shared" si="6"/>
        <v>3.737300435413643E-2</v>
      </c>
    </row>
    <row r="127" spans="5:17">
      <c r="N127">
        <v>160</v>
      </c>
      <c r="O127">
        <v>3819</v>
      </c>
      <c r="P127">
        <f>1.002*N127^2-201.2*N127+10391</f>
        <v>3850.2000000000007</v>
      </c>
      <c r="Q127">
        <f t="shared" si="6"/>
        <v>8.1034751441485427E-3</v>
      </c>
    </row>
    <row r="128" spans="5:17">
      <c r="N128">
        <v>170</v>
      </c>
      <c r="O128">
        <v>5131</v>
      </c>
      <c r="P128">
        <f>1.002*N128^2-201.2*N128+10391</f>
        <v>5144.7999999999993</v>
      </c>
      <c r="Q128">
        <f t="shared" si="6"/>
        <v>2.6823200124396038E-3</v>
      </c>
    </row>
    <row r="129" spans="1:18">
      <c r="N129">
        <v>180</v>
      </c>
      <c r="O129">
        <v>6653</v>
      </c>
      <c r="P129">
        <f>1.002*N129^2-201.2*N129+10391</f>
        <v>6639.7999999999993</v>
      </c>
      <c r="Q129">
        <f t="shared" si="6"/>
        <v>1.988011687099119E-3</v>
      </c>
    </row>
    <row r="130" spans="1:18">
      <c r="P130" t="s">
        <v>2</v>
      </c>
      <c r="Q130">
        <f>AVERAGE(Q112:Q129)</f>
        <v>3.9148689220720838E-2</v>
      </c>
    </row>
    <row r="131" spans="1:18">
      <c r="P131" s="7" t="s">
        <v>3</v>
      </c>
      <c r="Q131" s="7">
        <f>(1-Q130)*100</f>
        <v>96.085131077927926</v>
      </c>
      <c r="R131" s="8">
        <v>0.96</v>
      </c>
    </row>
    <row r="137" spans="1:18">
      <c r="A137" s="6" t="s">
        <v>21</v>
      </c>
    </row>
    <row r="138" spans="1:18">
      <c r="B138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Fitting Curve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2021-07-02T14:53:37Z</dcterms:created>
  <dcterms:modified xsi:type="dcterms:W3CDTF">2021-07-03T12:53:34Z</dcterms:modified>
</cp:coreProperties>
</file>