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ZHANG Pu\Desktop\"/>
    </mc:Choice>
  </mc:AlternateContent>
  <xr:revisionPtr revIDLastSave="0" documentId="13_ncr:1_{68D97FD2-A62B-4FC5-ACC9-547554E96644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20191228" sheetId="1" r:id="rId1"/>
    <sheet name="20200104" sheetId="3" r:id="rId2"/>
    <sheet name="20200111" sheetId="4" r:id="rId3"/>
    <sheet name="20200118" sheetId="6" r:id="rId4"/>
    <sheet name="总榜" sheetId="7" r:id="rId5"/>
    <sheet name="合计（主要为了总体真是命中率来定义投丢数的扣分系数）" sheetId="5" r:id="rId6"/>
    <sheet name="公式" sheetId="9" r:id="rId7"/>
  </sheets>
  <definedNames>
    <definedName name="_xlnm._FilterDatabase" localSheetId="0" hidden="1">'20191228'!$A$1:$AD$18</definedName>
    <definedName name="_xlnm._FilterDatabase" localSheetId="1" hidden="1">'20200104'!$N$1:$AD$2</definedName>
    <definedName name="_xlnm._FilterDatabase" localSheetId="2" hidden="1">'20200111'!$B$1:$AD$2</definedName>
    <definedName name="_xlnm._FilterDatabase" localSheetId="4" hidden="1">总榜!$A$1:$AO$28</definedName>
    <definedName name="第二次">'20200104'!$A$3:$AE$14</definedName>
    <definedName name="第三次">'20200111'!$A$3:$AE$16</definedName>
    <definedName name="第四次">'20200118'!$A$3:$AE$16</definedName>
    <definedName name="第一次">'20191228'!$A$3:$AE$16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7" l="1"/>
  <c r="O8" i="7"/>
  <c r="O10" i="7"/>
  <c r="O5" i="7"/>
  <c r="O13" i="7"/>
  <c r="O19" i="7"/>
  <c r="O12" i="7"/>
  <c r="O3" i="7"/>
  <c r="O14" i="7"/>
  <c r="O15" i="7"/>
  <c r="O16" i="7"/>
  <c r="O7" i="7"/>
  <c r="O9" i="7"/>
  <c r="O22" i="7"/>
  <c r="O11" i="7"/>
  <c r="O17" i="7"/>
  <c r="O18" i="7"/>
  <c r="O20" i="7"/>
  <c r="O23" i="7"/>
  <c r="O21" i="7"/>
  <c r="O24" i="7"/>
  <c r="O25" i="7"/>
  <c r="O27" i="7"/>
  <c r="O28" i="7"/>
  <c r="O26" i="7"/>
  <c r="O4" i="7"/>
  <c r="Z3" i="1"/>
  <c r="AA3" i="1"/>
  <c r="AB3" i="1"/>
  <c r="AC3" i="1"/>
  <c r="AD3" i="1"/>
  <c r="Z4" i="1"/>
  <c r="AA4" i="1"/>
  <c r="AB4" i="1"/>
  <c r="AC4" i="1"/>
  <c r="AD4" i="1"/>
  <c r="Z5" i="1"/>
  <c r="AA5" i="1"/>
  <c r="AB5" i="1"/>
  <c r="AC5" i="1"/>
  <c r="Z6" i="1"/>
  <c r="AA6" i="1"/>
  <c r="AB6" i="1"/>
  <c r="AC6" i="1"/>
  <c r="AD6" i="1"/>
  <c r="Z7" i="1"/>
  <c r="AA7" i="1"/>
  <c r="AB7" i="1"/>
  <c r="AC7" i="1"/>
  <c r="Z8" i="1"/>
  <c r="AB8" i="1"/>
  <c r="AC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AA12" i="1"/>
  <c r="Z13" i="1"/>
  <c r="AB13" i="1"/>
  <c r="AC13" i="1"/>
  <c r="AD13" i="1"/>
  <c r="Z14" i="1"/>
  <c r="AA14" i="1"/>
  <c r="AB14" i="1"/>
  <c r="AC14" i="1"/>
  <c r="Z15" i="1"/>
  <c r="AB15" i="1"/>
  <c r="AC15" i="1"/>
  <c r="AD15" i="1"/>
  <c r="Z16" i="1"/>
  <c r="AA16" i="1"/>
  <c r="AB16" i="1"/>
  <c r="AC16" i="1"/>
  <c r="M4" i="3"/>
  <c r="M5" i="3"/>
  <c r="M6" i="3"/>
  <c r="M7" i="3"/>
  <c r="M8" i="3"/>
  <c r="M9" i="3"/>
  <c r="M10" i="3"/>
  <c r="M11" i="3"/>
  <c r="M12" i="3"/>
  <c r="M13" i="3"/>
  <c r="M14" i="3"/>
  <c r="M3" i="3"/>
  <c r="M6" i="7"/>
  <c r="N6" i="7" s="1"/>
  <c r="M8" i="7"/>
  <c r="N8" i="7" s="1"/>
  <c r="M4" i="7"/>
  <c r="N4" i="7" s="1"/>
  <c r="M15" i="7"/>
  <c r="N15" i="7" s="1"/>
  <c r="M14" i="7"/>
  <c r="M20" i="7"/>
  <c r="M4" i="1"/>
  <c r="M5" i="1"/>
  <c r="M3" i="7" s="1"/>
  <c r="N3" i="7" s="1"/>
  <c r="M6" i="1"/>
  <c r="M10" i="7" s="1"/>
  <c r="M7" i="1"/>
  <c r="M8" i="1"/>
  <c r="M9" i="1"/>
  <c r="M10" i="1"/>
  <c r="M11" i="1"/>
  <c r="M12" i="1"/>
  <c r="M23" i="7" s="1"/>
  <c r="M13" i="1"/>
  <c r="M14" i="1"/>
  <c r="M15" i="1"/>
  <c r="M16" i="1"/>
  <c r="M3" i="1"/>
  <c r="M16" i="7"/>
  <c r="N16" i="7" s="1"/>
  <c r="M13" i="7"/>
  <c r="N13" i="7" s="1"/>
  <c r="M18" i="7"/>
  <c r="M22" i="7"/>
  <c r="M12" i="7"/>
  <c r="N12" i="7" s="1"/>
  <c r="M19" i="7"/>
  <c r="N19" i="7" s="1"/>
  <c r="M24" i="7"/>
  <c r="M28" i="7"/>
  <c r="M7" i="7"/>
  <c r="N7" i="7" s="1"/>
  <c r="M9" i="7"/>
  <c r="M11" i="7"/>
  <c r="M17" i="7"/>
  <c r="N17" i="7" s="1"/>
  <c r="M26" i="7"/>
  <c r="M25" i="7"/>
  <c r="N25" i="7" s="1"/>
  <c r="M27" i="7"/>
  <c r="N27" i="7" s="1"/>
  <c r="M21" i="7"/>
  <c r="N21" i="7" s="1"/>
  <c r="M5" i="7"/>
  <c r="N5" i="7" s="1"/>
  <c r="G4" i="7"/>
  <c r="G6" i="7"/>
  <c r="G16" i="7"/>
  <c r="G13" i="7"/>
  <c r="G18" i="7"/>
  <c r="G22" i="7"/>
  <c r="G12" i="7"/>
  <c r="G19" i="7"/>
  <c r="G24" i="7"/>
  <c r="G28" i="7"/>
  <c r="G10" i="7"/>
  <c r="G23" i="7"/>
  <c r="G7" i="7"/>
  <c r="G9" i="7"/>
  <c r="G11" i="7"/>
  <c r="G8" i="7"/>
  <c r="G17" i="7"/>
  <c r="G15" i="7"/>
  <c r="G26" i="7"/>
  <c r="G14" i="7"/>
  <c r="G20" i="7"/>
  <c r="G25" i="7"/>
  <c r="G27" i="7"/>
  <c r="G3" i="7"/>
  <c r="G21" i="7"/>
  <c r="F4" i="7"/>
  <c r="F6" i="7"/>
  <c r="F16" i="7"/>
  <c r="F13" i="7"/>
  <c r="F18" i="7"/>
  <c r="F22" i="7"/>
  <c r="F12" i="7"/>
  <c r="F19" i="7"/>
  <c r="F24" i="7"/>
  <c r="F28" i="7"/>
  <c r="F10" i="7"/>
  <c r="F23" i="7"/>
  <c r="F7" i="7"/>
  <c r="F9" i="7"/>
  <c r="F11" i="7"/>
  <c r="F8" i="7"/>
  <c r="F17" i="7"/>
  <c r="F15" i="7"/>
  <c r="F26" i="7"/>
  <c r="F14" i="7"/>
  <c r="F20" i="7"/>
  <c r="F25" i="7"/>
  <c r="F27" i="7"/>
  <c r="F3" i="7"/>
  <c r="F21" i="7"/>
  <c r="E4" i="7"/>
  <c r="E6" i="7"/>
  <c r="E16" i="7"/>
  <c r="E13" i="7"/>
  <c r="E18" i="7"/>
  <c r="E22" i="7"/>
  <c r="E12" i="7"/>
  <c r="E19" i="7"/>
  <c r="E24" i="7"/>
  <c r="E28" i="7"/>
  <c r="E10" i="7"/>
  <c r="E23" i="7"/>
  <c r="E7" i="7"/>
  <c r="E9" i="7"/>
  <c r="E11" i="7"/>
  <c r="E8" i="7"/>
  <c r="E17" i="7"/>
  <c r="E15" i="7"/>
  <c r="E26" i="7"/>
  <c r="E14" i="7"/>
  <c r="E20" i="7"/>
  <c r="E25" i="7"/>
  <c r="E27" i="7"/>
  <c r="E3" i="7"/>
  <c r="E21" i="7"/>
  <c r="C4" i="7"/>
  <c r="C6" i="7"/>
  <c r="C16" i="7"/>
  <c r="C13" i="7"/>
  <c r="C18" i="7"/>
  <c r="C22" i="7"/>
  <c r="C12" i="7"/>
  <c r="C19" i="7"/>
  <c r="C24" i="7"/>
  <c r="C28" i="7"/>
  <c r="C10" i="7"/>
  <c r="C23" i="7"/>
  <c r="C7" i="7"/>
  <c r="C9" i="7"/>
  <c r="C11" i="7"/>
  <c r="C8" i="7"/>
  <c r="C17" i="7"/>
  <c r="C15" i="7"/>
  <c r="C26" i="7"/>
  <c r="C14" i="7"/>
  <c r="C20" i="7"/>
  <c r="C25" i="7"/>
  <c r="C27" i="7"/>
  <c r="C3" i="7"/>
  <c r="C21" i="7"/>
  <c r="G5" i="7"/>
  <c r="F5" i="7"/>
  <c r="E5" i="7"/>
  <c r="C5" i="7"/>
  <c r="AJ4" i="7"/>
  <c r="AJ6" i="7"/>
  <c r="AJ16" i="7"/>
  <c r="AJ13" i="7"/>
  <c r="AJ18" i="7"/>
  <c r="AJ22" i="7"/>
  <c r="AJ12" i="7"/>
  <c r="AJ19" i="7"/>
  <c r="AJ24" i="7"/>
  <c r="AJ28" i="7"/>
  <c r="AJ10" i="7"/>
  <c r="AJ23" i="7"/>
  <c r="AJ7" i="7"/>
  <c r="AJ9" i="7"/>
  <c r="AJ11" i="7"/>
  <c r="AJ8" i="7"/>
  <c r="AJ17" i="7"/>
  <c r="AJ15" i="7"/>
  <c r="AJ26" i="7"/>
  <c r="AJ14" i="7"/>
  <c r="AJ20" i="7"/>
  <c r="AJ25" i="7"/>
  <c r="AJ27" i="7"/>
  <c r="AJ3" i="7"/>
  <c r="AJ21" i="7"/>
  <c r="AI4" i="7"/>
  <c r="AI6" i="7"/>
  <c r="AI16" i="7"/>
  <c r="AI13" i="7"/>
  <c r="AI18" i="7"/>
  <c r="AI22" i="7"/>
  <c r="AI12" i="7"/>
  <c r="AI19" i="7"/>
  <c r="AI24" i="7"/>
  <c r="AI28" i="7"/>
  <c r="AI10" i="7"/>
  <c r="AI23" i="7"/>
  <c r="AI7" i="7"/>
  <c r="AI9" i="7"/>
  <c r="AI11" i="7"/>
  <c r="AI8" i="7"/>
  <c r="AI17" i="7"/>
  <c r="AI15" i="7"/>
  <c r="AI26" i="7"/>
  <c r="AI14" i="7"/>
  <c r="AI20" i="7"/>
  <c r="AI25" i="7"/>
  <c r="AI27" i="7"/>
  <c r="AI3" i="7"/>
  <c r="AI21" i="7"/>
  <c r="AH4" i="7"/>
  <c r="AH6" i="7"/>
  <c r="AH16" i="7"/>
  <c r="AH13" i="7"/>
  <c r="AH18" i="7"/>
  <c r="AH22" i="7"/>
  <c r="AH12" i="7"/>
  <c r="AH19" i="7"/>
  <c r="AH24" i="7"/>
  <c r="AH28" i="7"/>
  <c r="AH10" i="7"/>
  <c r="AH23" i="7"/>
  <c r="AH7" i="7"/>
  <c r="AH9" i="7"/>
  <c r="AH11" i="7"/>
  <c r="AH8" i="7"/>
  <c r="AH17" i="7"/>
  <c r="AH15" i="7"/>
  <c r="AH26" i="7"/>
  <c r="AH14" i="7"/>
  <c r="AH20" i="7"/>
  <c r="AH25" i="7"/>
  <c r="AH27" i="7"/>
  <c r="AH3" i="7"/>
  <c r="AH21" i="7"/>
  <c r="AG4" i="7"/>
  <c r="AG6" i="7"/>
  <c r="AG16" i="7"/>
  <c r="AG13" i="7"/>
  <c r="AG18" i="7"/>
  <c r="AG22" i="7"/>
  <c r="AG12" i="7"/>
  <c r="AG19" i="7"/>
  <c r="AG24" i="7"/>
  <c r="AG28" i="7"/>
  <c r="AG10" i="7"/>
  <c r="AG23" i="7"/>
  <c r="AG7" i="7"/>
  <c r="AG9" i="7"/>
  <c r="AG11" i="7"/>
  <c r="AG8" i="7"/>
  <c r="AG17" i="7"/>
  <c r="AG15" i="7"/>
  <c r="AG26" i="7"/>
  <c r="AG14" i="7"/>
  <c r="AG20" i="7"/>
  <c r="AG25" i="7"/>
  <c r="AG27" i="7"/>
  <c r="AG3" i="7"/>
  <c r="AG21" i="7"/>
  <c r="AF4" i="7"/>
  <c r="AF6" i="7"/>
  <c r="AF16" i="7"/>
  <c r="AF13" i="7"/>
  <c r="AF18" i="7"/>
  <c r="AF22" i="7"/>
  <c r="AF12" i="7"/>
  <c r="AF19" i="7"/>
  <c r="AF24" i="7"/>
  <c r="AF28" i="7"/>
  <c r="AF10" i="7"/>
  <c r="AF23" i="7"/>
  <c r="AF7" i="7"/>
  <c r="AF9" i="7"/>
  <c r="AF11" i="7"/>
  <c r="AF8" i="7"/>
  <c r="AF17" i="7"/>
  <c r="AF15" i="7"/>
  <c r="AF26" i="7"/>
  <c r="AF14" i="7"/>
  <c r="AF20" i="7"/>
  <c r="AF25" i="7"/>
  <c r="AF27" i="7"/>
  <c r="AF3" i="7"/>
  <c r="AF21" i="7"/>
  <c r="AE4" i="7"/>
  <c r="AE6" i="7"/>
  <c r="AE16" i="7"/>
  <c r="AE13" i="7"/>
  <c r="AE18" i="7"/>
  <c r="AE22" i="7"/>
  <c r="AE12" i="7"/>
  <c r="AE19" i="7"/>
  <c r="AE24" i="7"/>
  <c r="AE28" i="7"/>
  <c r="AE10" i="7"/>
  <c r="AE23" i="7"/>
  <c r="AE7" i="7"/>
  <c r="AE9" i="7"/>
  <c r="AE11" i="7"/>
  <c r="AE8" i="7"/>
  <c r="AE17" i="7"/>
  <c r="AE15" i="7"/>
  <c r="AE26" i="7"/>
  <c r="AE14" i="7"/>
  <c r="AE20" i="7"/>
  <c r="AE25" i="7"/>
  <c r="AE27" i="7"/>
  <c r="AE3" i="7"/>
  <c r="AE21" i="7"/>
  <c r="AD4" i="7"/>
  <c r="AD6" i="7"/>
  <c r="AD16" i="7"/>
  <c r="AD13" i="7"/>
  <c r="AD18" i="7"/>
  <c r="AD22" i="7"/>
  <c r="AD12" i="7"/>
  <c r="AD19" i="7"/>
  <c r="AD24" i="7"/>
  <c r="AD28" i="7"/>
  <c r="AD10" i="7"/>
  <c r="AD23" i="7"/>
  <c r="AD7" i="7"/>
  <c r="AD9" i="7"/>
  <c r="AD11" i="7"/>
  <c r="AD8" i="7"/>
  <c r="AD17" i="7"/>
  <c r="AD15" i="7"/>
  <c r="AD26" i="7"/>
  <c r="AD14" i="7"/>
  <c r="AD20" i="7"/>
  <c r="AD25" i="7"/>
  <c r="AD27" i="7"/>
  <c r="AD3" i="7"/>
  <c r="AD21" i="7"/>
  <c r="AC4" i="7"/>
  <c r="AC6" i="7"/>
  <c r="AC16" i="7"/>
  <c r="AC13" i="7"/>
  <c r="AC18" i="7"/>
  <c r="AC22" i="7"/>
  <c r="AC12" i="7"/>
  <c r="AC19" i="7"/>
  <c r="AC24" i="7"/>
  <c r="AC28" i="7"/>
  <c r="AC10" i="7"/>
  <c r="AC23" i="7"/>
  <c r="AC7" i="7"/>
  <c r="AC9" i="7"/>
  <c r="AC11" i="7"/>
  <c r="AC8" i="7"/>
  <c r="AC17" i="7"/>
  <c r="AC15" i="7"/>
  <c r="AC26" i="7"/>
  <c r="AC14" i="7"/>
  <c r="AC20" i="7"/>
  <c r="AC25" i="7"/>
  <c r="AC27" i="7"/>
  <c r="AC3" i="7"/>
  <c r="AC21" i="7"/>
  <c r="AB4" i="7"/>
  <c r="AB6" i="7"/>
  <c r="AB16" i="7"/>
  <c r="AB13" i="7"/>
  <c r="AB18" i="7"/>
  <c r="AB22" i="7"/>
  <c r="AB12" i="7"/>
  <c r="AB19" i="7"/>
  <c r="AB24" i="7"/>
  <c r="AB28" i="7"/>
  <c r="AB10" i="7"/>
  <c r="AB23" i="7"/>
  <c r="AB7" i="7"/>
  <c r="AB9" i="7"/>
  <c r="AB11" i="7"/>
  <c r="AB8" i="7"/>
  <c r="AB17" i="7"/>
  <c r="AB15" i="7"/>
  <c r="AB26" i="7"/>
  <c r="AB14" i="7"/>
  <c r="AB20" i="7"/>
  <c r="AB25" i="7"/>
  <c r="AB27" i="7"/>
  <c r="AB3" i="7"/>
  <c r="AB21" i="7"/>
  <c r="AA4" i="7"/>
  <c r="AA6" i="7"/>
  <c r="AA16" i="7"/>
  <c r="AA13" i="7"/>
  <c r="AA18" i="7"/>
  <c r="AA22" i="7"/>
  <c r="AA12" i="7"/>
  <c r="AA19" i="7"/>
  <c r="AA24" i="7"/>
  <c r="AA28" i="7"/>
  <c r="AA10" i="7"/>
  <c r="AA23" i="7"/>
  <c r="AA7" i="7"/>
  <c r="AA9" i="7"/>
  <c r="AA11" i="7"/>
  <c r="AA8" i="7"/>
  <c r="AA17" i="7"/>
  <c r="AA15" i="7"/>
  <c r="AA26" i="7"/>
  <c r="AA14" i="7"/>
  <c r="AA20" i="7"/>
  <c r="AA25" i="7"/>
  <c r="AA27" i="7"/>
  <c r="AA3" i="7"/>
  <c r="AA21" i="7"/>
  <c r="Z4" i="7"/>
  <c r="Z6" i="7"/>
  <c r="Z16" i="7"/>
  <c r="Z13" i="7"/>
  <c r="Z18" i="7"/>
  <c r="Z22" i="7"/>
  <c r="Z12" i="7"/>
  <c r="Z19" i="7"/>
  <c r="Z24" i="7"/>
  <c r="Z28" i="7"/>
  <c r="Z10" i="7"/>
  <c r="Z23" i="7"/>
  <c r="Z7" i="7"/>
  <c r="Z9" i="7"/>
  <c r="Z11" i="7"/>
  <c r="Z8" i="7"/>
  <c r="Z17" i="7"/>
  <c r="Z15" i="7"/>
  <c r="Z26" i="7"/>
  <c r="Z14" i="7"/>
  <c r="Z20" i="7"/>
  <c r="Z25" i="7"/>
  <c r="Z27" i="7"/>
  <c r="Z3" i="7"/>
  <c r="Z21" i="7"/>
  <c r="AJ5" i="7"/>
  <c r="AI5" i="7"/>
  <c r="AH5" i="7"/>
  <c r="AG5" i="7"/>
  <c r="AF5" i="7"/>
  <c r="AE5" i="7"/>
  <c r="AD5" i="7"/>
  <c r="AC5" i="7"/>
  <c r="AB5" i="7"/>
  <c r="AA5" i="7"/>
  <c r="Z5" i="7"/>
  <c r="Y4" i="7"/>
  <c r="Y6" i="7"/>
  <c r="Y16" i="7"/>
  <c r="Y13" i="7"/>
  <c r="Y18" i="7"/>
  <c r="Y22" i="7"/>
  <c r="Y12" i="7"/>
  <c r="Y19" i="7"/>
  <c r="Y24" i="7"/>
  <c r="Y28" i="7"/>
  <c r="Y10" i="7"/>
  <c r="Y23" i="7"/>
  <c r="Y7" i="7"/>
  <c r="Y9" i="7"/>
  <c r="Y11" i="7"/>
  <c r="Y8" i="7"/>
  <c r="Y17" i="7"/>
  <c r="Y15" i="7"/>
  <c r="Y26" i="7"/>
  <c r="Y14" i="7"/>
  <c r="Y20" i="7"/>
  <c r="Y25" i="7"/>
  <c r="Y27" i="7"/>
  <c r="Y3" i="7"/>
  <c r="Y21" i="7"/>
  <c r="Y5" i="7"/>
  <c r="AB4" i="5"/>
  <c r="AB5" i="5"/>
  <c r="AB6" i="5"/>
  <c r="AB7" i="5"/>
  <c r="AB3" i="5"/>
  <c r="AA4" i="5"/>
  <c r="AA5" i="5"/>
  <c r="AA6" i="5"/>
  <c r="AA7" i="5"/>
  <c r="AA3" i="5"/>
  <c r="Z4" i="5"/>
  <c r="Z5" i="5"/>
  <c r="Z6" i="5"/>
  <c r="Z7" i="5"/>
  <c r="Z3" i="5"/>
  <c r="Y4" i="5"/>
  <c r="Y5" i="5"/>
  <c r="Y6" i="5"/>
  <c r="Y7" i="5"/>
  <c r="Y3" i="5"/>
  <c r="X4" i="5"/>
  <c r="X5" i="5"/>
  <c r="X6" i="5"/>
  <c r="X7" i="5"/>
  <c r="X3" i="5"/>
  <c r="N26" i="7" l="1"/>
  <c r="N9" i="7"/>
  <c r="R19" i="7"/>
  <c r="R13" i="7"/>
  <c r="R6" i="7"/>
  <c r="S8" i="7"/>
  <c r="N22" i="7"/>
  <c r="N11" i="7"/>
  <c r="N14" i="7"/>
  <c r="S5" i="7"/>
  <c r="S14" i="7"/>
  <c r="S13" i="7"/>
  <c r="S6" i="7"/>
  <c r="N23" i="7"/>
  <c r="N28" i="7"/>
  <c r="N24" i="7"/>
  <c r="N10" i="7"/>
  <c r="N18" i="7"/>
  <c r="N20" i="7"/>
  <c r="J12" i="7"/>
  <c r="J20" i="7"/>
  <c r="J18" i="7"/>
  <c r="J14" i="7"/>
  <c r="J13" i="7"/>
  <c r="J7" i="7"/>
  <c r="J28" i="7"/>
  <c r="J25" i="7"/>
  <c r="J22" i="7"/>
  <c r="J27" i="7"/>
  <c r="J8" i="7"/>
  <c r="J9" i="7"/>
  <c r="J3" i="7"/>
  <c r="J19" i="7"/>
  <c r="B26" i="7"/>
  <c r="B16" i="7"/>
  <c r="J15" i="7"/>
  <c r="J6" i="7"/>
  <c r="J17" i="7"/>
  <c r="J4" i="7"/>
  <c r="J11" i="7"/>
  <c r="J23" i="7"/>
  <c r="J10" i="7"/>
  <c r="J21" i="7"/>
  <c r="J24" i="7"/>
  <c r="J5" i="7"/>
  <c r="D15" i="7"/>
  <c r="D6" i="7"/>
  <c r="J16" i="7"/>
  <c r="J26" i="7"/>
  <c r="AN20" i="7"/>
  <c r="AN18" i="7"/>
  <c r="AL27" i="7"/>
  <c r="AL12" i="7"/>
  <c r="AO21" i="7"/>
  <c r="AO24" i="7"/>
  <c r="D17" i="7"/>
  <c r="D4" i="7"/>
  <c r="AN25" i="7"/>
  <c r="AN22" i="7"/>
  <c r="AL3" i="7"/>
  <c r="AL19" i="7"/>
  <c r="AO28" i="7"/>
  <c r="AN27" i="7"/>
  <c r="AN12" i="7"/>
  <c r="AL21" i="7"/>
  <c r="AL24" i="7"/>
  <c r="AO10" i="7"/>
  <c r="AM14" i="7"/>
  <c r="AM13" i="7"/>
  <c r="AN7" i="7"/>
  <c r="AL11" i="7"/>
  <c r="AO17" i="7"/>
  <c r="AO4" i="7"/>
  <c r="AK28" i="7"/>
  <c r="AK5" i="7"/>
  <c r="I11" i="7"/>
  <c r="AK6" i="7"/>
  <c r="AN14" i="7"/>
  <c r="AN13" i="7"/>
  <c r="AL25" i="7"/>
  <c r="AL22" i="7"/>
  <c r="AO3" i="7"/>
  <c r="AO19" i="7"/>
  <c r="B4" i="7"/>
  <c r="AN26" i="7"/>
  <c r="AN16" i="7"/>
  <c r="AL20" i="7"/>
  <c r="AL18" i="7"/>
  <c r="AO27" i="7"/>
  <c r="AO12" i="7"/>
  <c r="AL5" i="7"/>
  <c r="AN15" i="7"/>
  <c r="AN6" i="7"/>
  <c r="AL14" i="7"/>
  <c r="AL13" i="7"/>
  <c r="AO25" i="7"/>
  <c r="AO22" i="7"/>
  <c r="AN5" i="7"/>
  <c r="B11" i="7"/>
  <c r="AN17" i="7"/>
  <c r="AN4" i="7"/>
  <c r="AL26" i="7"/>
  <c r="AL16" i="7"/>
  <c r="AO20" i="7"/>
  <c r="AO18" i="7"/>
  <c r="AK15" i="7"/>
  <c r="B17" i="7"/>
  <c r="AK8" i="7"/>
  <c r="AO5" i="7"/>
  <c r="AK9" i="7"/>
  <c r="AN8" i="7"/>
  <c r="AL15" i="7"/>
  <c r="AL6" i="7"/>
  <c r="AO14" i="7"/>
  <c r="AO13" i="7"/>
  <c r="B7" i="7"/>
  <c r="AN11" i="7"/>
  <c r="AL17" i="7"/>
  <c r="AL4" i="7"/>
  <c r="AO26" i="7"/>
  <c r="AO16" i="7"/>
  <c r="AK23" i="7"/>
  <c r="AN9" i="7"/>
  <c r="AL8" i="7"/>
  <c r="AO15" i="7"/>
  <c r="AO6" i="7"/>
  <c r="AN23" i="7"/>
  <c r="AL9" i="7"/>
  <c r="AO8" i="7"/>
  <c r="AK21" i="7"/>
  <c r="AK24" i="7"/>
  <c r="AN10" i="7"/>
  <c r="AL7" i="7"/>
  <c r="AO11" i="7"/>
  <c r="AK3" i="7"/>
  <c r="AK19" i="7"/>
  <c r="AN28" i="7"/>
  <c r="AL23" i="7"/>
  <c r="AO9" i="7"/>
  <c r="AM27" i="7"/>
  <c r="AM12" i="7"/>
  <c r="AN21" i="7"/>
  <c r="AN24" i="7"/>
  <c r="AL10" i="7"/>
  <c r="AO7" i="7"/>
  <c r="AK25" i="7"/>
  <c r="AK22" i="7"/>
  <c r="AN3" i="7"/>
  <c r="AN19" i="7"/>
  <c r="AL28" i="7"/>
  <c r="AO23" i="7"/>
  <c r="AK20" i="7"/>
  <c r="AK18" i="7"/>
  <c r="D26" i="7"/>
  <c r="D16" i="7"/>
  <c r="D8" i="7"/>
  <c r="AM5" i="7"/>
  <c r="AK14" i="7"/>
  <c r="AM28" i="7"/>
  <c r="AK13" i="7"/>
  <c r="AK27" i="7"/>
  <c r="AM7" i="7"/>
  <c r="AK12" i="7"/>
  <c r="AM8" i="7"/>
  <c r="AM26" i="7"/>
  <c r="AK7" i="7"/>
  <c r="AM16" i="7"/>
  <c r="AM25" i="7"/>
  <c r="AM22" i="7"/>
  <c r="AM21" i="7"/>
  <c r="AK26" i="7"/>
  <c r="AM24" i="7"/>
  <c r="AK16" i="7"/>
  <c r="B10" i="7"/>
  <c r="AM23" i="7"/>
  <c r="AM11" i="7"/>
  <c r="AM15" i="7"/>
  <c r="AM6" i="7"/>
  <c r="AM20" i="7"/>
  <c r="AK11" i="7"/>
  <c r="AM18" i="7"/>
  <c r="AM3" i="7"/>
  <c r="AM19" i="7"/>
  <c r="AM10" i="7"/>
  <c r="AM9" i="7"/>
  <c r="AM17" i="7"/>
  <c r="AK10" i="7"/>
  <c r="AM4" i="7"/>
  <c r="AK17" i="7"/>
  <c r="AK4" i="7"/>
  <c r="D11" i="7"/>
  <c r="I19" i="7"/>
  <c r="B23" i="7"/>
  <c r="K28" i="7"/>
  <c r="L28" i="7" s="1"/>
  <c r="D9" i="7"/>
  <c r="I5" i="7"/>
  <c r="I28" i="7"/>
  <c r="B9" i="7"/>
  <c r="D7" i="7"/>
  <c r="K3" i="7"/>
  <c r="L3" i="7" s="1"/>
  <c r="K19" i="7"/>
  <c r="L19" i="7" s="1"/>
  <c r="D10" i="7"/>
  <c r="B28" i="7"/>
  <c r="I3" i="7"/>
  <c r="B3" i="7"/>
  <c r="B19" i="7"/>
  <c r="I26" i="7"/>
  <c r="I16" i="7"/>
  <c r="B27" i="7"/>
  <c r="B12" i="7"/>
  <c r="B20" i="7"/>
  <c r="B18" i="7"/>
  <c r="D5" i="7"/>
  <c r="D23" i="7"/>
  <c r="K27" i="7"/>
  <c r="L27" i="7" s="1"/>
  <c r="K12" i="7"/>
  <c r="L12" i="7" s="1"/>
  <c r="K25" i="7"/>
  <c r="L25" i="7" s="1"/>
  <c r="K22" i="7"/>
  <c r="L22" i="7" s="1"/>
  <c r="D28" i="7"/>
  <c r="D21" i="7"/>
  <c r="D24" i="7"/>
  <c r="B21" i="7"/>
  <c r="B24" i="7"/>
  <c r="D3" i="7"/>
  <c r="B22" i="7"/>
  <c r="I10" i="7"/>
  <c r="K21" i="7"/>
  <c r="L21" i="7" s="1"/>
  <c r="K24" i="7"/>
  <c r="L24" i="7" s="1"/>
  <c r="K20" i="7"/>
  <c r="L20" i="7" s="1"/>
  <c r="K18" i="7"/>
  <c r="L18" i="7" s="1"/>
  <c r="I25" i="7"/>
  <c r="K5" i="7"/>
  <c r="L5" i="7" s="1"/>
  <c r="K14" i="7"/>
  <c r="L14" i="7" s="1"/>
  <c r="K13" i="7"/>
  <c r="L13" i="7" s="1"/>
  <c r="I22" i="7"/>
  <c r="I20" i="7"/>
  <c r="I18" i="7"/>
  <c r="D19" i="7"/>
  <c r="K26" i="7"/>
  <c r="L26" i="7" s="1"/>
  <c r="K16" i="7"/>
  <c r="L16" i="7" s="1"/>
  <c r="I21" i="7"/>
  <c r="I12" i="7"/>
  <c r="I14" i="7"/>
  <c r="I13" i="7"/>
  <c r="D27" i="7"/>
  <c r="D12" i="7"/>
  <c r="K15" i="7"/>
  <c r="L15" i="7" s="1"/>
  <c r="K6" i="7"/>
  <c r="L6" i="7" s="1"/>
  <c r="I27" i="7"/>
  <c r="D25" i="7"/>
  <c r="D22" i="7"/>
  <c r="K17" i="7"/>
  <c r="L17" i="7" s="1"/>
  <c r="K4" i="7"/>
  <c r="L4" i="7" s="1"/>
  <c r="I15" i="7"/>
  <c r="I6" i="7"/>
  <c r="B25" i="7"/>
  <c r="P25" i="7" s="1"/>
  <c r="D20" i="7"/>
  <c r="D18" i="7"/>
  <c r="K8" i="7"/>
  <c r="L8" i="7" s="1"/>
  <c r="I17" i="7"/>
  <c r="I4" i="7"/>
  <c r="D14" i="7"/>
  <c r="D13" i="7"/>
  <c r="K11" i="7"/>
  <c r="L11" i="7" s="1"/>
  <c r="B14" i="7"/>
  <c r="B13" i="7"/>
  <c r="P13" i="7" s="1"/>
  <c r="K9" i="7"/>
  <c r="L9" i="7" s="1"/>
  <c r="B5" i="7"/>
  <c r="K7" i="7"/>
  <c r="L7" i="7" s="1"/>
  <c r="I8" i="7"/>
  <c r="B15" i="7"/>
  <c r="B6" i="7"/>
  <c r="K23" i="7"/>
  <c r="L23" i="7" s="1"/>
  <c r="I7" i="7"/>
  <c r="K10" i="7"/>
  <c r="L10" i="7" s="1"/>
  <c r="I9" i="7"/>
  <c r="I23" i="7"/>
  <c r="B8" i="7"/>
  <c r="I24" i="7"/>
  <c r="H7" i="5"/>
  <c r="C7" i="5"/>
  <c r="D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E7" i="5"/>
  <c r="F7" i="5"/>
  <c r="W7" i="5"/>
  <c r="B7" i="5"/>
  <c r="R23" i="7" l="1"/>
  <c r="S23" i="7"/>
  <c r="R28" i="7"/>
  <c r="S22" i="7"/>
  <c r="S12" i="7"/>
  <c r="R26" i="7"/>
  <c r="S28" i="7"/>
  <c r="R9" i="7"/>
  <c r="R3" i="7"/>
  <c r="R11" i="7"/>
  <c r="S24" i="7"/>
  <c r="S21" i="7"/>
  <c r="R17" i="7"/>
  <c r="S11" i="7"/>
  <c r="S27" i="7"/>
  <c r="R10" i="7"/>
  <c r="R25" i="7"/>
  <c r="S10" i="7"/>
  <c r="S18" i="7"/>
  <c r="S19" i="7"/>
  <c r="R15" i="7"/>
  <c r="S20" i="7"/>
  <c r="S3" i="7"/>
  <c r="R12" i="7"/>
  <c r="R5" i="7"/>
  <c r="R16" i="7"/>
  <c r="S15" i="7"/>
  <c r="R24" i="7"/>
  <c r="S25" i="7"/>
  <c r="R22" i="7"/>
  <c r="R14" i="7"/>
  <c r="R8" i="7"/>
  <c r="R21" i="7"/>
  <c r="R7" i="7"/>
  <c r="S17" i="7"/>
  <c r="S9" i="7"/>
  <c r="S7" i="7"/>
  <c r="S16" i="7"/>
  <c r="R27" i="7"/>
  <c r="R18" i="7"/>
  <c r="S26" i="7"/>
  <c r="S4" i="7"/>
  <c r="R4" i="7"/>
  <c r="R20" i="7"/>
  <c r="P14" i="7"/>
  <c r="W18" i="7"/>
  <c r="Q6" i="7"/>
  <c r="W15" i="7"/>
  <c r="Q15" i="7"/>
  <c r="X18" i="7"/>
  <c r="U12" i="7"/>
  <c r="W12" i="7"/>
  <c r="P12" i="7"/>
  <c r="W14" i="7"/>
  <c r="P18" i="7"/>
  <c r="P6" i="7"/>
  <c r="W19" i="7"/>
  <c r="W7" i="7"/>
  <c r="T17" i="7"/>
  <c r="T15" i="7"/>
  <c r="U11" i="7"/>
  <c r="P20" i="7"/>
  <c r="P22" i="7"/>
  <c r="P27" i="7"/>
  <c r="X26" i="7"/>
  <c r="Q27" i="7"/>
  <c r="P3" i="7"/>
  <c r="Q3" i="7"/>
  <c r="P5" i="7"/>
  <c r="W3" i="7"/>
  <c r="X5" i="7"/>
  <c r="T14" i="7"/>
  <c r="T26" i="7"/>
  <c r="T12" i="7"/>
  <c r="U17" i="7"/>
  <c r="T27" i="7"/>
  <c r="T23" i="7"/>
  <c r="W9" i="7"/>
  <c r="W17" i="7"/>
  <c r="W13" i="7"/>
  <c r="W5" i="7"/>
  <c r="P7" i="7"/>
  <c r="P4" i="7"/>
  <c r="Q16" i="7"/>
  <c r="P11" i="7"/>
  <c r="Q17" i="7"/>
  <c r="U27" i="7"/>
  <c r="W20" i="7"/>
  <c r="Q19" i="7"/>
  <c r="U18" i="7"/>
  <c r="Q18" i="7"/>
  <c r="Q20" i="7"/>
  <c r="W27" i="7"/>
  <c r="X15" i="7"/>
  <c r="Q25" i="7"/>
  <c r="X20" i="7"/>
  <c r="X11" i="7"/>
  <c r="U23" i="7"/>
  <c r="U15" i="7"/>
  <c r="U7" i="7"/>
  <c r="P9" i="7"/>
  <c r="T16" i="7"/>
  <c r="T24" i="7"/>
  <c r="U9" i="7"/>
  <c r="Q9" i="7"/>
  <c r="Q14" i="7"/>
  <c r="P15" i="7"/>
  <c r="W6" i="7"/>
  <c r="Q12" i="7"/>
  <c r="X27" i="7"/>
  <c r="X7" i="7"/>
  <c r="U20" i="7"/>
  <c r="Q10" i="7"/>
  <c r="U24" i="7"/>
  <c r="U16" i="7"/>
  <c r="W11" i="7"/>
  <c r="U21" i="7"/>
  <c r="U10" i="7"/>
  <c r="P16" i="7"/>
  <c r="T18" i="7"/>
  <c r="U26" i="7"/>
  <c r="X14" i="7"/>
  <c r="Q7" i="7"/>
  <c r="W22" i="7"/>
  <c r="P28" i="7"/>
  <c r="P17" i="7"/>
  <c r="T8" i="7"/>
  <c r="T6" i="7"/>
  <c r="P26" i="7"/>
  <c r="U4" i="7"/>
  <c r="T5" i="7"/>
  <c r="T28" i="7"/>
  <c r="Q23" i="7"/>
  <c r="X9" i="7"/>
  <c r="W10" i="7"/>
  <c r="P23" i="7"/>
  <c r="Q24" i="7"/>
  <c r="X13" i="7"/>
  <c r="T19" i="7"/>
  <c r="T22" i="7"/>
  <c r="X8" i="7"/>
  <c r="Q21" i="7"/>
  <c r="T3" i="7"/>
  <c r="Q5" i="7"/>
  <c r="X28" i="7"/>
  <c r="U19" i="7"/>
  <c r="W24" i="7"/>
  <c r="W25" i="7"/>
  <c r="X6" i="7"/>
  <c r="Q11" i="7"/>
  <c r="X22" i="7"/>
  <c r="U22" i="7"/>
  <c r="U3" i="7"/>
  <c r="Q4" i="7"/>
  <c r="P8" i="7"/>
  <c r="T25" i="7"/>
  <c r="X19" i="7"/>
  <c r="U13" i="7"/>
  <c r="U25" i="7"/>
  <c r="T11" i="7"/>
  <c r="W23" i="7"/>
  <c r="W4" i="7"/>
  <c r="W28" i="7"/>
  <c r="U28" i="7"/>
  <c r="X25" i="7"/>
  <c r="X3" i="7"/>
  <c r="U6" i="7"/>
  <c r="U14" i="7"/>
  <c r="T7" i="7"/>
  <c r="Q22" i="7"/>
  <c r="T4" i="7"/>
  <c r="T10" i="7"/>
  <c r="Q13" i="7"/>
  <c r="T21" i="7"/>
  <c r="Q8" i="7"/>
  <c r="H16" i="7"/>
  <c r="W16" i="7"/>
  <c r="X16" i="7"/>
  <c r="X4" i="7"/>
  <c r="Q28" i="7"/>
  <c r="X24" i="7"/>
  <c r="P24" i="7"/>
  <c r="H26" i="7"/>
  <c r="W26" i="7"/>
  <c r="X17" i="7"/>
  <c r="T13" i="7"/>
  <c r="X21" i="7"/>
  <c r="Q26" i="7"/>
  <c r="W8" i="7"/>
  <c r="P21" i="7"/>
  <c r="P19" i="7"/>
  <c r="P10" i="7"/>
  <c r="X12" i="7"/>
  <c r="U5" i="7"/>
  <c r="X23" i="7"/>
  <c r="T9" i="7"/>
  <c r="T20" i="7"/>
  <c r="U8" i="7"/>
  <c r="W21" i="7"/>
  <c r="X10" i="7"/>
  <c r="H12" i="7"/>
  <c r="H4" i="7"/>
  <c r="H7" i="7"/>
  <c r="H11" i="7"/>
  <c r="H3" i="7"/>
  <c r="H21" i="7"/>
  <c r="H23" i="7"/>
  <c r="H17" i="7"/>
  <c r="H10" i="7"/>
  <c r="H9" i="7"/>
  <c r="H19" i="7"/>
  <c r="H20" i="7"/>
  <c r="H15" i="7"/>
  <c r="H22" i="7"/>
  <c r="H28" i="7"/>
  <c r="H5" i="7"/>
  <c r="H18" i="7"/>
  <c r="H27" i="7"/>
  <c r="H25" i="7"/>
  <c r="H6" i="7"/>
  <c r="H24" i="7"/>
  <c r="H8" i="7"/>
  <c r="H13" i="7"/>
  <c r="H14" i="7"/>
  <c r="G7" i="5"/>
  <c r="G18" i="4"/>
  <c r="F18" i="4"/>
  <c r="E18" i="4"/>
  <c r="W18" i="4"/>
  <c r="V18" i="4"/>
  <c r="U18" i="4"/>
  <c r="T18" i="4"/>
  <c r="S18" i="4"/>
  <c r="R18" i="4"/>
  <c r="Q18" i="4"/>
  <c r="P18" i="4"/>
  <c r="O18" i="4"/>
  <c r="N18" i="4"/>
  <c r="C18" i="4"/>
  <c r="E18" i="6"/>
  <c r="F18" i="6"/>
  <c r="G18" i="6"/>
  <c r="O18" i="6"/>
  <c r="P18" i="6"/>
  <c r="Q18" i="6"/>
  <c r="R18" i="6"/>
  <c r="S18" i="6"/>
  <c r="T18" i="6"/>
  <c r="U18" i="6"/>
  <c r="V18" i="6"/>
  <c r="W18" i="6"/>
  <c r="N18" i="6"/>
  <c r="C18" i="6"/>
  <c r="F16" i="3"/>
  <c r="E16" i="3"/>
  <c r="W16" i="3"/>
  <c r="V16" i="3"/>
  <c r="U16" i="3"/>
  <c r="T16" i="3"/>
  <c r="S16" i="3"/>
  <c r="R16" i="3"/>
  <c r="Q16" i="3"/>
  <c r="P16" i="3"/>
  <c r="O16" i="3"/>
  <c r="N16" i="3"/>
  <c r="C16" i="3"/>
  <c r="Y17" i="1"/>
  <c r="X17" i="1"/>
  <c r="O17" i="1"/>
  <c r="P17" i="1"/>
  <c r="Q17" i="1"/>
  <c r="R17" i="1"/>
  <c r="S17" i="1"/>
  <c r="T17" i="1"/>
  <c r="U17" i="1"/>
  <c r="V17" i="1"/>
  <c r="W17" i="1"/>
  <c r="E17" i="1"/>
  <c r="F17" i="1"/>
  <c r="N17" i="1"/>
  <c r="C17" i="1"/>
  <c r="F18" i="1"/>
  <c r="O18" i="1"/>
  <c r="P18" i="1"/>
  <c r="Q18" i="1"/>
  <c r="R18" i="1"/>
  <c r="S18" i="1"/>
  <c r="T18" i="1"/>
  <c r="U18" i="1"/>
  <c r="V18" i="1"/>
  <c r="W18" i="1"/>
  <c r="E18" i="1"/>
  <c r="N18" i="1"/>
  <c r="C18" i="1"/>
  <c r="R15" i="3"/>
  <c r="Q15" i="3"/>
  <c r="P15" i="3"/>
  <c r="O15" i="3"/>
  <c r="N15" i="3"/>
  <c r="C15" i="3"/>
  <c r="F15" i="3"/>
  <c r="S15" i="3"/>
  <c r="T15" i="3"/>
  <c r="U15" i="3"/>
  <c r="V15" i="3"/>
  <c r="W15" i="3"/>
  <c r="E15" i="3"/>
  <c r="B4" i="3"/>
  <c r="B6" i="3"/>
  <c r="B3" i="3"/>
  <c r="B7" i="3"/>
  <c r="B9" i="3"/>
  <c r="B8" i="3"/>
  <c r="B5" i="3"/>
  <c r="B11" i="3"/>
  <c r="B10" i="3"/>
  <c r="B13" i="3"/>
  <c r="B12" i="3"/>
  <c r="B14" i="3"/>
  <c r="D4" i="3"/>
  <c r="D6" i="3"/>
  <c r="D3" i="3"/>
  <c r="D7" i="3"/>
  <c r="D9" i="3"/>
  <c r="D8" i="3"/>
  <c r="D5" i="3"/>
  <c r="D11" i="3"/>
  <c r="D10" i="3"/>
  <c r="D13" i="3"/>
  <c r="D12" i="3"/>
  <c r="D14" i="3"/>
  <c r="I4" i="3"/>
  <c r="I6" i="3"/>
  <c r="I3" i="3"/>
  <c r="I7" i="3"/>
  <c r="I9" i="3"/>
  <c r="I8" i="3"/>
  <c r="I5" i="3"/>
  <c r="I11" i="3"/>
  <c r="I10" i="3"/>
  <c r="I13" i="3"/>
  <c r="I12" i="3"/>
  <c r="I14" i="3"/>
  <c r="J4" i="3"/>
  <c r="J6" i="3"/>
  <c r="J3" i="3"/>
  <c r="J7" i="3"/>
  <c r="J9" i="3"/>
  <c r="J8" i="3"/>
  <c r="J5" i="3"/>
  <c r="J11" i="3"/>
  <c r="J10" i="3"/>
  <c r="J13" i="3"/>
  <c r="J12" i="3"/>
  <c r="J14" i="3"/>
  <c r="K4" i="3"/>
  <c r="K6" i="3"/>
  <c r="K3" i="3"/>
  <c r="K7" i="3"/>
  <c r="K9" i="3"/>
  <c r="K8" i="3"/>
  <c r="K5" i="3"/>
  <c r="K11" i="3"/>
  <c r="K10" i="3"/>
  <c r="K13" i="3"/>
  <c r="K12" i="3"/>
  <c r="K14" i="3"/>
  <c r="C17" i="4"/>
  <c r="N17" i="4"/>
  <c r="O17" i="4"/>
  <c r="P17" i="4"/>
  <c r="Q17" i="4"/>
  <c r="R17" i="4"/>
  <c r="S17" i="4"/>
  <c r="T17" i="4"/>
  <c r="U17" i="4"/>
  <c r="V17" i="4"/>
  <c r="W17" i="4"/>
  <c r="E17" i="4"/>
  <c r="F17" i="4"/>
  <c r="G17" i="4"/>
  <c r="AD17" i="1" l="1"/>
  <c r="AC17" i="1"/>
  <c r="L11" i="3"/>
  <c r="L14" i="3"/>
  <c r="L5" i="3"/>
  <c r="L7" i="3"/>
  <c r="L3" i="3"/>
  <c r="L12" i="3"/>
  <c r="L13" i="3"/>
  <c r="L10" i="3"/>
  <c r="L6" i="3"/>
  <c r="L8" i="3"/>
  <c r="L9" i="3"/>
  <c r="D16" i="3"/>
  <c r="D15" i="3"/>
  <c r="I16" i="3"/>
  <c r="B16" i="3"/>
  <c r="H11" i="3"/>
  <c r="H5" i="3"/>
  <c r="H8" i="3"/>
  <c r="H7" i="3"/>
  <c r="K15" i="3"/>
  <c r="L4" i="3"/>
  <c r="H4" i="3"/>
  <c r="H3" i="3"/>
  <c r="B15" i="3"/>
  <c r="H6" i="3"/>
  <c r="H14" i="3"/>
  <c r="H9" i="3"/>
  <c r="H12" i="3"/>
  <c r="H13" i="3"/>
  <c r="I15" i="3"/>
  <c r="H10" i="3"/>
  <c r="AA17" i="1"/>
  <c r="J15" i="3"/>
  <c r="J16" i="3"/>
  <c r="AB17" i="1"/>
  <c r="Z17" i="1"/>
  <c r="D6" i="6"/>
  <c r="G17" i="6"/>
  <c r="F17" i="6"/>
  <c r="E17" i="6"/>
  <c r="W17" i="6"/>
  <c r="V17" i="6"/>
  <c r="U17" i="6"/>
  <c r="T17" i="6"/>
  <c r="S17" i="6"/>
  <c r="R17" i="6"/>
  <c r="Q17" i="6"/>
  <c r="P17" i="6"/>
  <c r="O17" i="6"/>
  <c r="N17" i="6"/>
  <c r="C17" i="6"/>
  <c r="AC15" i="6"/>
  <c r="AB15" i="6"/>
  <c r="AA15" i="6"/>
  <c r="Z15" i="6"/>
  <c r="L15" i="6"/>
  <c r="K15" i="6"/>
  <c r="J15" i="6"/>
  <c r="I15" i="6"/>
  <c r="D15" i="6"/>
  <c r="B15" i="6"/>
  <c r="AC8" i="6"/>
  <c r="AB8" i="6"/>
  <c r="Z8" i="6"/>
  <c r="L8" i="6"/>
  <c r="K8" i="6"/>
  <c r="J8" i="6"/>
  <c r="I8" i="6"/>
  <c r="D8" i="6"/>
  <c r="B8" i="6"/>
  <c r="AC11" i="6"/>
  <c r="AB11" i="6"/>
  <c r="AA11" i="6"/>
  <c r="Z11" i="6"/>
  <c r="L11" i="6"/>
  <c r="K11" i="6"/>
  <c r="J11" i="6"/>
  <c r="I11" i="6"/>
  <c r="D11" i="6"/>
  <c r="B11" i="6"/>
  <c r="AC5" i="6"/>
  <c r="AB5" i="6"/>
  <c r="Z5" i="6"/>
  <c r="L5" i="6"/>
  <c r="K5" i="6"/>
  <c r="J5" i="6"/>
  <c r="I5" i="6"/>
  <c r="D5" i="6"/>
  <c r="B5" i="6"/>
  <c r="AC14" i="6"/>
  <c r="AB14" i="6"/>
  <c r="AA14" i="6"/>
  <c r="Z14" i="6"/>
  <c r="L14" i="6"/>
  <c r="K14" i="6"/>
  <c r="J14" i="6"/>
  <c r="I14" i="6"/>
  <c r="D14" i="6"/>
  <c r="B14" i="6"/>
  <c r="AC9" i="6"/>
  <c r="AB9" i="6"/>
  <c r="Z9" i="6"/>
  <c r="L9" i="6"/>
  <c r="K9" i="6"/>
  <c r="J9" i="6"/>
  <c r="I9" i="6"/>
  <c r="D9" i="6"/>
  <c r="B9" i="6"/>
  <c r="AC7" i="6"/>
  <c r="AB7" i="6"/>
  <c r="AA7" i="6"/>
  <c r="Z7" i="6"/>
  <c r="L7" i="6"/>
  <c r="K7" i="6"/>
  <c r="J7" i="6"/>
  <c r="I7" i="6"/>
  <c r="D7" i="6"/>
  <c r="B7" i="6"/>
  <c r="AB6" i="6"/>
  <c r="AA6" i="6"/>
  <c r="Z6" i="6"/>
  <c r="L6" i="6"/>
  <c r="K6" i="6"/>
  <c r="J6" i="6"/>
  <c r="I6" i="6"/>
  <c r="B6" i="6"/>
  <c r="AC12" i="6"/>
  <c r="AB12" i="6"/>
  <c r="Z12" i="6"/>
  <c r="L12" i="6"/>
  <c r="K12" i="6"/>
  <c r="J12" i="6"/>
  <c r="I12" i="6"/>
  <c r="D12" i="6"/>
  <c r="B12" i="6"/>
  <c r="AB13" i="6"/>
  <c r="AA13" i="6"/>
  <c r="Z13" i="6"/>
  <c r="L13" i="6"/>
  <c r="K13" i="6"/>
  <c r="J13" i="6"/>
  <c r="I13" i="6"/>
  <c r="D13" i="6"/>
  <c r="B13" i="6"/>
  <c r="AC16" i="6"/>
  <c r="AA16" i="6"/>
  <c r="Z16" i="6"/>
  <c r="L16" i="6"/>
  <c r="K16" i="6"/>
  <c r="J16" i="6"/>
  <c r="I16" i="6"/>
  <c r="D16" i="6"/>
  <c r="B16" i="6"/>
  <c r="AC10" i="6"/>
  <c r="AB10" i="6"/>
  <c r="Z10" i="6"/>
  <c r="L10" i="6"/>
  <c r="K10" i="6"/>
  <c r="J10" i="6"/>
  <c r="I10" i="6"/>
  <c r="D10" i="6"/>
  <c r="B10" i="6"/>
  <c r="AC3" i="6"/>
  <c r="AB3" i="6"/>
  <c r="AA3" i="6"/>
  <c r="Z3" i="6"/>
  <c r="L3" i="6"/>
  <c r="K3" i="6"/>
  <c r="J3" i="6"/>
  <c r="I3" i="6"/>
  <c r="D3" i="6"/>
  <c r="B3" i="6"/>
  <c r="AB4" i="6"/>
  <c r="AA4" i="6"/>
  <c r="Z4" i="6"/>
  <c r="L4" i="6"/>
  <c r="K4" i="6"/>
  <c r="J4" i="6"/>
  <c r="I4" i="6"/>
  <c r="D4" i="6"/>
  <c r="B4" i="6"/>
  <c r="M9" i="6" l="1"/>
  <c r="M16" i="6"/>
  <c r="M5" i="6"/>
  <c r="M3" i="6"/>
  <c r="M10" i="6"/>
  <c r="M11" i="6"/>
  <c r="M6" i="6"/>
  <c r="M13" i="6"/>
  <c r="M12" i="6"/>
  <c r="M8" i="6"/>
  <c r="M15" i="6"/>
  <c r="M4" i="6"/>
  <c r="M14" i="6"/>
  <c r="M7" i="6"/>
  <c r="H15" i="3"/>
  <c r="D18" i="6"/>
  <c r="I18" i="6"/>
  <c r="J18" i="6"/>
  <c r="H4" i="6"/>
  <c r="B18" i="6"/>
  <c r="H13" i="6"/>
  <c r="H14" i="6"/>
  <c r="H10" i="6"/>
  <c r="K17" i="6"/>
  <c r="D17" i="6"/>
  <c r="H16" i="6"/>
  <c r="H9" i="6"/>
  <c r="I17" i="6"/>
  <c r="H12" i="6"/>
  <c r="H15" i="6"/>
  <c r="J17" i="6"/>
  <c r="H8" i="6"/>
  <c r="H3" i="6"/>
  <c r="H7" i="6"/>
  <c r="H11" i="6"/>
  <c r="B17" i="6"/>
  <c r="H6" i="6"/>
  <c r="H5" i="6"/>
  <c r="H17" i="6" l="1"/>
  <c r="I8" i="4"/>
  <c r="J8" i="4"/>
  <c r="B12" i="4"/>
  <c r="B3" i="4"/>
  <c r="B5" i="4"/>
  <c r="B9" i="4"/>
  <c r="B6" i="4"/>
  <c r="B4" i="4"/>
  <c r="B11" i="4"/>
  <c r="B7" i="4"/>
  <c r="B13" i="4"/>
  <c r="B16" i="4"/>
  <c r="B10" i="4"/>
  <c r="B15" i="4"/>
  <c r="B14" i="4"/>
  <c r="J4" i="1" l="1"/>
  <c r="J9" i="1"/>
  <c r="J5" i="1"/>
  <c r="J8" i="1"/>
  <c r="J6" i="1"/>
  <c r="J13" i="1"/>
  <c r="J11" i="1"/>
  <c r="J12" i="1"/>
  <c r="J10" i="1"/>
  <c r="J7" i="1"/>
  <c r="J15" i="1"/>
  <c r="J16" i="1"/>
  <c r="J14" i="1"/>
  <c r="J3" i="1"/>
  <c r="L12" i="4"/>
  <c r="L3" i="4"/>
  <c r="L5" i="4"/>
  <c r="L9" i="4"/>
  <c r="L6" i="4"/>
  <c r="L4" i="4"/>
  <c r="L11" i="4"/>
  <c r="L7" i="4"/>
  <c r="L13" i="4"/>
  <c r="L16" i="4"/>
  <c r="L10" i="4"/>
  <c r="L15" i="4"/>
  <c r="L14" i="4"/>
  <c r="L8" i="4"/>
  <c r="J12" i="4"/>
  <c r="J3" i="4"/>
  <c r="J5" i="4"/>
  <c r="J9" i="4"/>
  <c r="J6" i="4"/>
  <c r="J4" i="4"/>
  <c r="J11" i="4"/>
  <c r="J7" i="4"/>
  <c r="J13" i="4"/>
  <c r="J16" i="4"/>
  <c r="J10" i="4"/>
  <c r="J15" i="4"/>
  <c r="J14" i="4"/>
  <c r="AD5" i="4"/>
  <c r="AB7" i="4"/>
  <c r="AA16" i="4"/>
  <c r="AA4" i="4"/>
  <c r="Z7" i="4"/>
  <c r="J17" i="1" l="1"/>
  <c r="J18" i="1"/>
  <c r="J17" i="4"/>
  <c r="J18" i="4"/>
  <c r="AC14" i="4"/>
  <c r="AB14" i="4"/>
  <c r="AA14" i="4"/>
  <c r="Z14" i="4"/>
  <c r="I14" i="4"/>
  <c r="K14" i="4"/>
  <c r="D14" i="4"/>
  <c r="AC15" i="4"/>
  <c r="AB15" i="4"/>
  <c r="AA15" i="4"/>
  <c r="Z15" i="4"/>
  <c r="I15" i="4"/>
  <c r="K15" i="4"/>
  <c r="D15" i="4"/>
  <c r="AC16" i="4"/>
  <c r="AB16" i="4"/>
  <c r="Z16" i="4"/>
  <c r="I16" i="4"/>
  <c r="K16" i="4"/>
  <c r="D16" i="4"/>
  <c r="AC10" i="4"/>
  <c r="AB10" i="4"/>
  <c r="AA10" i="4"/>
  <c r="Z10" i="4"/>
  <c r="I10" i="4"/>
  <c r="K10" i="4"/>
  <c r="M10" i="4" s="1"/>
  <c r="D10" i="4"/>
  <c r="AC13" i="4"/>
  <c r="AB13" i="4"/>
  <c r="Z13" i="4"/>
  <c r="I13" i="4"/>
  <c r="K13" i="4"/>
  <c r="D13" i="4"/>
  <c r="AA7" i="4"/>
  <c r="I7" i="4"/>
  <c r="K7" i="4"/>
  <c r="M7" i="4" s="1"/>
  <c r="D7" i="4"/>
  <c r="AC11" i="4"/>
  <c r="AB11" i="4"/>
  <c r="AA11" i="4"/>
  <c r="Z11" i="4"/>
  <c r="I11" i="4"/>
  <c r="K11" i="4"/>
  <c r="M11" i="4" s="1"/>
  <c r="D11" i="4"/>
  <c r="AD4" i="4"/>
  <c r="AC4" i="4"/>
  <c r="AB4" i="4"/>
  <c r="Z4" i="4"/>
  <c r="I4" i="4"/>
  <c r="K4" i="4"/>
  <c r="M4" i="4" s="1"/>
  <c r="D4" i="4"/>
  <c r="AC6" i="4"/>
  <c r="AB6" i="4"/>
  <c r="AA6" i="4"/>
  <c r="Z6" i="4"/>
  <c r="I6" i="4"/>
  <c r="K6" i="4"/>
  <c r="D6" i="4"/>
  <c r="AC9" i="4"/>
  <c r="AB9" i="4"/>
  <c r="Z9" i="4"/>
  <c r="I9" i="4"/>
  <c r="K9" i="4"/>
  <c r="M9" i="4" s="1"/>
  <c r="D9" i="4"/>
  <c r="AC5" i="4"/>
  <c r="AB5" i="4"/>
  <c r="Z5" i="4"/>
  <c r="I5" i="4"/>
  <c r="K5" i="4"/>
  <c r="D5" i="4"/>
  <c r="AC3" i="4"/>
  <c r="AB3" i="4"/>
  <c r="AA3" i="4"/>
  <c r="Z3" i="4"/>
  <c r="I3" i="4"/>
  <c r="K3" i="4"/>
  <c r="M3" i="4" s="1"/>
  <c r="D3" i="4"/>
  <c r="AD12" i="4"/>
  <c r="AC12" i="4"/>
  <c r="AB12" i="4"/>
  <c r="AA12" i="4"/>
  <c r="Z12" i="4"/>
  <c r="I12" i="4"/>
  <c r="K12" i="4"/>
  <c r="M12" i="4" s="1"/>
  <c r="D12" i="4"/>
  <c r="AC8" i="4"/>
  <c r="AB8" i="4"/>
  <c r="AA8" i="4"/>
  <c r="Z8" i="4"/>
  <c r="K8" i="4"/>
  <c r="D8" i="4"/>
  <c r="B8" i="4"/>
  <c r="M6" i="4" l="1"/>
  <c r="M5" i="4"/>
  <c r="M16" i="4"/>
  <c r="M14" i="4"/>
  <c r="M8" i="4"/>
  <c r="M13" i="4"/>
  <c r="M15" i="4"/>
  <c r="H14" i="4"/>
  <c r="H5" i="4"/>
  <c r="H13" i="4"/>
  <c r="H9" i="4"/>
  <c r="H12" i="4"/>
  <c r="H7" i="4"/>
  <c r="H15" i="4"/>
  <c r="H3" i="4"/>
  <c r="H10" i="4"/>
  <c r="H6" i="4"/>
  <c r="H16" i="4"/>
  <c r="H11" i="4"/>
  <c r="H8" i="4"/>
  <c r="B18" i="4"/>
  <c r="I18" i="4"/>
  <c r="H4" i="4"/>
  <c r="D18" i="4"/>
  <c r="B17" i="4"/>
  <c r="D17" i="4"/>
  <c r="K17" i="4"/>
  <c r="I17" i="4"/>
  <c r="H17" i="4" l="1"/>
  <c r="Z7" i="3"/>
  <c r="Z4" i="3"/>
  <c r="Z3" i="3"/>
  <c r="Z9" i="3"/>
  <c r="Z11" i="3"/>
  <c r="Z6" i="3"/>
  <c r="Z5" i="3"/>
  <c r="Z13" i="3"/>
  <c r="Z10" i="3"/>
  <c r="Z12" i="3"/>
  <c r="Z14" i="3"/>
  <c r="Z8" i="3"/>
  <c r="AA7" i="3"/>
  <c r="AA4" i="3"/>
  <c r="AA3" i="3"/>
  <c r="AA9" i="3"/>
  <c r="AA11" i="3"/>
  <c r="AA6" i="3"/>
  <c r="AA5" i="3"/>
  <c r="AA10" i="3"/>
  <c r="AA8" i="3"/>
  <c r="AB7" i="3"/>
  <c r="AB4" i="3"/>
  <c r="AB3" i="3"/>
  <c r="AB9" i="3"/>
  <c r="AB6" i="3"/>
  <c r="AB5" i="3"/>
  <c r="AB13" i="3"/>
  <c r="AB10" i="3"/>
  <c r="AB14" i="3"/>
  <c r="AB8" i="3"/>
  <c r="AC7" i="3"/>
  <c r="AC4" i="3"/>
  <c r="AC3" i="3"/>
  <c r="AC9" i="3"/>
  <c r="AC11" i="3"/>
  <c r="AC6" i="3"/>
  <c r="AC5" i="3"/>
  <c r="AC13" i="3"/>
  <c r="AC10" i="3"/>
  <c r="AC12" i="3"/>
  <c r="AC14" i="3"/>
  <c r="AC8" i="3"/>
  <c r="AD4" i="3"/>
  <c r="AD9" i="3"/>
  <c r="AD6" i="3"/>
  <c r="D13" i="1" l="1"/>
  <c r="I7" i="1" l="1"/>
  <c r="I10" i="1"/>
  <c r="I12" i="1"/>
  <c r="I14" i="1"/>
  <c r="I16" i="1"/>
  <c r="I4" i="1"/>
  <c r="I5" i="1"/>
  <c r="I15" i="1"/>
  <c r="I6" i="1"/>
  <c r="I8" i="1"/>
  <c r="I13" i="1"/>
  <c r="I9" i="1"/>
  <c r="I11" i="1"/>
  <c r="I3" i="1"/>
  <c r="K7" i="1"/>
  <c r="K10" i="1"/>
  <c r="K12" i="1"/>
  <c r="K14" i="1"/>
  <c r="K16" i="1"/>
  <c r="K4" i="1"/>
  <c r="K5" i="1"/>
  <c r="K15" i="1"/>
  <c r="K6" i="1"/>
  <c r="K8" i="1"/>
  <c r="K13" i="1"/>
  <c r="K9" i="1"/>
  <c r="K11" i="1"/>
  <c r="K3" i="1"/>
  <c r="B7" i="1"/>
  <c r="B10" i="1"/>
  <c r="B12" i="1"/>
  <c r="B14" i="1"/>
  <c r="B16" i="1"/>
  <c r="B4" i="1"/>
  <c r="B5" i="1"/>
  <c r="B15" i="1"/>
  <c r="B6" i="1"/>
  <c r="B8" i="1"/>
  <c r="B13" i="1"/>
  <c r="B9" i="1"/>
  <c r="B11" i="1"/>
  <c r="D7" i="1"/>
  <c r="D10" i="1"/>
  <c r="D12" i="1"/>
  <c r="D14" i="1"/>
  <c r="D16" i="1"/>
  <c r="D4" i="1"/>
  <c r="D5" i="1"/>
  <c r="D15" i="1"/>
  <c r="D6" i="1"/>
  <c r="D8" i="1"/>
  <c r="D9" i="1"/>
  <c r="D11" i="1"/>
  <c r="D3" i="1"/>
  <c r="B3" i="1"/>
  <c r="L8" i="1" l="1"/>
  <c r="L6" i="1"/>
  <c r="L15" i="1"/>
  <c r="L4" i="1"/>
  <c r="L16" i="1"/>
  <c r="L14" i="1"/>
  <c r="L7" i="1"/>
  <c r="L5" i="1"/>
  <c r="L12" i="1"/>
  <c r="L10" i="1"/>
  <c r="L11" i="1"/>
  <c r="L9" i="1"/>
  <c r="L13" i="1"/>
  <c r="D17" i="1"/>
  <c r="D18" i="1"/>
  <c r="H8" i="1"/>
  <c r="H6" i="1"/>
  <c r="I17" i="1"/>
  <c r="I18" i="1"/>
  <c r="H5" i="1"/>
  <c r="H16" i="1"/>
  <c r="H4" i="1"/>
  <c r="H14" i="1"/>
  <c r="H10" i="1"/>
  <c r="H9" i="1"/>
  <c r="H15" i="1"/>
  <c r="H7" i="1"/>
  <c r="L3" i="1"/>
  <c r="K17" i="1"/>
  <c r="H12" i="1"/>
  <c r="H11" i="1"/>
  <c r="H3" i="1"/>
  <c r="B17" i="1"/>
  <c r="B18" i="1"/>
  <c r="H13" i="1"/>
  <c r="H17" i="1" l="1"/>
</calcChain>
</file>

<file path=xl/sharedStrings.xml><?xml version="1.0" encoding="utf-8"?>
<sst xmlns="http://schemas.openxmlformats.org/spreadsheetml/2006/main" count="315" uniqueCount="67">
  <si>
    <t>篮下</t>
    <phoneticPr fontId="1" type="noConversion"/>
  </si>
  <si>
    <t>中投</t>
    <phoneticPr fontId="1" type="noConversion"/>
  </si>
  <si>
    <t>三分</t>
    <phoneticPr fontId="1" type="noConversion"/>
  </si>
  <si>
    <t>罚球</t>
    <phoneticPr fontId="1" type="noConversion"/>
  </si>
  <si>
    <t>篮板</t>
    <phoneticPr fontId="1" type="noConversion"/>
  </si>
  <si>
    <t>助攻</t>
    <phoneticPr fontId="1" type="noConversion"/>
  </si>
  <si>
    <t>盖帽</t>
    <phoneticPr fontId="1" type="noConversion"/>
  </si>
  <si>
    <t>抢断</t>
    <phoneticPr fontId="1" type="noConversion"/>
  </si>
  <si>
    <t>未命中</t>
    <phoneticPr fontId="1" type="noConversion"/>
  </si>
  <si>
    <t>命中</t>
    <phoneticPr fontId="1" type="noConversion"/>
  </si>
  <si>
    <t>后场</t>
    <phoneticPr fontId="1" type="noConversion"/>
  </si>
  <si>
    <t>前场</t>
    <phoneticPr fontId="1" type="noConversion"/>
  </si>
  <si>
    <t>张合理</t>
    <phoneticPr fontId="1" type="noConversion"/>
  </si>
  <si>
    <t>得分</t>
    <phoneticPr fontId="1" type="noConversion"/>
  </si>
  <si>
    <t>何昌奇</t>
    <phoneticPr fontId="1" type="noConversion"/>
  </si>
  <si>
    <t>哈登</t>
    <phoneticPr fontId="1" type="noConversion"/>
  </si>
  <si>
    <t>大师</t>
    <phoneticPr fontId="1" type="noConversion"/>
  </si>
  <si>
    <t>波神</t>
    <phoneticPr fontId="1" type="noConversion"/>
  </si>
  <si>
    <t>077</t>
    <phoneticPr fontId="1" type="noConversion"/>
  </si>
  <si>
    <t>鲁哥</t>
    <phoneticPr fontId="1" type="noConversion"/>
  </si>
  <si>
    <t>芦苇</t>
    <phoneticPr fontId="1" type="noConversion"/>
  </si>
  <si>
    <t>赵航</t>
    <phoneticPr fontId="1" type="noConversion"/>
  </si>
  <si>
    <t>雷泽宇</t>
    <phoneticPr fontId="1" type="noConversion"/>
  </si>
  <si>
    <t>德玛西亚</t>
    <phoneticPr fontId="1" type="noConversion"/>
  </si>
  <si>
    <t>欧文</t>
    <phoneticPr fontId="1" type="noConversion"/>
  </si>
  <si>
    <t>欧文朋友</t>
    <phoneticPr fontId="1" type="noConversion"/>
  </si>
  <si>
    <t>胜利</t>
    <phoneticPr fontId="1" type="noConversion"/>
  </si>
  <si>
    <t>失败</t>
    <phoneticPr fontId="1" type="noConversion"/>
  </si>
  <si>
    <t>总场次</t>
    <phoneticPr fontId="1" type="noConversion"/>
  </si>
  <si>
    <t>真实命中率</t>
    <phoneticPr fontId="1" type="noConversion"/>
  </si>
  <si>
    <t>罚球%</t>
    <phoneticPr fontId="1" type="noConversion"/>
  </si>
  <si>
    <t>三分%</t>
    <phoneticPr fontId="1" type="noConversion"/>
  </si>
  <si>
    <t>两分%</t>
    <phoneticPr fontId="1" type="noConversion"/>
  </si>
  <si>
    <t>篮下%</t>
    <phoneticPr fontId="1" type="noConversion"/>
  </si>
  <si>
    <t>中投%</t>
    <phoneticPr fontId="1" type="noConversion"/>
  </si>
  <si>
    <t>出手数</t>
    <phoneticPr fontId="1" type="noConversion"/>
  </si>
  <si>
    <t>胜利贡献度</t>
    <phoneticPr fontId="1" type="noConversion"/>
  </si>
  <si>
    <t>胜利贡献度：</t>
    <phoneticPr fontId="1" type="noConversion"/>
  </si>
  <si>
    <t>郭天富</t>
    <phoneticPr fontId="1" type="noConversion"/>
  </si>
  <si>
    <t>平博士</t>
    <phoneticPr fontId="1" type="noConversion"/>
  </si>
  <si>
    <t>赵楠</t>
    <phoneticPr fontId="1" type="noConversion"/>
  </si>
  <si>
    <t>命中数</t>
    <phoneticPr fontId="1" type="noConversion"/>
  </si>
  <si>
    <t>刘懿霆</t>
    <phoneticPr fontId="1" type="noConversion"/>
  </si>
  <si>
    <t>小马</t>
    <phoneticPr fontId="1" type="noConversion"/>
  </si>
  <si>
    <t>王博森</t>
    <phoneticPr fontId="1" type="noConversion"/>
  </si>
  <si>
    <t>失误</t>
    <phoneticPr fontId="1" type="noConversion"/>
  </si>
  <si>
    <t>庚哥</t>
    <phoneticPr fontId="1" type="noConversion"/>
  </si>
  <si>
    <t>李浩</t>
    <phoneticPr fontId="1" type="noConversion"/>
  </si>
  <si>
    <t>孙健锋</t>
    <phoneticPr fontId="1" type="noConversion"/>
  </si>
  <si>
    <t>胜率</t>
    <phoneticPr fontId="1" type="noConversion"/>
  </si>
  <si>
    <t>平均</t>
    <phoneticPr fontId="1" type="noConversion"/>
  </si>
  <si>
    <t>得分/(出手数*2+罚球出手数*0.5)</t>
    <phoneticPr fontId="1" type="noConversion"/>
  </si>
  <si>
    <t>高晓东</t>
    <phoneticPr fontId="1" type="noConversion"/>
  </si>
  <si>
    <t>庚哥朋友</t>
    <phoneticPr fontId="1" type="noConversion"/>
  </si>
  <si>
    <t>相加</t>
    <phoneticPr fontId="1" type="noConversion"/>
  </si>
  <si>
    <t xml:space="preserve"> </t>
  </si>
  <si>
    <t>总计</t>
    <phoneticPr fontId="1" type="noConversion"/>
  </si>
  <si>
    <t>1*得分+0.45*前场板+0.15*后场板+0.9*抢断+1*助攻+0.6*盖帽-1.1*投丢数-0.7*失误</t>
    <phoneticPr fontId="1" type="noConversion"/>
  </si>
  <si>
    <t>未统计</t>
    <phoneticPr fontId="1" type="noConversion"/>
  </si>
  <si>
    <t>鸡鸡</t>
    <phoneticPr fontId="1" type="noConversion"/>
  </si>
  <si>
    <t>涂灏薰</t>
  </si>
  <si>
    <t>场均(每80分）</t>
    <phoneticPr fontId="1" type="noConversion"/>
  </si>
  <si>
    <t>平均贡献度</t>
    <phoneticPr fontId="1" type="noConversion"/>
  </si>
  <si>
    <t>出场次数</t>
  </si>
  <si>
    <t>前两周没统计失误数，就不算场均失误数了</t>
    <phoneticPr fontId="1" type="noConversion"/>
  </si>
  <si>
    <t>后场篮板</t>
    <phoneticPr fontId="1" type="noConversion"/>
  </si>
  <si>
    <t>前场篮板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</si>
</sst>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8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/>
    </xf>
    <xf numFmtId="176" fontId="0" fillId="7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" fontId="0" fillId="0" borderId="0" xfId="0" applyNumberFormat="1"/>
    <xf numFmtId="176" fontId="0" fillId="5" borderId="1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6" fontId="0" fillId="5" borderId="6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10" fontId="0" fillId="3" borderId="6" xfId="0" applyNumberFormat="1" applyFont="1" applyFill="1" applyBorder="1" applyAlignment="1">
      <alignment horizontal="center" vertical="center"/>
    </xf>
    <xf numFmtId="10" fontId="0" fillId="9" borderId="6" xfId="0" applyNumberFormat="1" applyFont="1" applyFill="1" applyBorder="1" applyAlignment="1">
      <alignment horizontal="center" vertical="center"/>
    </xf>
    <xf numFmtId="10" fontId="0" fillId="9" borderId="4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49" fontId="0" fillId="9" borderId="6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0" fontId="0" fillId="2" borderId="3" xfId="0" applyNumberFormat="1" applyFont="1" applyFill="1" applyBorder="1" applyAlignment="1">
      <alignment horizontal="center" vertical="center"/>
    </xf>
    <xf numFmtId="176" fontId="0" fillId="5" borderId="3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10" fontId="0" fillId="0" borderId="3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10" borderId="1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10" borderId="4" xfId="0" applyNumberFormat="1" applyFont="1" applyFill="1" applyBorder="1" applyAlignment="1">
      <alignment horizontal="center" vertical="center" wrapText="1"/>
    </xf>
    <xf numFmtId="176" fontId="0" fillId="10" borderId="10" xfId="0" applyNumberFormat="1" applyFont="1" applyFill="1" applyBorder="1" applyAlignment="1">
      <alignment horizontal="center" vertical="center"/>
    </xf>
    <xf numFmtId="176" fontId="0" fillId="10" borderId="5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zoomScale="85" zoomScaleNormal="85" workbookViewId="0">
      <selection activeCell="A17" sqref="A17:M17"/>
    </sheetView>
  </sheetViews>
  <sheetFormatPr defaultColWidth="8.88671875" defaultRowHeight="13.8" x14ac:dyDescent="0.25"/>
  <cols>
    <col min="1" max="2" width="8.88671875" style="1"/>
    <col min="3" max="4" width="8.88671875" style="25"/>
    <col min="5" max="5" width="8.88671875" style="1"/>
    <col min="6" max="6" width="11.6640625" style="1" bestFit="1" customWidth="1"/>
    <col min="7" max="7" width="11.6640625" style="30" customWidth="1"/>
    <col min="8" max="8" width="12.109375" style="25" bestFit="1" customWidth="1"/>
    <col min="9" max="11" width="8.88671875" style="25"/>
    <col min="12" max="12" width="7.44140625" style="25" customWidth="1"/>
    <col min="13" max="13" width="12.109375" style="25" bestFit="1" customWidth="1"/>
    <col min="14" max="19" width="8.88671875" style="25"/>
    <col min="20" max="23" width="8.88671875" style="1"/>
    <col min="24" max="24" width="12.109375" style="1" bestFit="1" customWidth="1"/>
    <col min="25" max="25" width="8.88671875" style="1"/>
    <col min="26" max="27" width="12.109375" style="1" bestFit="1" customWidth="1"/>
    <col min="28" max="30" width="8.88671875" style="1"/>
    <col min="31" max="32" width="9" customWidth="1"/>
    <col min="33" max="16384" width="8.88671875" style="1"/>
  </cols>
  <sheetData>
    <row r="1" spans="1:31" x14ac:dyDescent="0.25">
      <c r="A1" s="66"/>
      <c r="B1" s="67" t="s">
        <v>13</v>
      </c>
      <c r="C1" s="64" t="s">
        <v>5</v>
      </c>
      <c r="D1" s="64" t="s">
        <v>4</v>
      </c>
      <c r="E1" s="67" t="s">
        <v>6</v>
      </c>
      <c r="F1" s="67" t="s">
        <v>7</v>
      </c>
      <c r="G1" s="64" t="s">
        <v>45</v>
      </c>
      <c r="H1" s="64" t="s">
        <v>29</v>
      </c>
      <c r="I1" s="64" t="s">
        <v>35</v>
      </c>
      <c r="J1" s="64" t="s">
        <v>41</v>
      </c>
      <c r="K1" s="64" t="s">
        <v>28</v>
      </c>
      <c r="L1" s="64" t="s">
        <v>49</v>
      </c>
      <c r="M1" s="71" t="s">
        <v>36</v>
      </c>
      <c r="N1" s="68" t="s">
        <v>0</v>
      </c>
      <c r="O1" s="69"/>
      <c r="P1" s="68" t="s">
        <v>1</v>
      </c>
      <c r="Q1" s="69"/>
      <c r="R1" s="68" t="s">
        <v>2</v>
      </c>
      <c r="S1" s="69"/>
      <c r="T1" s="66" t="s">
        <v>3</v>
      </c>
      <c r="U1" s="66"/>
      <c r="V1" s="66" t="s">
        <v>4</v>
      </c>
      <c r="W1" s="66"/>
      <c r="X1" s="66" t="s">
        <v>26</v>
      </c>
      <c r="Y1" s="66" t="s">
        <v>27</v>
      </c>
      <c r="Z1" s="66" t="s">
        <v>32</v>
      </c>
      <c r="AA1" s="66" t="s">
        <v>31</v>
      </c>
      <c r="AB1" s="66" t="s">
        <v>33</v>
      </c>
      <c r="AC1" s="66" t="s">
        <v>34</v>
      </c>
      <c r="AD1" s="66" t="s">
        <v>30</v>
      </c>
      <c r="AE1" s="70" t="s">
        <v>63</v>
      </c>
    </row>
    <row r="2" spans="1:31" x14ac:dyDescent="0.25">
      <c r="A2" s="66"/>
      <c r="B2" s="67"/>
      <c r="C2" s="65"/>
      <c r="D2" s="65"/>
      <c r="E2" s="67"/>
      <c r="F2" s="67"/>
      <c r="G2" s="65"/>
      <c r="H2" s="65"/>
      <c r="I2" s="65"/>
      <c r="J2" s="65"/>
      <c r="K2" s="65"/>
      <c r="L2" s="65"/>
      <c r="M2" s="72"/>
      <c r="N2" s="27" t="s">
        <v>8</v>
      </c>
      <c r="O2" s="27" t="s">
        <v>9</v>
      </c>
      <c r="P2" s="27" t="s">
        <v>8</v>
      </c>
      <c r="Q2" s="27" t="s">
        <v>9</v>
      </c>
      <c r="R2" s="27" t="s">
        <v>8</v>
      </c>
      <c r="S2" s="27" t="s">
        <v>9</v>
      </c>
      <c r="T2" s="2" t="s">
        <v>8</v>
      </c>
      <c r="U2" s="2" t="s">
        <v>9</v>
      </c>
      <c r="V2" s="2" t="s">
        <v>10</v>
      </c>
      <c r="W2" s="2" t="s">
        <v>11</v>
      </c>
      <c r="X2" s="66"/>
      <c r="Y2" s="66"/>
      <c r="Z2" s="66"/>
      <c r="AA2" s="66"/>
      <c r="AB2" s="66"/>
      <c r="AC2" s="66"/>
      <c r="AD2" s="66"/>
      <c r="AE2" s="70"/>
    </row>
    <row r="3" spans="1:31" ht="22.95" customHeight="1" x14ac:dyDescent="0.25">
      <c r="A3" s="2" t="s">
        <v>12</v>
      </c>
      <c r="B3" s="4">
        <f t="shared" ref="B3:B16" si="0">O3*2+Q3*2+S3*3+U3</f>
        <v>34</v>
      </c>
      <c r="C3" s="26">
        <v>6</v>
      </c>
      <c r="D3" s="26">
        <f t="shared" ref="D3:D16" si="1">V3+W3</f>
        <v>15</v>
      </c>
      <c r="E3" s="10">
        <v>0</v>
      </c>
      <c r="F3" s="4">
        <v>6</v>
      </c>
      <c r="G3" s="29"/>
      <c r="H3" s="12">
        <f t="shared" ref="H3:H17" si="2">B3/(I3*2+0.5*SUM(T3:U3))</f>
        <v>0.53125</v>
      </c>
      <c r="I3" s="26">
        <f t="shared" ref="I3:I16" si="3">SUM(N3:S3)</f>
        <v>31</v>
      </c>
      <c r="J3" s="4">
        <f t="shared" ref="J3:J16" si="4">O3+Q3+S3</f>
        <v>16</v>
      </c>
      <c r="K3" s="26">
        <f t="shared" ref="K3:K16" si="5">Y3+X3</f>
        <v>7</v>
      </c>
      <c r="L3" s="12">
        <f t="shared" ref="L3:L16" si="6">X3/K3</f>
        <v>0.8571428571428571</v>
      </c>
      <c r="M3" s="34">
        <f>6.5/K3*(B3+0.45*W3+0.15*V3+0.9*F3+C3+0.6*E3-1.1*(I3-J3))</f>
        <v>29.760714285714283</v>
      </c>
      <c r="N3" s="27">
        <v>5</v>
      </c>
      <c r="O3" s="4">
        <v>12</v>
      </c>
      <c r="P3" s="27">
        <v>7</v>
      </c>
      <c r="Q3" s="27">
        <v>4</v>
      </c>
      <c r="R3" s="27">
        <v>3</v>
      </c>
      <c r="S3" s="27">
        <v>0</v>
      </c>
      <c r="T3" s="2">
        <v>2</v>
      </c>
      <c r="U3" s="2">
        <v>2</v>
      </c>
      <c r="V3" s="2">
        <v>12</v>
      </c>
      <c r="W3" s="14">
        <v>3</v>
      </c>
      <c r="X3" s="2">
        <v>6</v>
      </c>
      <c r="Y3" s="2">
        <v>1</v>
      </c>
      <c r="Z3" s="5">
        <f t="shared" ref="Z3:Z11" si="7">(O3+Q3)/SUM(N3:Q3)</f>
        <v>0.5714285714285714</v>
      </c>
      <c r="AA3" s="5">
        <f>S3/(S3+R3)</f>
        <v>0</v>
      </c>
      <c r="AB3" s="6">
        <f t="shared" ref="AB3:AB11" si="8">O3/(O3+N3)</f>
        <v>0.70588235294117652</v>
      </c>
      <c r="AC3" s="5">
        <f t="shared" ref="AC3:AC11" si="9">Q3/(P3+Q3)</f>
        <v>0.36363636363636365</v>
      </c>
      <c r="AD3" s="5">
        <f>U3/(T3+U3)</f>
        <v>0.5</v>
      </c>
      <c r="AE3" s="30">
        <v>1</v>
      </c>
    </row>
    <row r="4" spans="1:31" ht="22.95" customHeight="1" x14ac:dyDescent="0.25">
      <c r="A4" s="2" t="s">
        <v>19</v>
      </c>
      <c r="B4" s="10">
        <f t="shared" si="0"/>
        <v>21</v>
      </c>
      <c r="C4" s="4">
        <v>8</v>
      </c>
      <c r="D4" s="26">
        <f t="shared" si="1"/>
        <v>7</v>
      </c>
      <c r="E4" s="10">
        <v>0</v>
      </c>
      <c r="F4" s="10">
        <v>4</v>
      </c>
      <c r="G4" s="29"/>
      <c r="H4" s="6">
        <f t="shared" si="2"/>
        <v>0.57534246575342463</v>
      </c>
      <c r="I4" s="26">
        <f t="shared" si="3"/>
        <v>16</v>
      </c>
      <c r="J4" s="26">
        <f t="shared" si="4"/>
        <v>8</v>
      </c>
      <c r="K4" s="26">
        <f t="shared" si="5"/>
        <v>8</v>
      </c>
      <c r="L4" s="12">
        <f t="shared" si="6"/>
        <v>0.375</v>
      </c>
      <c r="M4" s="34">
        <f t="shared" ref="M4:M16" si="10">6.5/K4*(B4+0.45*W4+0.15*V4+0.9*F4+C4+0.6*E4-1.1*(I4-J4))</f>
        <v>21.409375000000004</v>
      </c>
      <c r="N4" s="27">
        <v>3</v>
      </c>
      <c r="O4" s="27">
        <v>6</v>
      </c>
      <c r="P4" s="27">
        <v>2</v>
      </c>
      <c r="Q4" s="27">
        <v>1</v>
      </c>
      <c r="R4" s="27">
        <v>3</v>
      </c>
      <c r="S4" s="27">
        <v>1</v>
      </c>
      <c r="T4" s="2">
        <v>5</v>
      </c>
      <c r="U4" s="4">
        <v>4</v>
      </c>
      <c r="V4" s="2">
        <v>2</v>
      </c>
      <c r="W4" s="14">
        <v>5</v>
      </c>
      <c r="X4" s="2">
        <v>3</v>
      </c>
      <c r="Y4" s="2">
        <v>5</v>
      </c>
      <c r="Z4" s="5">
        <f t="shared" si="7"/>
        <v>0.58333333333333337</v>
      </c>
      <c r="AA4" s="5">
        <f>S4/(S4+R4)</f>
        <v>0.25</v>
      </c>
      <c r="AB4" s="5">
        <f t="shared" si="8"/>
        <v>0.66666666666666663</v>
      </c>
      <c r="AC4" s="5">
        <f t="shared" si="9"/>
        <v>0.33333333333333331</v>
      </c>
      <c r="AD4" s="5">
        <f>U4/(T4+U4)</f>
        <v>0.44444444444444442</v>
      </c>
      <c r="AE4" s="30">
        <v>1</v>
      </c>
    </row>
    <row r="5" spans="1:31" ht="22.95" customHeight="1" x14ac:dyDescent="0.25">
      <c r="A5" s="2" t="s">
        <v>20</v>
      </c>
      <c r="B5" s="10">
        <f t="shared" si="0"/>
        <v>16</v>
      </c>
      <c r="C5" s="26">
        <v>4</v>
      </c>
      <c r="D5" s="26">
        <f t="shared" si="1"/>
        <v>20</v>
      </c>
      <c r="E5" s="10">
        <v>1</v>
      </c>
      <c r="F5" s="10">
        <v>4</v>
      </c>
      <c r="G5" s="29"/>
      <c r="H5" s="12">
        <f t="shared" si="2"/>
        <v>0.5</v>
      </c>
      <c r="I5" s="26">
        <f t="shared" si="3"/>
        <v>16</v>
      </c>
      <c r="J5" s="26">
        <f t="shared" si="4"/>
        <v>8</v>
      </c>
      <c r="K5" s="26">
        <f t="shared" si="5"/>
        <v>6</v>
      </c>
      <c r="L5" s="12">
        <f t="shared" si="6"/>
        <v>0.33333333333333331</v>
      </c>
      <c r="M5" s="34">
        <f t="shared" si="10"/>
        <v>21.558333333333334</v>
      </c>
      <c r="N5" s="27">
        <v>6</v>
      </c>
      <c r="O5" s="27">
        <v>5</v>
      </c>
      <c r="P5" s="27">
        <v>0</v>
      </c>
      <c r="Q5" s="27">
        <v>3</v>
      </c>
      <c r="R5" s="27">
        <v>2</v>
      </c>
      <c r="S5" s="27">
        <v>0</v>
      </c>
      <c r="T5" s="2">
        <v>0</v>
      </c>
      <c r="U5" s="2">
        <v>0</v>
      </c>
      <c r="V5" s="2">
        <v>15</v>
      </c>
      <c r="W5" s="14">
        <v>5</v>
      </c>
      <c r="X5" s="2">
        <v>2</v>
      </c>
      <c r="Y5" s="2">
        <v>4</v>
      </c>
      <c r="Z5" s="5">
        <f t="shared" si="7"/>
        <v>0.5714285714285714</v>
      </c>
      <c r="AA5" s="5">
        <f>S5/(S5+R5)</f>
        <v>0</v>
      </c>
      <c r="AB5" s="5">
        <f t="shared" si="8"/>
        <v>0.45454545454545453</v>
      </c>
      <c r="AC5" s="6">
        <f t="shared" si="9"/>
        <v>1</v>
      </c>
      <c r="AD5" s="5"/>
      <c r="AE5" s="30">
        <v>1</v>
      </c>
    </row>
    <row r="6" spans="1:31" ht="22.95" customHeight="1" x14ac:dyDescent="0.25">
      <c r="A6" s="2" t="s">
        <v>23</v>
      </c>
      <c r="B6" s="10">
        <f t="shared" si="0"/>
        <v>14</v>
      </c>
      <c r="C6" s="26">
        <v>2</v>
      </c>
      <c r="D6" s="4">
        <f t="shared" si="1"/>
        <v>24</v>
      </c>
      <c r="E6" s="10">
        <v>0</v>
      </c>
      <c r="F6" s="10">
        <v>2</v>
      </c>
      <c r="G6" s="29"/>
      <c r="H6" s="12">
        <f t="shared" si="2"/>
        <v>0.4</v>
      </c>
      <c r="I6" s="26">
        <f t="shared" si="3"/>
        <v>17</v>
      </c>
      <c r="J6" s="26">
        <f t="shared" si="4"/>
        <v>6</v>
      </c>
      <c r="K6" s="26">
        <f t="shared" si="5"/>
        <v>6</v>
      </c>
      <c r="L6" s="12">
        <f t="shared" si="6"/>
        <v>0.5</v>
      </c>
      <c r="M6" s="34">
        <f t="shared" si="10"/>
        <v>13</v>
      </c>
      <c r="N6" s="27">
        <v>4</v>
      </c>
      <c r="O6" s="27">
        <v>5</v>
      </c>
      <c r="P6" s="27">
        <v>0</v>
      </c>
      <c r="Q6" s="27">
        <v>1</v>
      </c>
      <c r="R6" s="7">
        <v>7</v>
      </c>
      <c r="S6" s="7">
        <v>0</v>
      </c>
      <c r="T6" s="2">
        <v>0</v>
      </c>
      <c r="U6" s="2">
        <v>2</v>
      </c>
      <c r="V6" s="2">
        <v>15</v>
      </c>
      <c r="W6" s="4">
        <v>9</v>
      </c>
      <c r="X6" s="2">
        <v>3</v>
      </c>
      <c r="Y6" s="2">
        <v>3</v>
      </c>
      <c r="Z6" s="6">
        <f t="shared" si="7"/>
        <v>0.6</v>
      </c>
      <c r="AA6" s="5">
        <f>S6/(S6+R6)</f>
        <v>0</v>
      </c>
      <c r="AB6" s="5">
        <f t="shared" si="8"/>
        <v>0.55555555555555558</v>
      </c>
      <c r="AC6" s="5">
        <f t="shared" si="9"/>
        <v>1</v>
      </c>
      <c r="AD6" s="5">
        <f>U6/(T6+U6)</f>
        <v>1</v>
      </c>
      <c r="AE6" s="30">
        <v>1</v>
      </c>
    </row>
    <row r="7" spans="1:31" ht="22.95" customHeight="1" x14ac:dyDescent="0.25">
      <c r="A7" s="2" t="s">
        <v>14</v>
      </c>
      <c r="B7" s="10">
        <f t="shared" si="0"/>
        <v>4</v>
      </c>
      <c r="C7" s="26">
        <v>7</v>
      </c>
      <c r="D7" s="26">
        <f t="shared" si="1"/>
        <v>9</v>
      </c>
      <c r="E7" s="10">
        <v>0</v>
      </c>
      <c r="F7" s="10">
        <v>1</v>
      </c>
      <c r="G7" s="29"/>
      <c r="H7" s="12">
        <f t="shared" si="2"/>
        <v>0.33333333333333331</v>
      </c>
      <c r="I7" s="26">
        <f t="shared" si="3"/>
        <v>6</v>
      </c>
      <c r="J7" s="26">
        <f t="shared" si="4"/>
        <v>2</v>
      </c>
      <c r="K7" s="26">
        <f t="shared" si="5"/>
        <v>5</v>
      </c>
      <c r="L7" s="12">
        <f t="shared" si="6"/>
        <v>0.8</v>
      </c>
      <c r="M7" s="34">
        <f t="shared" si="10"/>
        <v>12.285000000000002</v>
      </c>
      <c r="N7" s="27">
        <v>2</v>
      </c>
      <c r="O7" s="27">
        <v>1</v>
      </c>
      <c r="P7" s="27">
        <v>1</v>
      </c>
      <c r="Q7" s="27">
        <v>1</v>
      </c>
      <c r="R7" s="27">
        <v>1</v>
      </c>
      <c r="S7" s="27">
        <v>0</v>
      </c>
      <c r="T7" s="2">
        <v>0</v>
      </c>
      <c r="U7" s="2">
        <v>0</v>
      </c>
      <c r="V7" s="2">
        <v>7</v>
      </c>
      <c r="W7" s="14">
        <v>2</v>
      </c>
      <c r="X7" s="2">
        <v>4</v>
      </c>
      <c r="Y7" s="2">
        <v>1</v>
      </c>
      <c r="Z7" s="5">
        <f t="shared" si="7"/>
        <v>0.4</v>
      </c>
      <c r="AA7" s="5">
        <f>S7/(S7+R7)</f>
        <v>0</v>
      </c>
      <c r="AB7" s="5">
        <f t="shared" si="8"/>
        <v>0.33333333333333331</v>
      </c>
      <c r="AC7" s="5">
        <f t="shared" si="9"/>
        <v>0.5</v>
      </c>
      <c r="AD7" s="5"/>
      <c r="AE7" s="30">
        <v>1</v>
      </c>
    </row>
    <row r="8" spans="1:31" ht="22.95" customHeight="1" x14ac:dyDescent="0.25">
      <c r="A8" s="2" t="s">
        <v>24</v>
      </c>
      <c r="B8" s="10">
        <f t="shared" si="0"/>
        <v>20</v>
      </c>
      <c r="C8" s="26">
        <v>3</v>
      </c>
      <c r="D8" s="26">
        <f t="shared" si="1"/>
        <v>6</v>
      </c>
      <c r="E8" s="10">
        <v>0</v>
      </c>
      <c r="F8" s="10">
        <v>1</v>
      </c>
      <c r="G8" s="29"/>
      <c r="H8" s="12">
        <f t="shared" si="2"/>
        <v>0.41666666666666669</v>
      </c>
      <c r="I8" s="26">
        <f t="shared" si="3"/>
        <v>24</v>
      </c>
      <c r="J8" s="26">
        <f t="shared" si="4"/>
        <v>10</v>
      </c>
      <c r="K8" s="26">
        <f t="shared" si="5"/>
        <v>6</v>
      </c>
      <c r="L8" s="12">
        <f t="shared" si="6"/>
        <v>0.33333333333333331</v>
      </c>
      <c r="M8" s="34">
        <f t="shared" si="10"/>
        <v>11.15833333333333</v>
      </c>
      <c r="N8" s="27">
        <v>8</v>
      </c>
      <c r="O8" s="27">
        <v>7</v>
      </c>
      <c r="P8" s="27">
        <v>6</v>
      </c>
      <c r="Q8" s="27">
        <v>3</v>
      </c>
      <c r="R8" s="27">
        <v>0</v>
      </c>
      <c r="S8" s="27">
        <v>0</v>
      </c>
      <c r="T8" s="2">
        <v>0</v>
      </c>
      <c r="U8" s="2">
        <v>0</v>
      </c>
      <c r="V8" s="2">
        <v>3</v>
      </c>
      <c r="W8" s="14">
        <v>3</v>
      </c>
      <c r="X8" s="2">
        <v>2</v>
      </c>
      <c r="Y8" s="2">
        <v>4</v>
      </c>
      <c r="Z8" s="5">
        <f t="shared" si="7"/>
        <v>0.41666666666666669</v>
      </c>
      <c r="AA8" s="5"/>
      <c r="AB8" s="5">
        <f t="shared" si="8"/>
        <v>0.46666666666666667</v>
      </c>
      <c r="AC8" s="5">
        <f t="shared" si="9"/>
        <v>0.33333333333333331</v>
      </c>
      <c r="AD8" s="5"/>
      <c r="AE8" s="30">
        <v>1</v>
      </c>
    </row>
    <row r="9" spans="1:31" ht="22.95" customHeight="1" x14ac:dyDescent="0.25">
      <c r="A9" s="2" t="s">
        <v>22</v>
      </c>
      <c r="B9" s="10">
        <f t="shared" si="0"/>
        <v>30</v>
      </c>
      <c r="C9" s="26">
        <v>1</v>
      </c>
      <c r="D9" s="26">
        <f t="shared" si="1"/>
        <v>19</v>
      </c>
      <c r="E9" s="10">
        <v>1</v>
      </c>
      <c r="F9" s="10">
        <v>2</v>
      </c>
      <c r="G9" s="29"/>
      <c r="H9" s="12">
        <f t="shared" si="2"/>
        <v>0.39473684210526316</v>
      </c>
      <c r="I9" s="4">
        <f t="shared" si="3"/>
        <v>37</v>
      </c>
      <c r="J9" s="26">
        <f t="shared" si="4"/>
        <v>13</v>
      </c>
      <c r="K9" s="26">
        <f t="shared" si="5"/>
        <v>7</v>
      </c>
      <c r="L9" s="12">
        <f t="shared" si="6"/>
        <v>0.7142857142857143</v>
      </c>
      <c r="M9" s="34">
        <f t="shared" si="10"/>
        <v>10.260714285714281</v>
      </c>
      <c r="N9" s="27">
        <v>8</v>
      </c>
      <c r="O9" s="27">
        <v>4</v>
      </c>
      <c r="P9" s="27">
        <v>15</v>
      </c>
      <c r="Q9" s="4">
        <v>8</v>
      </c>
      <c r="R9" s="27">
        <v>1</v>
      </c>
      <c r="S9" s="27">
        <v>1</v>
      </c>
      <c r="T9" s="2">
        <v>1</v>
      </c>
      <c r="U9" s="2">
        <v>3</v>
      </c>
      <c r="V9" s="2">
        <v>15</v>
      </c>
      <c r="W9" s="14">
        <v>4</v>
      </c>
      <c r="X9" s="2">
        <v>5</v>
      </c>
      <c r="Y9" s="2">
        <v>2</v>
      </c>
      <c r="Z9" s="5">
        <f t="shared" si="7"/>
        <v>0.34285714285714286</v>
      </c>
      <c r="AA9" s="5">
        <f>S9/(S9+R9)</f>
        <v>0.5</v>
      </c>
      <c r="AB9" s="5">
        <f t="shared" si="8"/>
        <v>0.33333333333333331</v>
      </c>
      <c r="AC9" s="5">
        <f t="shared" si="9"/>
        <v>0.34782608695652173</v>
      </c>
      <c r="AD9" s="5">
        <f>U9/(T9+U9)</f>
        <v>0.75</v>
      </c>
      <c r="AE9" s="30">
        <v>1</v>
      </c>
    </row>
    <row r="10" spans="1:31" ht="22.95" customHeight="1" x14ac:dyDescent="0.25">
      <c r="A10" s="2" t="s">
        <v>15</v>
      </c>
      <c r="B10" s="10">
        <f t="shared" si="0"/>
        <v>14</v>
      </c>
      <c r="C10" s="26">
        <v>1</v>
      </c>
      <c r="D10" s="26">
        <f t="shared" si="1"/>
        <v>13</v>
      </c>
      <c r="E10" s="10">
        <v>0</v>
      </c>
      <c r="F10" s="10">
        <v>1</v>
      </c>
      <c r="G10" s="29"/>
      <c r="H10" s="12">
        <f t="shared" si="2"/>
        <v>0.4375</v>
      </c>
      <c r="I10" s="26">
        <f t="shared" si="3"/>
        <v>15</v>
      </c>
      <c r="J10" s="26">
        <f t="shared" si="4"/>
        <v>5</v>
      </c>
      <c r="K10" s="26">
        <f t="shared" si="5"/>
        <v>7</v>
      </c>
      <c r="L10" s="12">
        <f t="shared" si="6"/>
        <v>0.42857142857142855</v>
      </c>
      <c r="M10" s="34">
        <f t="shared" si="10"/>
        <v>6.6392857142857133</v>
      </c>
      <c r="N10" s="27">
        <v>2</v>
      </c>
      <c r="O10" s="27">
        <v>3</v>
      </c>
      <c r="P10" s="27">
        <v>1</v>
      </c>
      <c r="Q10" s="27">
        <v>0</v>
      </c>
      <c r="R10" s="27">
        <v>7</v>
      </c>
      <c r="S10" s="27">
        <v>2</v>
      </c>
      <c r="T10" s="2">
        <v>2</v>
      </c>
      <c r="U10" s="2">
        <v>2</v>
      </c>
      <c r="V10" s="2">
        <v>12</v>
      </c>
      <c r="W10" s="14">
        <v>1</v>
      </c>
      <c r="X10" s="2">
        <v>3</v>
      </c>
      <c r="Y10" s="2">
        <v>4</v>
      </c>
      <c r="Z10" s="5">
        <f t="shared" si="7"/>
        <v>0.5</v>
      </c>
      <c r="AA10" s="5">
        <f>S10/(S10+R10)</f>
        <v>0.22222222222222221</v>
      </c>
      <c r="AB10" s="5">
        <f t="shared" si="8"/>
        <v>0.6</v>
      </c>
      <c r="AC10" s="5">
        <f t="shared" si="9"/>
        <v>0</v>
      </c>
      <c r="AD10" s="5">
        <f>U10/(T10+U10)</f>
        <v>0.5</v>
      </c>
      <c r="AE10" s="30">
        <v>1</v>
      </c>
    </row>
    <row r="11" spans="1:31" ht="22.95" customHeight="1" x14ac:dyDescent="0.25">
      <c r="A11" s="2" t="s">
        <v>38</v>
      </c>
      <c r="B11" s="10">
        <f t="shared" si="0"/>
        <v>19</v>
      </c>
      <c r="C11" s="26">
        <v>0</v>
      </c>
      <c r="D11" s="26">
        <f t="shared" si="1"/>
        <v>4</v>
      </c>
      <c r="E11" s="10">
        <v>0</v>
      </c>
      <c r="F11" s="10">
        <v>2</v>
      </c>
      <c r="G11" s="29"/>
      <c r="H11" s="12">
        <f t="shared" si="2"/>
        <v>0.40425531914893614</v>
      </c>
      <c r="I11" s="26">
        <f t="shared" si="3"/>
        <v>23</v>
      </c>
      <c r="J11" s="26">
        <f t="shared" si="4"/>
        <v>9</v>
      </c>
      <c r="K11" s="26">
        <f t="shared" si="5"/>
        <v>7</v>
      </c>
      <c r="L11" s="12">
        <f t="shared" si="6"/>
        <v>0.7142857142857143</v>
      </c>
      <c r="M11" s="34">
        <f t="shared" si="10"/>
        <v>6.1285714285714272</v>
      </c>
      <c r="N11" s="27">
        <v>3</v>
      </c>
      <c r="O11" s="27">
        <v>5</v>
      </c>
      <c r="P11" s="27">
        <v>5</v>
      </c>
      <c r="Q11" s="27">
        <v>4</v>
      </c>
      <c r="R11" s="27">
        <v>6</v>
      </c>
      <c r="S11" s="27">
        <v>0</v>
      </c>
      <c r="T11" s="2">
        <v>1</v>
      </c>
      <c r="U11" s="2">
        <v>1</v>
      </c>
      <c r="V11" s="2">
        <v>2</v>
      </c>
      <c r="W11" s="14">
        <v>2</v>
      </c>
      <c r="X11" s="2">
        <v>5</v>
      </c>
      <c r="Y11" s="2">
        <v>2</v>
      </c>
      <c r="Z11" s="5">
        <f t="shared" si="7"/>
        <v>0.52941176470588236</v>
      </c>
      <c r="AA11" s="5">
        <f>S11/(S11+R11)</f>
        <v>0</v>
      </c>
      <c r="AB11" s="5">
        <f t="shared" si="8"/>
        <v>0.625</v>
      </c>
      <c r="AC11" s="5">
        <f t="shared" si="9"/>
        <v>0.44444444444444442</v>
      </c>
      <c r="AD11" s="5">
        <f>U11/(T11+U11)</f>
        <v>0.5</v>
      </c>
      <c r="AE11" s="30">
        <v>1</v>
      </c>
    </row>
    <row r="12" spans="1:31" ht="22.95" customHeight="1" x14ac:dyDescent="0.25">
      <c r="A12" s="2" t="s">
        <v>16</v>
      </c>
      <c r="B12" s="10">
        <f t="shared" si="0"/>
        <v>15</v>
      </c>
      <c r="C12" s="26">
        <v>1</v>
      </c>
      <c r="D12" s="26">
        <f t="shared" si="1"/>
        <v>0</v>
      </c>
      <c r="E12" s="10">
        <v>0</v>
      </c>
      <c r="F12" s="10">
        <v>3</v>
      </c>
      <c r="G12" s="29"/>
      <c r="H12" s="12">
        <f t="shared" si="2"/>
        <v>0.44117647058823528</v>
      </c>
      <c r="I12" s="26">
        <f t="shared" si="3"/>
        <v>17</v>
      </c>
      <c r="J12" s="26">
        <f t="shared" si="4"/>
        <v>5</v>
      </c>
      <c r="K12" s="26">
        <f t="shared" si="5"/>
        <v>6</v>
      </c>
      <c r="L12" s="12">
        <f t="shared" si="6"/>
        <v>0.33333333333333331</v>
      </c>
      <c r="M12" s="34">
        <f t="shared" si="10"/>
        <v>5.9583333333333313</v>
      </c>
      <c r="N12" s="27">
        <v>0</v>
      </c>
      <c r="O12" s="27">
        <v>0</v>
      </c>
      <c r="P12" s="27">
        <v>0</v>
      </c>
      <c r="Q12" s="27">
        <v>0</v>
      </c>
      <c r="R12" s="27">
        <v>12</v>
      </c>
      <c r="S12" s="4">
        <v>5</v>
      </c>
      <c r="T12" s="2">
        <v>0</v>
      </c>
      <c r="U12" s="2">
        <v>0</v>
      </c>
      <c r="V12" s="2">
        <v>0</v>
      </c>
      <c r="W12" s="14">
        <v>0</v>
      </c>
      <c r="X12" s="2">
        <v>2</v>
      </c>
      <c r="Y12" s="2">
        <v>4</v>
      </c>
      <c r="Z12" s="5"/>
      <c r="AA12" s="5">
        <f>S12/(S12+R12)</f>
        <v>0.29411764705882354</v>
      </c>
      <c r="AB12" s="5"/>
      <c r="AC12" s="5"/>
      <c r="AD12" s="5"/>
      <c r="AE12" s="30">
        <v>1</v>
      </c>
    </row>
    <row r="13" spans="1:31" ht="22.95" customHeight="1" x14ac:dyDescent="0.25">
      <c r="A13" s="2" t="s">
        <v>25</v>
      </c>
      <c r="B13" s="10">
        <f t="shared" si="0"/>
        <v>14</v>
      </c>
      <c r="C13" s="26">
        <v>2</v>
      </c>
      <c r="D13" s="26">
        <f t="shared" si="1"/>
        <v>13</v>
      </c>
      <c r="E13" s="10">
        <v>0</v>
      </c>
      <c r="F13" s="10">
        <v>2</v>
      </c>
      <c r="G13" s="29"/>
      <c r="H13" s="12">
        <f t="shared" si="2"/>
        <v>0.31111111111111112</v>
      </c>
      <c r="I13" s="26">
        <f t="shared" si="3"/>
        <v>22</v>
      </c>
      <c r="J13" s="26">
        <f t="shared" si="4"/>
        <v>7</v>
      </c>
      <c r="K13" s="26">
        <f t="shared" si="5"/>
        <v>7</v>
      </c>
      <c r="L13" s="12">
        <f t="shared" si="6"/>
        <v>0.42857142857142855</v>
      </c>
      <c r="M13" s="34">
        <f t="shared" si="10"/>
        <v>4.6892857142857149</v>
      </c>
      <c r="N13" s="27">
        <v>5</v>
      </c>
      <c r="O13" s="27">
        <v>3</v>
      </c>
      <c r="P13" s="27">
        <v>10</v>
      </c>
      <c r="Q13" s="27">
        <v>4</v>
      </c>
      <c r="R13" s="27">
        <v>0</v>
      </c>
      <c r="S13" s="27">
        <v>0</v>
      </c>
      <c r="T13" s="2">
        <v>2</v>
      </c>
      <c r="U13" s="2">
        <v>0</v>
      </c>
      <c r="V13" s="2">
        <v>7</v>
      </c>
      <c r="W13" s="14">
        <v>6</v>
      </c>
      <c r="X13" s="2">
        <v>3</v>
      </c>
      <c r="Y13" s="2">
        <v>4</v>
      </c>
      <c r="Z13" s="5">
        <f>(O13+Q13)/SUM(N13:Q13)</f>
        <v>0.31818181818181818</v>
      </c>
      <c r="AA13" s="5"/>
      <c r="AB13" s="5">
        <f>O13/(O13+N13)</f>
        <v>0.375</v>
      </c>
      <c r="AC13" s="5">
        <f>Q13/(P13+Q13)</f>
        <v>0.2857142857142857</v>
      </c>
      <c r="AD13" s="5">
        <f>U13/(T13+U13)</f>
        <v>0</v>
      </c>
      <c r="AE13" s="30">
        <v>1</v>
      </c>
    </row>
    <row r="14" spans="1:31" ht="22.95" customHeight="1" x14ac:dyDescent="0.25">
      <c r="A14" s="2" t="s">
        <v>17</v>
      </c>
      <c r="B14" s="10">
        <f t="shared" si="0"/>
        <v>10</v>
      </c>
      <c r="C14" s="26">
        <v>0</v>
      </c>
      <c r="D14" s="26">
        <f t="shared" si="1"/>
        <v>11</v>
      </c>
      <c r="E14" s="10">
        <v>0</v>
      </c>
      <c r="F14" s="10">
        <v>2</v>
      </c>
      <c r="G14" s="29"/>
      <c r="H14" s="12">
        <f t="shared" si="2"/>
        <v>0.3125</v>
      </c>
      <c r="I14" s="26">
        <f t="shared" si="3"/>
        <v>16</v>
      </c>
      <c r="J14" s="26">
        <f t="shared" si="4"/>
        <v>5</v>
      </c>
      <c r="K14" s="26">
        <f t="shared" si="5"/>
        <v>6</v>
      </c>
      <c r="L14" s="12">
        <f t="shared" si="6"/>
        <v>0.5</v>
      </c>
      <c r="M14" s="34">
        <f t="shared" si="10"/>
        <v>1.7874999999999983</v>
      </c>
      <c r="N14" s="27">
        <v>4</v>
      </c>
      <c r="O14" s="27">
        <v>5</v>
      </c>
      <c r="P14" s="27">
        <v>5</v>
      </c>
      <c r="Q14" s="27">
        <v>0</v>
      </c>
      <c r="R14" s="27">
        <v>2</v>
      </c>
      <c r="S14" s="27">
        <v>0</v>
      </c>
      <c r="T14" s="2">
        <v>0</v>
      </c>
      <c r="U14" s="2">
        <v>0</v>
      </c>
      <c r="V14" s="2">
        <v>10</v>
      </c>
      <c r="W14" s="14">
        <v>1</v>
      </c>
      <c r="X14" s="2">
        <v>3</v>
      </c>
      <c r="Y14" s="2">
        <v>3</v>
      </c>
      <c r="Z14" s="5">
        <f>(O14+Q14)/SUM(N14:Q14)</f>
        <v>0.35714285714285715</v>
      </c>
      <c r="AA14" s="5">
        <f>S14/(S14+R14)</f>
        <v>0</v>
      </c>
      <c r="AB14" s="5">
        <f>O14/(O14+N14)</f>
        <v>0.55555555555555558</v>
      </c>
      <c r="AC14" s="5">
        <f>Q14/(P14+Q14)</f>
        <v>0</v>
      </c>
      <c r="AD14" s="5"/>
      <c r="AE14" s="30">
        <v>1</v>
      </c>
    </row>
    <row r="15" spans="1:31" ht="22.95" customHeight="1" x14ac:dyDescent="0.25">
      <c r="A15" s="13" t="s">
        <v>21</v>
      </c>
      <c r="B15" s="10">
        <f t="shared" si="0"/>
        <v>4</v>
      </c>
      <c r="C15" s="26">
        <v>1</v>
      </c>
      <c r="D15" s="26">
        <f t="shared" si="1"/>
        <v>11</v>
      </c>
      <c r="E15" s="10">
        <v>0</v>
      </c>
      <c r="F15" s="10">
        <v>3</v>
      </c>
      <c r="G15" s="29"/>
      <c r="H15" s="12">
        <f t="shared" si="2"/>
        <v>0.14814814814814814</v>
      </c>
      <c r="I15" s="26">
        <f t="shared" si="3"/>
        <v>13</v>
      </c>
      <c r="J15" s="26">
        <f t="shared" si="4"/>
        <v>2</v>
      </c>
      <c r="K15" s="26">
        <f t="shared" si="5"/>
        <v>6</v>
      </c>
      <c r="L15" s="12">
        <f t="shared" si="6"/>
        <v>0.33333333333333331</v>
      </c>
      <c r="M15" s="34">
        <f t="shared" si="10"/>
        <v>-5.4166666666667432E-2</v>
      </c>
      <c r="N15" s="27">
        <v>3</v>
      </c>
      <c r="O15" s="27">
        <v>2</v>
      </c>
      <c r="P15" s="27">
        <v>8</v>
      </c>
      <c r="Q15" s="27">
        <v>0</v>
      </c>
      <c r="R15" s="27">
        <v>0</v>
      </c>
      <c r="S15" s="27">
        <v>0</v>
      </c>
      <c r="T15" s="2">
        <v>2</v>
      </c>
      <c r="U15" s="2">
        <v>0</v>
      </c>
      <c r="V15" s="2">
        <v>2</v>
      </c>
      <c r="W15" s="4">
        <v>9</v>
      </c>
      <c r="X15" s="2">
        <v>2</v>
      </c>
      <c r="Y15" s="13">
        <v>4</v>
      </c>
      <c r="Z15" s="5">
        <f>(O15+Q15)/SUM(N15:Q15)</f>
        <v>0.15384615384615385</v>
      </c>
      <c r="AA15" s="5"/>
      <c r="AB15" s="5">
        <f>O15/(O15+N15)</f>
        <v>0.4</v>
      </c>
      <c r="AC15" s="5">
        <f>Q15/(P15+Q15)</f>
        <v>0</v>
      </c>
      <c r="AD15" s="5">
        <f>U15/(T15+U15)</f>
        <v>0</v>
      </c>
      <c r="AE15" s="30">
        <v>1</v>
      </c>
    </row>
    <row r="16" spans="1:31" ht="22.95" customHeight="1" x14ac:dyDescent="0.25">
      <c r="A16" s="3" t="s">
        <v>18</v>
      </c>
      <c r="B16" s="10">
        <f t="shared" si="0"/>
        <v>10</v>
      </c>
      <c r="C16" s="26">
        <v>2</v>
      </c>
      <c r="D16" s="26">
        <f t="shared" si="1"/>
        <v>5</v>
      </c>
      <c r="E16" s="10">
        <v>0</v>
      </c>
      <c r="F16" s="10">
        <v>1</v>
      </c>
      <c r="G16" s="29"/>
      <c r="H16" s="12">
        <f t="shared" si="2"/>
        <v>0.25</v>
      </c>
      <c r="I16" s="26">
        <f t="shared" si="3"/>
        <v>20</v>
      </c>
      <c r="J16" s="26">
        <f t="shared" si="4"/>
        <v>4</v>
      </c>
      <c r="K16" s="26">
        <f t="shared" si="5"/>
        <v>7</v>
      </c>
      <c r="L16" s="12">
        <f t="shared" si="6"/>
        <v>0.42857142857142855</v>
      </c>
      <c r="M16" s="34">
        <f t="shared" si="10"/>
        <v>-3.3892857142857165</v>
      </c>
      <c r="N16" s="27">
        <v>1</v>
      </c>
      <c r="O16" s="27">
        <v>2</v>
      </c>
      <c r="P16" s="7">
        <v>11</v>
      </c>
      <c r="Q16" s="7">
        <v>0</v>
      </c>
      <c r="R16" s="27">
        <v>4</v>
      </c>
      <c r="S16" s="27">
        <v>2</v>
      </c>
      <c r="T16" s="2">
        <v>0</v>
      </c>
      <c r="U16" s="2">
        <v>0</v>
      </c>
      <c r="V16" s="2">
        <v>4</v>
      </c>
      <c r="W16" s="14">
        <v>1</v>
      </c>
      <c r="X16" s="2">
        <v>3</v>
      </c>
      <c r="Y16" s="3">
        <v>4</v>
      </c>
      <c r="Z16" s="5">
        <f>(O16+Q16)/SUM(N16:Q16)</f>
        <v>0.14285714285714285</v>
      </c>
      <c r="AA16" s="5">
        <f>S16/(S16+R16)</f>
        <v>0.33333333333333331</v>
      </c>
      <c r="AB16" s="5">
        <f>O16/(O16+N16)</f>
        <v>0.66666666666666663</v>
      </c>
      <c r="AC16" s="5">
        <f>Q16/(P16+Q16)</f>
        <v>0</v>
      </c>
      <c r="AD16" s="5"/>
      <c r="AE16" s="30">
        <v>1</v>
      </c>
    </row>
    <row r="17" spans="1:32" x14ac:dyDescent="0.25">
      <c r="A17" s="15" t="s">
        <v>50</v>
      </c>
      <c r="B17" s="16">
        <f>AVERAGE(B3:B16)</f>
        <v>16.071428571428573</v>
      </c>
      <c r="C17" s="16">
        <f>AVERAGE(C3:C16)</f>
        <v>2.7142857142857144</v>
      </c>
      <c r="D17" s="16">
        <f>AVERAGE(D3:D16)</f>
        <v>11.214285714285714</v>
      </c>
      <c r="E17" s="16">
        <f>AVERAGE(E3:E16)</f>
        <v>0.14285714285714285</v>
      </c>
      <c r="F17" s="16">
        <f>AVERAGE(F3:F16)</f>
        <v>2.4285714285714284</v>
      </c>
      <c r="G17" s="16"/>
      <c r="H17" s="17">
        <f t="shared" si="2"/>
        <v>0.40142729705619989</v>
      </c>
      <c r="I17" s="16">
        <f>AVERAGE(I3:I16)</f>
        <v>19.5</v>
      </c>
      <c r="J17" s="16">
        <f>AVERAGE(J3:J16)</f>
        <v>7.1428571428571432</v>
      </c>
      <c r="K17" s="16">
        <f>AVERAGE(K3:K16)</f>
        <v>6.5</v>
      </c>
      <c r="L17" s="31"/>
      <c r="M17" s="16"/>
      <c r="N17" s="16">
        <f t="shared" ref="N17:Y17" si="11">AVERAGE(N3:N16)</f>
        <v>3.8571428571428572</v>
      </c>
      <c r="O17" s="16">
        <f t="shared" si="11"/>
        <v>4.2857142857142856</v>
      </c>
      <c r="P17" s="16">
        <f t="shared" si="11"/>
        <v>5.0714285714285712</v>
      </c>
      <c r="Q17" s="16">
        <f t="shared" si="11"/>
        <v>2.0714285714285716</v>
      </c>
      <c r="R17" s="16">
        <f t="shared" si="11"/>
        <v>3.4285714285714284</v>
      </c>
      <c r="S17" s="16">
        <f t="shared" si="11"/>
        <v>0.7857142857142857</v>
      </c>
      <c r="T17" s="16">
        <f t="shared" si="11"/>
        <v>1.0714285714285714</v>
      </c>
      <c r="U17" s="16">
        <f t="shared" si="11"/>
        <v>1</v>
      </c>
      <c r="V17" s="16">
        <f t="shared" si="11"/>
        <v>7.5714285714285712</v>
      </c>
      <c r="W17" s="16">
        <f t="shared" si="11"/>
        <v>3.6428571428571428</v>
      </c>
      <c r="X17" s="16">
        <f t="shared" si="11"/>
        <v>3.2857142857142856</v>
      </c>
      <c r="Y17" s="16">
        <f t="shared" si="11"/>
        <v>3.2142857142857144</v>
      </c>
      <c r="Z17" s="18">
        <f>(O17+Q17)/SUM(N17:Q17)</f>
        <v>0.41588785046728977</v>
      </c>
      <c r="AA17" s="18">
        <f>S17/(S17+R17)</f>
        <v>0.1864406779661017</v>
      </c>
      <c r="AB17" s="19">
        <f>O17/(O17+N17)</f>
        <v>0.52631578947368418</v>
      </c>
      <c r="AC17" s="19">
        <f>Q17/(P17+Q17)</f>
        <v>0.29000000000000004</v>
      </c>
      <c r="AD17" s="19">
        <f>U17/(T17+U17)</f>
        <v>0.48275862068965525</v>
      </c>
    </row>
    <row r="18" spans="1:32" x14ac:dyDescent="0.25">
      <c r="A18" s="1" t="s">
        <v>54</v>
      </c>
      <c r="B18" s="1">
        <f>SUM(B3:B16)</f>
        <v>225</v>
      </c>
      <c r="C18" s="25">
        <f>SUM(C3:C16)</f>
        <v>38</v>
      </c>
      <c r="D18" s="25">
        <f>SUM(D3:D16)</f>
        <v>157</v>
      </c>
      <c r="E18" s="22">
        <f>SUM(E3:E16)</f>
        <v>2</v>
      </c>
      <c r="F18" s="22">
        <f>SUM(F3:F16)</f>
        <v>34</v>
      </c>
      <c r="I18" s="25">
        <f>SUM(I3:I16)</f>
        <v>273</v>
      </c>
      <c r="J18" s="25">
        <f>SUM(J3:J16)</f>
        <v>100</v>
      </c>
      <c r="N18" s="25">
        <f t="shared" ref="N18:W18" si="12">SUM(N3:N16)</f>
        <v>54</v>
      </c>
      <c r="O18" s="25">
        <f t="shared" si="12"/>
        <v>60</v>
      </c>
      <c r="P18" s="25">
        <f t="shared" si="12"/>
        <v>71</v>
      </c>
      <c r="Q18" s="25">
        <f t="shared" si="12"/>
        <v>29</v>
      </c>
      <c r="R18" s="25">
        <f t="shared" si="12"/>
        <v>48</v>
      </c>
      <c r="S18" s="25">
        <f t="shared" si="12"/>
        <v>11</v>
      </c>
      <c r="T18" s="22">
        <f t="shared" si="12"/>
        <v>15</v>
      </c>
      <c r="U18" s="22">
        <f t="shared" si="12"/>
        <v>14</v>
      </c>
      <c r="V18" s="22">
        <f t="shared" si="12"/>
        <v>106</v>
      </c>
      <c r="W18" s="22">
        <f t="shared" si="12"/>
        <v>51</v>
      </c>
    </row>
    <row r="19" spans="1:32" x14ac:dyDescent="0.25">
      <c r="X19" s="8"/>
    </row>
    <row r="21" spans="1:32" x14ac:dyDescent="0.25">
      <c r="M21" s="1"/>
      <c r="N21" s="1"/>
      <c r="O21" s="1"/>
      <c r="P21" s="1"/>
      <c r="Q21" s="1"/>
      <c r="R21" s="1"/>
      <c r="S21" s="1"/>
      <c r="T21"/>
      <c r="U21"/>
      <c r="AE21" s="1"/>
      <c r="AF21" s="1"/>
    </row>
    <row r="22" spans="1:32" x14ac:dyDescent="0.25">
      <c r="M22" s="1"/>
      <c r="N22" s="1"/>
      <c r="O22" s="1"/>
      <c r="P22" s="1"/>
      <c r="Q22" s="1"/>
      <c r="R22" s="1"/>
      <c r="S22" s="1"/>
      <c r="T22"/>
      <c r="U22"/>
      <c r="AE22" s="1"/>
      <c r="AF22" s="1"/>
    </row>
    <row r="23" spans="1:32" x14ac:dyDescent="0.25">
      <c r="M23" s="1"/>
      <c r="N23" s="1"/>
      <c r="O23" s="1"/>
      <c r="P23" s="1"/>
      <c r="Q23" s="1"/>
      <c r="R23" s="1"/>
      <c r="S23" s="1"/>
      <c r="T23"/>
      <c r="U23"/>
      <c r="AE23" s="1"/>
      <c r="AF23" s="1"/>
    </row>
    <row r="24" spans="1:32" x14ac:dyDescent="0.25">
      <c r="M24" s="1"/>
      <c r="N24" s="1"/>
      <c r="O24" s="1"/>
      <c r="P24" s="1"/>
      <c r="Q24" s="1"/>
      <c r="R24" s="1"/>
      <c r="S24" s="1"/>
      <c r="T24"/>
      <c r="U24"/>
      <c r="AE24" s="1"/>
      <c r="AF24" s="1"/>
    </row>
    <row r="25" spans="1:32" x14ac:dyDescent="0.25">
      <c r="U25" s="32"/>
    </row>
  </sheetData>
  <mergeCells count="26">
    <mergeCell ref="AE1:AE2"/>
    <mergeCell ref="AC1:AC2"/>
    <mergeCell ref="I1:I2"/>
    <mergeCell ref="M1:M2"/>
    <mergeCell ref="AB1:AB2"/>
    <mergeCell ref="Y1:Y2"/>
    <mergeCell ref="K1:K2"/>
    <mergeCell ref="AD1:AD2"/>
    <mergeCell ref="P1:Q1"/>
    <mergeCell ref="L1:L2"/>
    <mergeCell ref="H1:H2"/>
    <mergeCell ref="Z1:Z2"/>
    <mergeCell ref="AA1:AA2"/>
    <mergeCell ref="A1:A2"/>
    <mergeCell ref="G1:G2"/>
    <mergeCell ref="C1:C2"/>
    <mergeCell ref="E1:E2"/>
    <mergeCell ref="F1:F2"/>
    <mergeCell ref="B1:B2"/>
    <mergeCell ref="D1:D2"/>
    <mergeCell ref="X1:X2"/>
    <mergeCell ref="J1:J2"/>
    <mergeCell ref="R1:S1"/>
    <mergeCell ref="T1:U1"/>
    <mergeCell ref="V1:W1"/>
    <mergeCell ref="N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059-D9CB-42BF-A7EA-CAD7A2EA547F}">
  <dimension ref="A1:AE23"/>
  <sheetViews>
    <sheetView zoomScaleNormal="100" workbookViewId="0">
      <selection activeCell="A3" sqref="A3:AE14"/>
    </sheetView>
  </sheetViews>
  <sheetFormatPr defaultRowHeight="13.8" x14ac:dyDescent="0.25"/>
  <cols>
    <col min="1" max="1" width="12.109375" style="22" bestFit="1" customWidth="1"/>
    <col min="2" max="2" width="11.6640625" style="22" bestFit="1" customWidth="1"/>
    <col min="3" max="3" width="7.44140625" style="25" customWidth="1"/>
    <col min="4" max="4" width="11" style="25" bestFit="1" customWidth="1"/>
    <col min="5" max="6" width="7.44140625" style="22" customWidth="1"/>
    <col min="7" max="7" width="7.44140625" style="30" customWidth="1"/>
    <col min="8" max="8" width="11" style="25" bestFit="1" customWidth="1"/>
    <col min="9" max="12" width="7.44140625" style="25" customWidth="1"/>
    <col min="13" max="13" width="11" style="25" bestFit="1" customWidth="1"/>
    <col min="14" max="19" width="7.44140625" style="25" customWidth="1"/>
    <col min="20" max="23" width="7.44140625" style="22" customWidth="1"/>
    <col min="26" max="28" width="7.44140625" style="22" customWidth="1"/>
    <col min="29" max="29" width="8.77734375" style="22" bestFit="1" customWidth="1"/>
    <col min="30" max="30" width="7.44140625" style="22" customWidth="1"/>
    <col min="31" max="31" width="10" style="22" bestFit="1" customWidth="1"/>
    <col min="32" max="33" width="7.44140625" style="22" customWidth="1"/>
    <col min="34" max="16384" width="8.88671875" style="22"/>
  </cols>
  <sheetData>
    <row r="1" spans="1:31" x14ac:dyDescent="0.25">
      <c r="A1" s="73"/>
      <c r="B1" s="64" t="s">
        <v>13</v>
      </c>
      <c r="C1" s="64" t="s">
        <v>5</v>
      </c>
      <c r="D1" s="64" t="s">
        <v>4</v>
      </c>
      <c r="E1" s="64" t="s">
        <v>6</v>
      </c>
      <c r="F1" s="64" t="s">
        <v>7</v>
      </c>
      <c r="G1" s="64" t="s">
        <v>45</v>
      </c>
      <c r="H1" s="64" t="s">
        <v>29</v>
      </c>
      <c r="I1" s="64" t="s">
        <v>35</v>
      </c>
      <c r="J1" s="64" t="s">
        <v>41</v>
      </c>
      <c r="K1" s="64" t="s">
        <v>28</v>
      </c>
      <c r="L1" s="64" t="s">
        <v>49</v>
      </c>
      <c r="M1" s="71" t="s">
        <v>36</v>
      </c>
      <c r="N1" s="68" t="s">
        <v>0</v>
      </c>
      <c r="O1" s="69"/>
      <c r="P1" s="68" t="s">
        <v>1</v>
      </c>
      <c r="Q1" s="69"/>
      <c r="R1" s="68" t="s">
        <v>2</v>
      </c>
      <c r="S1" s="69"/>
      <c r="T1" s="68" t="s">
        <v>3</v>
      </c>
      <c r="U1" s="69"/>
      <c r="V1" s="68" t="s">
        <v>4</v>
      </c>
      <c r="W1" s="69"/>
      <c r="X1" s="73" t="s">
        <v>26</v>
      </c>
      <c r="Y1" s="73" t="s">
        <v>27</v>
      </c>
      <c r="Z1" s="73" t="s">
        <v>32</v>
      </c>
      <c r="AA1" s="73" t="s">
        <v>31</v>
      </c>
      <c r="AB1" s="73" t="s">
        <v>33</v>
      </c>
      <c r="AC1" s="73" t="s">
        <v>34</v>
      </c>
      <c r="AD1" s="73" t="s">
        <v>30</v>
      </c>
      <c r="AE1" s="70" t="s">
        <v>63</v>
      </c>
    </row>
    <row r="2" spans="1:31" x14ac:dyDescent="0.25">
      <c r="A2" s="7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72"/>
      <c r="N2" s="27" t="s">
        <v>8</v>
      </c>
      <c r="O2" s="27" t="s">
        <v>9</v>
      </c>
      <c r="P2" s="27" t="s">
        <v>8</v>
      </c>
      <c r="Q2" s="27" t="s">
        <v>9</v>
      </c>
      <c r="R2" s="27" t="s">
        <v>8</v>
      </c>
      <c r="S2" s="27" t="s">
        <v>9</v>
      </c>
      <c r="T2" s="23" t="s">
        <v>8</v>
      </c>
      <c r="U2" s="23" t="s">
        <v>9</v>
      </c>
      <c r="V2" s="23" t="s">
        <v>10</v>
      </c>
      <c r="W2" s="23" t="s">
        <v>11</v>
      </c>
      <c r="X2" s="74"/>
      <c r="Y2" s="74"/>
      <c r="Z2" s="74"/>
      <c r="AA2" s="74"/>
      <c r="AB2" s="74"/>
      <c r="AC2" s="74"/>
      <c r="AD2" s="74"/>
      <c r="AE2" s="70"/>
    </row>
    <row r="3" spans="1:31" ht="18" customHeight="1" x14ac:dyDescent="0.25">
      <c r="A3" s="37" t="s">
        <v>23</v>
      </c>
      <c r="B3" s="38">
        <f t="shared" ref="B3:B14" si="0">O3*2+Q3*2+S3*3+U3</f>
        <v>15</v>
      </c>
      <c r="C3" s="38">
        <v>6</v>
      </c>
      <c r="D3" s="38">
        <f t="shared" ref="D3:D14" si="1">V3+W3</f>
        <v>17</v>
      </c>
      <c r="E3" s="41">
        <v>6</v>
      </c>
      <c r="F3" s="38">
        <v>3</v>
      </c>
      <c r="G3" s="38"/>
      <c r="H3" s="39">
        <f t="shared" ref="H3:H14" si="2">B3/(I3*2+0.5*SUM(T3:U3))</f>
        <v>0.5</v>
      </c>
      <c r="I3" s="38">
        <f t="shared" ref="I3:I14" si="3">SUM(N3:S3)</f>
        <v>15</v>
      </c>
      <c r="J3" s="38">
        <f>'20200104'!$O3+'20200104'!$Q3+'20200104'!$S3</f>
        <v>7</v>
      </c>
      <c r="K3" s="38">
        <f t="shared" ref="K3:K14" si="4">Y3+X3</f>
        <v>5</v>
      </c>
      <c r="L3" s="39">
        <f t="shared" ref="L3:L14" si="5">X3/K3</f>
        <v>0.6</v>
      </c>
      <c r="M3" s="40">
        <f>6.67/K3*(B3+0.45*W3+0.15*V3+0.9*F3+C3+0.6*E3-1.1*(I3-J3))</f>
        <v>30.4819</v>
      </c>
      <c r="N3" s="37">
        <v>4</v>
      </c>
      <c r="O3" s="37">
        <v>6</v>
      </c>
      <c r="P3" s="37">
        <v>1</v>
      </c>
      <c r="Q3" s="37">
        <v>0</v>
      </c>
      <c r="R3" s="37">
        <v>3</v>
      </c>
      <c r="S3" s="37">
        <v>1</v>
      </c>
      <c r="T3" s="37">
        <v>0</v>
      </c>
      <c r="U3" s="37">
        <v>0</v>
      </c>
      <c r="V3" s="37">
        <v>11</v>
      </c>
      <c r="W3" s="42">
        <v>6</v>
      </c>
      <c r="X3" s="37">
        <v>3</v>
      </c>
      <c r="Y3" s="37">
        <v>2</v>
      </c>
      <c r="Z3" s="44">
        <f t="shared" ref="Z3:Z14" si="6">(O3+Q3)/SUM(N3:Q3)</f>
        <v>0.54545454545454541</v>
      </c>
      <c r="AA3" s="44">
        <f t="shared" ref="AA3:AA11" si="7">S3/(S3+R3)</f>
        <v>0.25</v>
      </c>
      <c r="AB3" s="44">
        <f t="shared" ref="AB3:AB10" si="8">O3/(O3+N3)</f>
        <v>0.6</v>
      </c>
      <c r="AC3" s="44">
        <f t="shared" ref="AC3:AC14" si="9">Q3/(P3+Q3)</f>
        <v>0</v>
      </c>
      <c r="AD3" s="45">
        <v>0</v>
      </c>
      <c r="AE3" s="30">
        <v>1</v>
      </c>
    </row>
    <row r="4" spans="1:31" ht="18" customHeight="1" x14ac:dyDescent="0.25">
      <c r="A4" s="46" t="s">
        <v>22</v>
      </c>
      <c r="B4" s="41">
        <f t="shared" si="0"/>
        <v>47</v>
      </c>
      <c r="C4" s="38">
        <v>2</v>
      </c>
      <c r="D4" s="38">
        <f t="shared" si="1"/>
        <v>16</v>
      </c>
      <c r="E4" s="38">
        <v>0</v>
      </c>
      <c r="F4" s="38">
        <v>0</v>
      </c>
      <c r="G4" s="38"/>
      <c r="H4" s="39">
        <f t="shared" si="2"/>
        <v>0.55621301775147924</v>
      </c>
      <c r="I4" s="41">
        <f t="shared" si="3"/>
        <v>41</v>
      </c>
      <c r="J4" s="41">
        <f>'20200104'!$O4+'20200104'!$Q4+'20200104'!$S4</f>
        <v>21</v>
      </c>
      <c r="K4" s="38">
        <f t="shared" si="4"/>
        <v>7</v>
      </c>
      <c r="L4" s="39">
        <f t="shared" si="5"/>
        <v>0.42857142857142855</v>
      </c>
      <c r="M4" s="40">
        <f t="shared" ref="M4:M14" si="10">6.67/K4*(B4+0.45*W4+0.15*V4+0.9*F4+C4+0.6*E4-1.1*(I4-J4))</f>
        <v>29.729142857142861</v>
      </c>
      <c r="N4" s="46">
        <v>7</v>
      </c>
      <c r="O4" s="41">
        <v>12</v>
      </c>
      <c r="P4" s="46">
        <v>11</v>
      </c>
      <c r="Q4" s="41">
        <v>6</v>
      </c>
      <c r="R4" s="46">
        <v>2</v>
      </c>
      <c r="S4" s="46">
        <v>3</v>
      </c>
      <c r="T4" s="46">
        <v>3</v>
      </c>
      <c r="U4" s="46">
        <v>2</v>
      </c>
      <c r="V4" s="46">
        <v>10</v>
      </c>
      <c r="W4" s="42">
        <v>6</v>
      </c>
      <c r="X4" s="46">
        <v>3</v>
      </c>
      <c r="Y4" s="46">
        <v>4</v>
      </c>
      <c r="Z4" s="47">
        <f t="shared" si="6"/>
        <v>0.5</v>
      </c>
      <c r="AA4" s="47">
        <f t="shared" si="7"/>
        <v>0.6</v>
      </c>
      <c r="AB4" s="47">
        <f t="shared" si="8"/>
        <v>0.63157894736842102</v>
      </c>
      <c r="AC4" s="47">
        <f t="shared" si="9"/>
        <v>0.35294117647058826</v>
      </c>
      <c r="AD4" s="48">
        <f>U4/(T4+U4)</f>
        <v>0.4</v>
      </c>
      <c r="AE4" s="30">
        <v>1</v>
      </c>
    </row>
    <row r="5" spans="1:31" ht="18" customHeight="1" x14ac:dyDescent="0.25">
      <c r="A5" s="37" t="s">
        <v>14</v>
      </c>
      <c r="B5" s="38">
        <f t="shared" si="0"/>
        <v>17</v>
      </c>
      <c r="C5" s="38">
        <v>5</v>
      </c>
      <c r="D5" s="38">
        <f t="shared" si="1"/>
        <v>1</v>
      </c>
      <c r="E5" s="38">
        <v>0</v>
      </c>
      <c r="F5" s="38">
        <v>2</v>
      </c>
      <c r="G5" s="38"/>
      <c r="H5" s="43">
        <f t="shared" si="2"/>
        <v>0.85</v>
      </c>
      <c r="I5" s="38">
        <f t="shared" si="3"/>
        <v>10</v>
      </c>
      <c r="J5" s="38">
        <f>'20200104'!$O5+'20200104'!$Q5+'20200104'!$S5</f>
        <v>7</v>
      </c>
      <c r="K5" s="38">
        <f t="shared" si="4"/>
        <v>6</v>
      </c>
      <c r="L5" s="39">
        <f t="shared" si="5"/>
        <v>0.5</v>
      </c>
      <c r="M5" s="40">
        <f t="shared" si="10"/>
        <v>23.289416666666664</v>
      </c>
      <c r="N5" s="37">
        <v>1</v>
      </c>
      <c r="O5" s="37">
        <v>1</v>
      </c>
      <c r="P5" s="37">
        <v>0</v>
      </c>
      <c r="Q5" s="37">
        <v>3</v>
      </c>
      <c r="R5" s="37">
        <v>2</v>
      </c>
      <c r="S5" s="37">
        <v>3</v>
      </c>
      <c r="T5" s="37">
        <v>0</v>
      </c>
      <c r="U5" s="37">
        <v>0</v>
      </c>
      <c r="V5" s="37">
        <v>0</v>
      </c>
      <c r="W5" s="42">
        <v>1</v>
      </c>
      <c r="X5" s="37">
        <v>3</v>
      </c>
      <c r="Y5" s="37">
        <v>3</v>
      </c>
      <c r="Z5" s="43">
        <f t="shared" si="6"/>
        <v>0.8</v>
      </c>
      <c r="AA5" s="43">
        <f t="shared" si="7"/>
        <v>0.6</v>
      </c>
      <c r="AB5" s="44">
        <f t="shared" si="8"/>
        <v>0.5</v>
      </c>
      <c r="AC5" s="44">
        <f t="shared" si="9"/>
        <v>1</v>
      </c>
      <c r="AD5" s="45">
        <v>0</v>
      </c>
      <c r="AE5" s="30">
        <v>1</v>
      </c>
    </row>
    <row r="6" spans="1:31" ht="18" customHeight="1" x14ac:dyDescent="0.25">
      <c r="A6" s="46" t="s">
        <v>15</v>
      </c>
      <c r="B6" s="38">
        <f t="shared" si="0"/>
        <v>25</v>
      </c>
      <c r="C6" s="41">
        <v>8</v>
      </c>
      <c r="D6" s="38">
        <f t="shared" si="1"/>
        <v>10</v>
      </c>
      <c r="E6" s="38">
        <v>0</v>
      </c>
      <c r="F6" s="38">
        <v>2</v>
      </c>
      <c r="G6" s="38"/>
      <c r="H6" s="39">
        <f t="shared" si="2"/>
        <v>0.53191489361702127</v>
      </c>
      <c r="I6" s="38">
        <f t="shared" si="3"/>
        <v>23</v>
      </c>
      <c r="J6" s="38">
        <f>'20200104'!$O6+'20200104'!$Q6+'20200104'!$S6</f>
        <v>10</v>
      </c>
      <c r="K6" s="38">
        <f t="shared" si="4"/>
        <v>7</v>
      </c>
      <c r="L6" s="39">
        <f t="shared" si="5"/>
        <v>0.5714285714285714</v>
      </c>
      <c r="M6" s="40">
        <f t="shared" si="10"/>
        <v>21.534571428571425</v>
      </c>
      <c r="N6" s="46">
        <v>3</v>
      </c>
      <c r="O6" s="46">
        <v>6</v>
      </c>
      <c r="P6" s="46">
        <v>2</v>
      </c>
      <c r="Q6" s="46">
        <v>0</v>
      </c>
      <c r="R6" s="46">
        <v>8</v>
      </c>
      <c r="S6" s="46">
        <v>4</v>
      </c>
      <c r="T6" s="46">
        <v>1</v>
      </c>
      <c r="U6" s="46">
        <v>1</v>
      </c>
      <c r="V6" s="46">
        <v>8</v>
      </c>
      <c r="W6" s="42">
        <v>2</v>
      </c>
      <c r="X6" s="46">
        <v>4</v>
      </c>
      <c r="Y6" s="46">
        <v>3</v>
      </c>
      <c r="Z6" s="47">
        <f t="shared" si="6"/>
        <v>0.54545454545454541</v>
      </c>
      <c r="AA6" s="47">
        <f t="shared" si="7"/>
        <v>0.33333333333333331</v>
      </c>
      <c r="AB6" s="47">
        <f t="shared" si="8"/>
        <v>0.66666666666666663</v>
      </c>
      <c r="AC6" s="47">
        <f t="shared" si="9"/>
        <v>0</v>
      </c>
      <c r="AD6" s="48">
        <f>U6/(T6+U6)</f>
        <v>0.5</v>
      </c>
      <c r="AE6" s="30">
        <v>1</v>
      </c>
    </row>
    <row r="7" spans="1:31" ht="18" customHeight="1" x14ac:dyDescent="0.25">
      <c r="A7" s="37" t="s">
        <v>12</v>
      </c>
      <c r="B7" s="38">
        <f t="shared" si="0"/>
        <v>24</v>
      </c>
      <c r="C7" s="38">
        <v>3</v>
      </c>
      <c r="D7" s="38">
        <f t="shared" si="1"/>
        <v>10</v>
      </c>
      <c r="E7" s="38">
        <v>0</v>
      </c>
      <c r="F7" s="38">
        <v>2</v>
      </c>
      <c r="G7" s="38"/>
      <c r="H7" s="39">
        <f t="shared" si="2"/>
        <v>0.52173913043478259</v>
      </c>
      <c r="I7" s="38">
        <f t="shared" si="3"/>
        <v>23</v>
      </c>
      <c r="J7" s="38">
        <f>'20200104'!$O7+'20200104'!$Q7+'20200104'!$S7</f>
        <v>12</v>
      </c>
      <c r="K7" s="38">
        <f t="shared" si="4"/>
        <v>6</v>
      </c>
      <c r="L7" s="39">
        <f t="shared" si="5"/>
        <v>0.5</v>
      </c>
      <c r="M7" s="40">
        <f t="shared" si="10"/>
        <v>20.899333333333328</v>
      </c>
      <c r="N7" s="37">
        <v>3</v>
      </c>
      <c r="O7" s="37">
        <v>9</v>
      </c>
      <c r="P7" s="37">
        <v>4</v>
      </c>
      <c r="Q7" s="37">
        <v>3</v>
      </c>
      <c r="R7" s="37">
        <v>4</v>
      </c>
      <c r="S7" s="37">
        <v>0</v>
      </c>
      <c r="T7" s="37">
        <v>0</v>
      </c>
      <c r="U7" s="37">
        <v>0</v>
      </c>
      <c r="V7" s="37">
        <v>8</v>
      </c>
      <c r="W7" s="42">
        <v>2</v>
      </c>
      <c r="X7" s="37">
        <v>3</v>
      </c>
      <c r="Y7" s="37">
        <v>3</v>
      </c>
      <c r="Z7" s="44">
        <f t="shared" si="6"/>
        <v>0.63157894736842102</v>
      </c>
      <c r="AA7" s="44">
        <f t="shared" si="7"/>
        <v>0</v>
      </c>
      <c r="AB7" s="43">
        <f t="shared" si="8"/>
        <v>0.75</v>
      </c>
      <c r="AC7" s="44">
        <f t="shared" si="9"/>
        <v>0.42857142857142855</v>
      </c>
      <c r="AD7" s="45">
        <v>0</v>
      </c>
      <c r="AE7" s="30">
        <v>1</v>
      </c>
    </row>
    <row r="8" spans="1:31" ht="18" customHeight="1" x14ac:dyDescent="0.25">
      <c r="A8" s="46" t="s">
        <v>40</v>
      </c>
      <c r="B8" s="38">
        <f t="shared" si="0"/>
        <v>16</v>
      </c>
      <c r="C8" s="38">
        <v>4</v>
      </c>
      <c r="D8" s="38">
        <f t="shared" si="1"/>
        <v>17</v>
      </c>
      <c r="E8" s="38">
        <v>0</v>
      </c>
      <c r="F8" s="38">
        <v>4</v>
      </c>
      <c r="G8" s="38"/>
      <c r="H8" s="39">
        <f t="shared" si="2"/>
        <v>0.38095238095238093</v>
      </c>
      <c r="I8" s="38">
        <f t="shared" si="3"/>
        <v>21</v>
      </c>
      <c r="J8" s="38">
        <f>'20200104'!$O8+'20200104'!$Q8+'20200104'!$S8</f>
        <v>8</v>
      </c>
      <c r="K8" s="38">
        <f t="shared" si="4"/>
        <v>7</v>
      </c>
      <c r="L8" s="39">
        <f t="shared" si="5"/>
        <v>0.5714285714285714</v>
      </c>
      <c r="M8" s="40">
        <f t="shared" si="10"/>
        <v>13.86407142857143</v>
      </c>
      <c r="N8" s="46">
        <v>6</v>
      </c>
      <c r="O8" s="46">
        <v>5</v>
      </c>
      <c r="P8" s="46">
        <v>6</v>
      </c>
      <c r="Q8" s="46">
        <v>3</v>
      </c>
      <c r="R8" s="46">
        <v>1</v>
      </c>
      <c r="S8" s="46">
        <v>0</v>
      </c>
      <c r="T8" s="46">
        <v>0</v>
      </c>
      <c r="U8" s="46">
        <v>0</v>
      </c>
      <c r="V8" s="46">
        <v>8</v>
      </c>
      <c r="W8" s="42">
        <v>9</v>
      </c>
      <c r="X8" s="46">
        <v>4</v>
      </c>
      <c r="Y8" s="46">
        <v>3</v>
      </c>
      <c r="Z8" s="47">
        <f t="shared" si="6"/>
        <v>0.4</v>
      </c>
      <c r="AA8" s="47">
        <f t="shared" si="7"/>
        <v>0</v>
      </c>
      <c r="AB8" s="47">
        <f t="shared" si="8"/>
        <v>0.45454545454545453</v>
      </c>
      <c r="AC8" s="47">
        <f t="shared" si="9"/>
        <v>0.33333333333333331</v>
      </c>
      <c r="AD8" s="48">
        <v>0</v>
      </c>
      <c r="AE8" s="30">
        <v>1</v>
      </c>
    </row>
    <row r="9" spans="1:31" ht="18" customHeight="1" x14ac:dyDescent="0.25">
      <c r="A9" s="37" t="s">
        <v>38</v>
      </c>
      <c r="B9" s="38">
        <f t="shared" si="0"/>
        <v>32</v>
      </c>
      <c r="C9" s="38">
        <v>2</v>
      </c>
      <c r="D9" s="38">
        <f t="shared" si="1"/>
        <v>4</v>
      </c>
      <c r="E9" s="38">
        <v>0</v>
      </c>
      <c r="F9" s="38">
        <v>2</v>
      </c>
      <c r="G9" s="38"/>
      <c r="H9" s="39">
        <f t="shared" si="2"/>
        <v>0.44444444444444442</v>
      </c>
      <c r="I9" s="38">
        <f t="shared" si="3"/>
        <v>35</v>
      </c>
      <c r="J9" s="38">
        <f>'20200104'!$O9+'20200104'!$Q9+'20200104'!$S9</f>
        <v>14</v>
      </c>
      <c r="K9" s="38">
        <f t="shared" si="4"/>
        <v>7</v>
      </c>
      <c r="L9" s="39">
        <f t="shared" si="5"/>
        <v>0.5714285714285714</v>
      </c>
      <c r="M9" s="40">
        <f t="shared" si="10"/>
        <v>12.958857142857145</v>
      </c>
      <c r="N9" s="37">
        <v>7</v>
      </c>
      <c r="O9" s="37">
        <v>11</v>
      </c>
      <c r="P9" s="37">
        <v>9</v>
      </c>
      <c r="Q9" s="37">
        <v>2</v>
      </c>
      <c r="R9" s="37">
        <v>5</v>
      </c>
      <c r="S9" s="37">
        <v>1</v>
      </c>
      <c r="T9" s="37">
        <v>1</v>
      </c>
      <c r="U9" s="37">
        <v>3</v>
      </c>
      <c r="V9" s="37">
        <v>3</v>
      </c>
      <c r="W9" s="42">
        <v>1</v>
      </c>
      <c r="X9" s="37">
        <v>4</v>
      </c>
      <c r="Y9" s="37">
        <v>3</v>
      </c>
      <c r="Z9" s="44">
        <f t="shared" si="6"/>
        <v>0.44827586206896552</v>
      </c>
      <c r="AA9" s="44">
        <f t="shared" si="7"/>
        <v>0.16666666666666666</v>
      </c>
      <c r="AB9" s="44">
        <f t="shared" si="8"/>
        <v>0.61111111111111116</v>
      </c>
      <c r="AC9" s="44">
        <f t="shared" si="9"/>
        <v>0.18181818181818182</v>
      </c>
      <c r="AD9" s="45">
        <f>U9/(T9+U9)</f>
        <v>0.75</v>
      </c>
      <c r="AE9" s="30">
        <v>1</v>
      </c>
    </row>
    <row r="10" spans="1:31" ht="18" customHeight="1" x14ac:dyDescent="0.25">
      <c r="A10" s="46" t="s">
        <v>17</v>
      </c>
      <c r="B10" s="38">
        <f t="shared" si="0"/>
        <v>14</v>
      </c>
      <c r="C10" s="38">
        <v>1</v>
      </c>
      <c r="D10" s="38">
        <f t="shared" si="1"/>
        <v>11</v>
      </c>
      <c r="E10" s="38">
        <v>1</v>
      </c>
      <c r="F10" s="41">
        <v>4</v>
      </c>
      <c r="G10" s="38"/>
      <c r="H10" s="39">
        <f t="shared" si="2"/>
        <v>0.36842105263157893</v>
      </c>
      <c r="I10" s="38">
        <f t="shared" si="3"/>
        <v>19</v>
      </c>
      <c r="J10" s="38">
        <f>'20200104'!$O10+'20200104'!$Q10+'20200104'!$S10</f>
        <v>7</v>
      </c>
      <c r="K10" s="38">
        <f t="shared" si="4"/>
        <v>7</v>
      </c>
      <c r="L10" s="39">
        <f t="shared" si="5"/>
        <v>0.42857142857142855</v>
      </c>
      <c r="M10" s="40">
        <f t="shared" si="10"/>
        <v>8.7186428571428571</v>
      </c>
      <c r="N10" s="46">
        <v>6</v>
      </c>
      <c r="O10" s="46">
        <v>3</v>
      </c>
      <c r="P10" s="46">
        <v>5</v>
      </c>
      <c r="Q10" s="46">
        <v>4</v>
      </c>
      <c r="R10" s="46">
        <v>1</v>
      </c>
      <c r="S10" s="46">
        <v>0</v>
      </c>
      <c r="T10" s="46">
        <v>0</v>
      </c>
      <c r="U10" s="46">
        <v>0</v>
      </c>
      <c r="V10" s="46">
        <v>6</v>
      </c>
      <c r="W10" s="42">
        <v>5</v>
      </c>
      <c r="X10" s="46">
        <v>3</v>
      </c>
      <c r="Y10" s="46">
        <v>4</v>
      </c>
      <c r="Z10" s="47">
        <f t="shared" si="6"/>
        <v>0.3888888888888889</v>
      </c>
      <c r="AA10" s="47">
        <f t="shared" si="7"/>
        <v>0</v>
      </c>
      <c r="AB10" s="47">
        <f t="shared" si="8"/>
        <v>0.33333333333333331</v>
      </c>
      <c r="AC10" s="47">
        <f t="shared" si="9"/>
        <v>0.44444444444444442</v>
      </c>
      <c r="AD10" s="48">
        <v>0</v>
      </c>
      <c r="AE10" s="30">
        <v>1</v>
      </c>
    </row>
    <row r="11" spans="1:31" ht="18" customHeight="1" x14ac:dyDescent="0.25">
      <c r="A11" s="37" t="s">
        <v>16</v>
      </c>
      <c r="B11" s="38">
        <f t="shared" si="0"/>
        <v>20</v>
      </c>
      <c r="C11" s="38">
        <v>2</v>
      </c>
      <c r="D11" s="38">
        <f t="shared" si="1"/>
        <v>3</v>
      </c>
      <c r="E11" s="38">
        <v>1</v>
      </c>
      <c r="F11" s="41">
        <v>4</v>
      </c>
      <c r="G11" s="38"/>
      <c r="H11" s="39">
        <f t="shared" si="2"/>
        <v>0.41666666666666669</v>
      </c>
      <c r="I11" s="38">
        <f t="shared" si="3"/>
        <v>24</v>
      </c>
      <c r="J11" s="38">
        <f>'20200104'!$O11+'20200104'!$Q11+'20200104'!$S11</f>
        <v>7</v>
      </c>
      <c r="K11" s="38">
        <f t="shared" si="4"/>
        <v>8</v>
      </c>
      <c r="L11" s="39">
        <f t="shared" si="5"/>
        <v>0.5</v>
      </c>
      <c r="M11" s="40">
        <f t="shared" si="10"/>
        <v>6.8784374999999995</v>
      </c>
      <c r="N11" s="37">
        <v>0</v>
      </c>
      <c r="O11" s="37">
        <v>0</v>
      </c>
      <c r="P11" s="37">
        <v>3</v>
      </c>
      <c r="Q11" s="37">
        <v>1</v>
      </c>
      <c r="R11" s="37">
        <v>14</v>
      </c>
      <c r="S11" s="41">
        <v>6</v>
      </c>
      <c r="T11" s="37">
        <v>0</v>
      </c>
      <c r="U11" s="37">
        <v>0</v>
      </c>
      <c r="V11" s="37">
        <v>2</v>
      </c>
      <c r="W11" s="42">
        <v>1</v>
      </c>
      <c r="X11" s="37">
        <v>4</v>
      </c>
      <c r="Y11" s="37">
        <v>4</v>
      </c>
      <c r="Z11" s="44">
        <f t="shared" si="6"/>
        <v>0.25</v>
      </c>
      <c r="AA11" s="44">
        <f t="shared" si="7"/>
        <v>0.3</v>
      </c>
      <c r="AB11" s="44">
        <v>0</v>
      </c>
      <c r="AC11" s="44">
        <f t="shared" si="9"/>
        <v>0.25</v>
      </c>
      <c r="AD11" s="45">
        <v>0</v>
      </c>
      <c r="AE11" s="30">
        <v>1</v>
      </c>
    </row>
    <row r="12" spans="1:31" ht="18" customHeight="1" x14ac:dyDescent="0.25">
      <c r="A12" s="46" t="s">
        <v>60</v>
      </c>
      <c r="B12" s="38">
        <f t="shared" si="0"/>
        <v>0</v>
      </c>
      <c r="C12" s="38">
        <v>4</v>
      </c>
      <c r="D12" s="38">
        <f t="shared" si="1"/>
        <v>6</v>
      </c>
      <c r="E12" s="38">
        <v>0</v>
      </c>
      <c r="F12" s="38">
        <v>2</v>
      </c>
      <c r="G12" s="38"/>
      <c r="H12" s="39">
        <f t="shared" si="2"/>
        <v>0</v>
      </c>
      <c r="I12" s="38">
        <f t="shared" si="3"/>
        <v>3</v>
      </c>
      <c r="J12" s="38">
        <f>'20200104'!$O12+'20200104'!$Q12+'20200104'!$S12</f>
        <v>0</v>
      </c>
      <c r="K12" s="38">
        <f t="shared" si="4"/>
        <v>4</v>
      </c>
      <c r="L12" s="39">
        <f t="shared" si="5"/>
        <v>0.5</v>
      </c>
      <c r="M12" s="40">
        <f t="shared" si="10"/>
        <v>5.6695000000000002</v>
      </c>
      <c r="N12" s="46">
        <v>0</v>
      </c>
      <c r="O12" s="46">
        <v>0</v>
      </c>
      <c r="P12" s="46">
        <v>3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6</v>
      </c>
      <c r="W12" s="42">
        <v>0</v>
      </c>
      <c r="X12" s="46">
        <v>2</v>
      </c>
      <c r="Y12" s="46">
        <v>2</v>
      </c>
      <c r="Z12" s="47">
        <f t="shared" si="6"/>
        <v>0</v>
      </c>
      <c r="AA12" s="47">
        <v>0</v>
      </c>
      <c r="AB12" s="47">
        <v>0</v>
      </c>
      <c r="AC12" s="47">
        <f t="shared" si="9"/>
        <v>0</v>
      </c>
      <c r="AD12" s="48">
        <v>0</v>
      </c>
      <c r="AE12" s="30">
        <v>1</v>
      </c>
    </row>
    <row r="13" spans="1:31" ht="18" customHeight="1" x14ac:dyDescent="0.25">
      <c r="A13" s="37" t="s">
        <v>21</v>
      </c>
      <c r="B13" s="38">
        <f t="shared" si="0"/>
        <v>6</v>
      </c>
      <c r="C13" s="38">
        <v>0</v>
      </c>
      <c r="D13" s="41">
        <f t="shared" si="1"/>
        <v>27</v>
      </c>
      <c r="E13" s="38">
        <v>1</v>
      </c>
      <c r="F13" s="38">
        <v>1</v>
      </c>
      <c r="G13" s="38"/>
      <c r="H13" s="39">
        <f t="shared" si="2"/>
        <v>0.15789473684210525</v>
      </c>
      <c r="I13" s="38">
        <f t="shared" si="3"/>
        <v>19</v>
      </c>
      <c r="J13" s="38">
        <f>'20200104'!$O13+'20200104'!$Q13+'20200104'!$S13</f>
        <v>3</v>
      </c>
      <c r="K13" s="38">
        <f t="shared" si="4"/>
        <v>8</v>
      </c>
      <c r="L13" s="39">
        <f t="shared" si="5"/>
        <v>0.375</v>
      </c>
      <c r="M13" s="40">
        <f t="shared" si="10"/>
        <v>-1.7925625000000003</v>
      </c>
      <c r="N13" s="37">
        <v>10</v>
      </c>
      <c r="O13" s="37">
        <v>3</v>
      </c>
      <c r="P13" s="37">
        <v>6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41">
        <v>14</v>
      </c>
      <c r="W13" s="41">
        <v>13</v>
      </c>
      <c r="X13" s="37">
        <v>3</v>
      </c>
      <c r="Y13" s="37">
        <v>5</v>
      </c>
      <c r="Z13" s="44">
        <f t="shared" si="6"/>
        <v>0.15789473684210525</v>
      </c>
      <c r="AA13" s="44">
        <v>0</v>
      </c>
      <c r="AB13" s="44">
        <f>O13/(O13+N13)</f>
        <v>0.23076923076923078</v>
      </c>
      <c r="AC13" s="44">
        <f t="shared" si="9"/>
        <v>0</v>
      </c>
      <c r="AD13" s="45">
        <v>0</v>
      </c>
      <c r="AE13" s="30">
        <v>1</v>
      </c>
    </row>
    <row r="14" spans="1:31" ht="18" customHeight="1" x14ac:dyDescent="0.25">
      <c r="A14" s="36" t="s">
        <v>39</v>
      </c>
      <c r="B14" s="51">
        <f t="shared" si="0"/>
        <v>4</v>
      </c>
      <c r="C14" s="51">
        <v>4</v>
      </c>
      <c r="D14" s="51">
        <f t="shared" si="1"/>
        <v>9</v>
      </c>
      <c r="E14" s="51">
        <v>0</v>
      </c>
      <c r="F14" s="51">
        <v>1</v>
      </c>
      <c r="G14" s="51"/>
      <c r="H14" s="52">
        <f t="shared" si="2"/>
        <v>0.11764705882352941</v>
      </c>
      <c r="I14" s="51">
        <f t="shared" si="3"/>
        <v>17</v>
      </c>
      <c r="J14" s="51">
        <f>'20200104'!$O14+'20200104'!$Q14+'20200104'!$S14</f>
        <v>2</v>
      </c>
      <c r="K14" s="51">
        <f t="shared" si="4"/>
        <v>8</v>
      </c>
      <c r="L14" s="52">
        <f t="shared" si="5"/>
        <v>0.5</v>
      </c>
      <c r="M14" s="40">
        <f t="shared" si="10"/>
        <v>-4.4605625</v>
      </c>
      <c r="N14" s="36">
        <v>6</v>
      </c>
      <c r="O14" s="36">
        <v>1</v>
      </c>
      <c r="P14" s="36">
        <v>9</v>
      </c>
      <c r="Q14" s="36">
        <v>1</v>
      </c>
      <c r="R14" s="36">
        <v>0</v>
      </c>
      <c r="S14" s="36">
        <v>0</v>
      </c>
      <c r="T14" s="36">
        <v>0</v>
      </c>
      <c r="U14" s="36">
        <v>0</v>
      </c>
      <c r="V14" s="36">
        <v>6</v>
      </c>
      <c r="W14" s="54">
        <v>3</v>
      </c>
      <c r="X14" s="36">
        <v>4</v>
      </c>
      <c r="Y14" s="36">
        <v>4</v>
      </c>
      <c r="Z14" s="55">
        <f t="shared" si="6"/>
        <v>0.11764705882352941</v>
      </c>
      <c r="AA14" s="55">
        <v>0</v>
      </c>
      <c r="AB14" s="55">
        <f>O14/(O14+N14)</f>
        <v>0.14285714285714285</v>
      </c>
      <c r="AC14" s="55">
        <f t="shared" si="9"/>
        <v>0.1</v>
      </c>
      <c r="AD14" s="56">
        <v>0</v>
      </c>
      <c r="AE14" s="30">
        <v>1</v>
      </c>
    </row>
    <row r="15" spans="1:31" x14ac:dyDescent="0.25">
      <c r="A15" s="15" t="s">
        <v>50</v>
      </c>
      <c r="B15" s="16">
        <f>AVERAGE(B3:B14)</f>
        <v>18.333333333333332</v>
      </c>
      <c r="C15" s="16">
        <f>AVERAGE(C3:C14)</f>
        <v>3.4166666666666665</v>
      </c>
      <c r="D15" s="16">
        <f>AVERAGE(D3:D14)</f>
        <v>10.916666666666666</v>
      </c>
      <c r="E15" s="16">
        <f>AVERAGE(E3:E14)</f>
        <v>0.75</v>
      </c>
      <c r="F15" s="16">
        <f>AVERAGE(F3:F14)</f>
        <v>2.25</v>
      </c>
      <c r="G15" s="16"/>
      <c r="H15" s="17">
        <f>B15/(I15*2+(T15+U15)*0.5)</f>
        <v>0.43521266073194853</v>
      </c>
      <c r="I15" s="16">
        <f t="shared" ref="I15:R15" si="11">AVERAGE(I3:I14)</f>
        <v>20.833333333333332</v>
      </c>
      <c r="J15" s="16">
        <f t="shared" si="11"/>
        <v>8.1666666666666661</v>
      </c>
      <c r="K15" s="16">
        <f t="shared" si="11"/>
        <v>6.666666666666667</v>
      </c>
      <c r="L15" s="16"/>
      <c r="M15" s="16"/>
      <c r="N15" s="16">
        <f t="shared" si="11"/>
        <v>4.416666666666667</v>
      </c>
      <c r="O15" s="16">
        <f t="shared" si="11"/>
        <v>4.75</v>
      </c>
      <c r="P15" s="16">
        <f t="shared" si="11"/>
        <v>4.916666666666667</v>
      </c>
      <c r="Q15" s="16">
        <f t="shared" si="11"/>
        <v>1.9166666666666667</v>
      </c>
      <c r="R15" s="16">
        <f t="shared" si="11"/>
        <v>3.3333333333333335</v>
      </c>
      <c r="S15" s="16">
        <f t="shared" ref="S15:W15" si="12">AVERAGE(S3:S14)</f>
        <v>1.5</v>
      </c>
      <c r="T15" s="16">
        <f t="shared" si="12"/>
        <v>0.41666666666666669</v>
      </c>
      <c r="U15" s="16">
        <f t="shared" si="12"/>
        <v>0.5</v>
      </c>
      <c r="V15" s="16">
        <f t="shared" si="12"/>
        <v>6.833333333333333</v>
      </c>
      <c r="W15" s="16">
        <f t="shared" si="12"/>
        <v>4.083333333333333</v>
      </c>
      <c r="AE15"/>
    </row>
    <row r="16" spans="1:31" x14ac:dyDescent="0.25">
      <c r="A16" s="22" t="s">
        <v>54</v>
      </c>
      <c r="B16" s="22">
        <f>SUM(B1:B14)</f>
        <v>220</v>
      </c>
      <c r="C16" s="25">
        <f t="shared" ref="C16:J16" si="13">SUM(C1:C14)</f>
        <v>41</v>
      </c>
      <c r="D16" s="25">
        <f t="shared" si="13"/>
        <v>131</v>
      </c>
      <c r="E16" s="22">
        <f>SUM(E1:E14)</f>
        <v>9</v>
      </c>
      <c r="F16" s="22">
        <f>SUM(F1:F14)</f>
        <v>27</v>
      </c>
      <c r="I16" s="25">
        <f t="shared" si="13"/>
        <v>250</v>
      </c>
      <c r="J16" s="25">
        <f t="shared" si="13"/>
        <v>98</v>
      </c>
      <c r="N16" s="25">
        <f t="shared" ref="N16:W16" si="14">SUM(N1:N14)</f>
        <v>53</v>
      </c>
      <c r="O16" s="25">
        <f t="shared" si="14"/>
        <v>57</v>
      </c>
      <c r="P16" s="25">
        <f t="shared" si="14"/>
        <v>59</v>
      </c>
      <c r="Q16" s="25">
        <f t="shared" si="14"/>
        <v>23</v>
      </c>
      <c r="R16" s="25">
        <f t="shared" si="14"/>
        <v>40</v>
      </c>
      <c r="S16" s="25">
        <f t="shared" si="14"/>
        <v>18</v>
      </c>
      <c r="T16" s="22">
        <f t="shared" si="14"/>
        <v>5</v>
      </c>
      <c r="U16" s="22">
        <f t="shared" si="14"/>
        <v>6</v>
      </c>
      <c r="V16" s="22">
        <f t="shared" si="14"/>
        <v>82</v>
      </c>
      <c r="W16" s="22">
        <f t="shared" si="14"/>
        <v>49</v>
      </c>
      <c r="AE16"/>
    </row>
    <row r="20" spans="13:25" x14ac:dyDescent="0.25">
      <c r="M20"/>
      <c r="N20" s="22"/>
      <c r="O20" s="22"/>
      <c r="P20" s="22"/>
      <c r="Q20" s="22"/>
      <c r="R20" s="22"/>
      <c r="S20" s="22"/>
      <c r="X20" s="22"/>
      <c r="Y20" s="22"/>
    </row>
    <row r="21" spans="13:25" x14ac:dyDescent="0.25">
      <c r="M21"/>
      <c r="N21" s="22"/>
      <c r="O21" s="22"/>
      <c r="P21" s="22"/>
      <c r="Q21" s="22"/>
      <c r="R21" s="22"/>
      <c r="S21" s="22"/>
      <c r="X21" s="22"/>
      <c r="Y21" s="22"/>
    </row>
    <row r="22" spans="13:25" x14ac:dyDescent="0.25">
      <c r="M22"/>
      <c r="N22" s="22"/>
      <c r="O22" s="22"/>
      <c r="P22" s="22"/>
      <c r="Q22" s="22"/>
      <c r="R22" s="22"/>
      <c r="S22" s="22"/>
      <c r="X22" s="22"/>
      <c r="Y22" s="22"/>
    </row>
    <row r="23" spans="13:25" x14ac:dyDescent="0.25">
      <c r="M23"/>
      <c r="N23" s="22"/>
      <c r="O23" s="22"/>
      <c r="P23" s="22"/>
      <c r="Q23" s="22"/>
      <c r="R23" s="22"/>
      <c r="S23" s="22"/>
      <c r="X23" s="22"/>
      <c r="Y23" s="22"/>
    </row>
  </sheetData>
  <mergeCells count="26">
    <mergeCell ref="X1:X2"/>
    <mergeCell ref="V1:W1"/>
    <mergeCell ref="T1:U1"/>
    <mergeCell ref="G1:G2"/>
    <mergeCell ref="AE1:AE2"/>
    <mergeCell ref="AC1:AC2"/>
    <mergeCell ref="AD1:AD2"/>
    <mergeCell ref="AA1:AA2"/>
    <mergeCell ref="Z1:Z2"/>
    <mergeCell ref="Y1:Y2"/>
    <mergeCell ref="AB1:AB2"/>
    <mergeCell ref="P1:Q1"/>
    <mergeCell ref="R1:S1"/>
    <mergeCell ref="K1:K2"/>
    <mergeCell ref="H1:H2"/>
    <mergeCell ref="M1:M2"/>
    <mergeCell ref="B1:B2"/>
    <mergeCell ref="D1:D2"/>
    <mergeCell ref="J1:J2"/>
    <mergeCell ref="A1:A2"/>
    <mergeCell ref="N1:O1"/>
    <mergeCell ref="I1:I2"/>
    <mergeCell ref="C1:C2"/>
    <mergeCell ref="L1:L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CED3-4933-4354-A0A9-AFE39372F58C}">
  <dimension ref="A1:AE25"/>
  <sheetViews>
    <sheetView zoomScaleNormal="100" workbookViewId="0">
      <selection activeCell="A3" sqref="A3:AE16"/>
    </sheetView>
  </sheetViews>
  <sheetFormatPr defaultRowHeight="13.8" x14ac:dyDescent="0.25"/>
  <cols>
    <col min="2" max="2" width="6.5546875" bestFit="1" customWidth="1"/>
    <col min="3" max="7" width="5.5546875" bestFit="1" customWidth="1"/>
    <col min="8" max="8" width="11.6640625" bestFit="1" customWidth="1"/>
    <col min="9" max="11" width="7.5546875" bestFit="1" customWidth="1"/>
    <col min="13" max="13" width="11" bestFit="1" customWidth="1"/>
    <col min="27" max="28" width="7.6640625" bestFit="1" customWidth="1"/>
  </cols>
  <sheetData>
    <row r="1" spans="1:31" x14ac:dyDescent="0.25">
      <c r="A1" s="77"/>
      <c r="B1" s="64" t="s">
        <v>13</v>
      </c>
      <c r="C1" s="64" t="s">
        <v>5</v>
      </c>
      <c r="D1" s="64" t="s">
        <v>4</v>
      </c>
      <c r="E1" s="64" t="s">
        <v>6</v>
      </c>
      <c r="F1" s="64" t="s">
        <v>7</v>
      </c>
      <c r="G1" s="64" t="s">
        <v>45</v>
      </c>
      <c r="H1" s="64" t="s">
        <v>29</v>
      </c>
      <c r="I1" s="64" t="s">
        <v>35</v>
      </c>
      <c r="J1" s="64" t="s">
        <v>41</v>
      </c>
      <c r="K1" s="64" t="s">
        <v>28</v>
      </c>
      <c r="L1" s="64" t="s">
        <v>49</v>
      </c>
      <c r="M1" s="71" t="s">
        <v>36</v>
      </c>
      <c r="N1" s="75" t="s">
        <v>0</v>
      </c>
      <c r="O1" s="76"/>
      <c r="P1" s="75" t="s">
        <v>1</v>
      </c>
      <c r="Q1" s="76"/>
      <c r="R1" s="75" t="s">
        <v>2</v>
      </c>
      <c r="S1" s="76"/>
      <c r="T1" s="75" t="s">
        <v>3</v>
      </c>
      <c r="U1" s="76"/>
      <c r="V1" s="75" t="s">
        <v>4</v>
      </c>
      <c r="W1" s="76"/>
      <c r="X1" s="64" t="s">
        <v>26</v>
      </c>
      <c r="Y1" s="64" t="s">
        <v>27</v>
      </c>
      <c r="Z1" s="77" t="s">
        <v>32</v>
      </c>
      <c r="AA1" s="77" t="s">
        <v>31</v>
      </c>
      <c r="AB1" s="77" t="s">
        <v>33</v>
      </c>
      <c r="AC1" s="77" t="s">
        <v>34</v>
      </c>
      <c r="AD1" s="77" t="s">
        <v>30</v>
      </c>
      <c r="AE1" s="70" t="s">
        <v>63</v>
      </c>
    </row>
    <row r="2" spans="1:31" x14ac:dyDescent="0.25">
      <c r="A2" s="78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72"/>
      <c r="N2" s="9" t="s">
        <v>8</v>
      </c>
      <c r="O2" s="9" t="s">
        <v>9</v>
      </c>
      <c r="P2" s="9" t="s">
        <v>8</v>
      </c>
      <c r="Q2" s="9" t="s">
        <v>9</v>
      </c>
      <c r="R2" s="9" t="s">
        <v>8</v>
      </c>
      <c r="S2" s="9" t="s">
        <v>9</v>
      </c>
      <c r="T2" s="9" t="s">
        <v>8</v>
      </c>
      <c r="U2" s="9" t="s">
        <v>9</v>
      </c>
      <c r="V2" s="9" t="s">
        <v>10</v>
      </c>
      <c r="W2" s="9" t="s">
        <v>11</v>
      </c>
      <c r="X2" s="65"/>
      <c r="Y2" s="65"/>
      <c r="Z2" s="78"/>
      <c r="AA2" s="78"/>
      <c r="AB2" s="78"/>
      <c r="AC2" s="78"/>
      <c r="AD2" s="78"/>
      <c r="AE2" s="70"/>
    </row>
    <row r="3" spans="1:31" x14ac:dyDescent="0.25">
      <c r="A3" s="37" t="s">
        <v>47</v>
      </c>
      <c r="B3" s="38">
        <f t="shared" ref="B3:B16" si="0">O3*2+Q3*2+S3*3+U3</f>
        <v>22</v>
      </c>
      <c r="C3" s="38">
        <v>2</v>
      </c>
      <c r="D3" s="38">
        <f t="shared" ref="D3:D16" si="1">V3+W3</f>
        <v>13</v>
      </c>
      <c r="E3" s="38">
        <v>0</v>
      </c>
      <c r="F3" s="38">
        <v>4</v>
      </c>
      <c r="G3" s="38">
        <v>5</v>
      </c>
      <c r="H3" s="39">
        <f t="shared" ref="H3:H16" si="2">B3/(I3*2+0.5*SUM(T3:U3))</f>
        <v>0.57894736842105265</v>
      </c>
      <c r="I3" s="38">
        <f t="shared" ref="I3:I16" si="3">SUM(N3:S3)</f>
        <v>19</v>
      </c>
      <c r="J3" s="38">
        <f>'20200111'!$O3+'20200111'!$Q3+'20200111'!$S3</f>
        <v>10</v>
      </c>
      <c r="K3" s="38">
        <f t="shared" ref="K3:K16" si="4">Y3+X3</f>
        <v>5</v>
      </c>
      <c r="L3" s="39">
        <f>'20200111'!$X3/('20200111'!$X3+'20200111'!$Y3)</f>
        <v>0.6</v>
      </c>
      <c r="M3" s="40">
        <f t="shared" ref="M3:M16" si="5">5.71/K3*(B3+0.45*W3+0.15*V3+0.9*F3+C3+0.6*E3-1.1*(I3-J3)-0.7*G3)</f>
        <v>19.128499999999999</v>
      </c>
      <c r="N3" s="37">
        <v>3</v>
      </c>
      <c r="O3" s="37">
        <v>4</v>
      </c>
      <c r="P3" s="37">
        <v>2</v>
      </c>
      <c r="Q3" s="41">
        <v>4</v>
      </c>
      <c r="R3" s="37">
        <v>4</v>
      </c>
      <c r="S3" s="37">
        <v>2</v>
      </c>
      <c r="T3" s="37">
        <v>0</v>
      </c>
      <c r="U3" s="37">
        <v>0</v>
      </c>
      <c r="V3" s="37">
        <v>11</v>
      </c>
      <c r="W3" s="42">
        <v>2</v>
      </c>
      <c r="X3" s="38">
        <v>3</v>
      </c>
      <c r="Y3" s="38">
        <v>2</v>
      </c>
      <c r="Z3" s="43">
        <f t="shared" ref="Z3:Z16" si="6">(O3+Q3)/SUM(N3:Q3)</f>
        <v>0.61538461538461542</v>
      </c>
      <c r="AA3" s="44">
        <f>S3/(S3+R3)</f>
        <v>0.33333333333333331</v>
      </c>
      <c r="AB3" s="44">
        <f t="shared" ref="AB3:AB16" si="7">O3/(O3+N3)</f>
        <v>0.5714285714285714</v>
      </c>
      <c r="AC3" s="43">
        <f>Q3/(P3+Q3)</f>
        <v>0.66666666666666663</v>
      </c>
      <c r="AD3" s="45">
        <v>0</v>
      </c>
      <c r="AE3" s="30">
        <v>1</v>
      </c>
    </row>
    <row r="4" spans="1:31" x14ac:dyDescent="0.25">
      <c r="A4" s="46" t="s">
        <v>42</v>
      </c>
      <c r="B4" s="41">
        <f t="shared" si="0"/>
        <v>36</v>
      </c>
      <c r="C4" s="41">
        <v>7</v>
      </c>
      <c r="D4" s="41">
        <f t="shared" si="1"/>
        <v>17</v>
      </c>
      <c r="E4" s="38">
        <v>0</v>
      </c>
      <c r="F4" s="38">
        <v>4</v>
      </c>
      <c r="G4" s="38">
        <v>5</v>
      </c>
      <c r="H4" s="39">
        <f t="shared" si="2"/>
        <v>0.42857142857142855</v>
      </c>
      <c r="I4" s="41">
        <f t="shared" si="3"/>
        <v>41</v>
      </c>
      <c r="J4" s="41">
        <f>'20200111'!$O4+'20200111'!$Q4+'20200111'!$S4</f>
        <v>15</v>
      </c>
      <c r="K4" s="38">
        <f t="shared" si="4"/>
        <v>7</v>
      </c>
      <c r="L4" s="43">
        <f>'20200111'!$X4/('20200111'!$X4+'20200111'!$Y4)</f>
        <v>0.7142857142857143</v>
      </c>
      <c r="M4" s="40">
        <f t="shared" si="5"/>
        <v>13.907928571428569</v>
      </c>
      <c r="N4" s="46">
        <v>7</v>
      </c>
      <c r="O4" s="46">
        <v>7</v>
      </c>
      <c r="P4" s="46">
        <v>6</v>
      </c>
      <c r="Q4" s="46">
        <v>3</v>
      </c>
      <c r="R4" s="46">
        <v>13</v>
      </c>
      <c r="S4" s="41">
        <v>5</v>
      </c>
      <c r="T4" s="46">
        <v>3</v>
      </c>
      <c r="U4" s="46">
        <v>1</v>
      </c>
      <c r="V4" s="41">
        <v>17</v>
      </c>
      <c r="W4" s="42">
        <v>0</v>
      </c>
      <c r="X4" s="38">
        <v>5</v>
      </c>
      <c r="Y4" s="38">
        <v>2</v>
      </c>
      <c r="Z4" s="47">
        <f t="shared" si="6"/>
        <v>0.43478260869565216</v>
      </c>
      <c r="AA4" s="47">
        <f>S4/(S4+R4)</f>
        <v>0.27777777777777779</v>
      </c>
      <c r="AB4" s="47">
        <f t="shared" si="7"/>
        <v>0.5</v>
      </c>
      <c r="AC4" s="47">
        <f>Q4/(P4+Q4)</f>
        <v>0.33333333333333331</v>
      </c>
      <c r="AD4" s="48">
        <f>U4/(T4+U4)</f>
        <v>0.25</v>
      </c>
      <c r="AE4" s="30">
        <v>1</v>
      </c>
    </row>
    <row r="5" spans="1:31" x14ac:dyDescent="0.25">
      <c r="A5" s="37" t="s">
        <v>48</v>
      </c>
      <c r="B5" s="38">
        <f t="shared" si="0"/>
        <v>22</v>
      </c>
      <c r="C5" s="38">
        <v>1</v>
      </c>
      <c r="D5" s="38">
        <f t="shared" si="1"/>
        <v>12</v>
      </c>
      <c r="E5" s="38">
        <v>1</v>
      </c>
      <c r="F5" s="38">
        <v>1</v>
      </c>
      <c r="G5" s="38">
        <v>1</v>
      </c>
      <c r="H5" s="39">
        <f t="shared" si="2"/>
        <v>0.47826086956521741</v>
      </c>
      <c r="I5" s="38">
        <f t="shared" si="3"/>
        <v>22</v>
      </c>
      <c r="J5" s="38">
        <f>'20200111'!$O5+'20200111'!$Q5+'20200111'!$S5</f>
        <v>10</v>
      </c>
      <c r="K5" s="38">
        <f t="shared" si="4"/>
        <v>6</v>
      </c>
      <c r="L5" s="39">
        <f>'20200111'!$X5/('20200111'!$X5+'20200111'!$Y5)</f>
        <v>0.5</v>
      </c>
      <c r="M5" s="40">
        <f t="shared" si="5"/>
        <v>12.657166666666669</v>
      </c>
      <c r="N5" s="37">
        <v>7</v>
      </c>
      <c r="O5" s="37">
        <v>7</v>
      </c>
      <c r="P5" s="37">
        <v>5</v>
      </c>
      <c r="Q5" s="37">
        <v>3</v>
      </c>
      <c r="R5" s="37">
        <v>0</v>
      </c>
      <c r="S5" s="37">
        <v>0</v>
      </c>
      <c r="T5" s="37">
        <v>2</v>
      </c>
      <c r="U5" s="37">
        <v>2</v>
      </c>
      <c r="V5" s="37">
        <v>9</v>
      </c>
      <c r="W5" s="42">
        <v>3</v>
      </c>
      <c r="X5" s="38">
        <v>3</v>
      </c>
      <c r="Y5" s="38">
        <v>3</v>
      </c>
      <c r="Z5" s="44">
        <f t="shared" si="6"/>
        <v>0.45454545454545453</v>
      </c>
      <c r="AA5" s="44">
        <v>0</v>
      </c>
      <c r="AB5" s="44">
        <f t="shared" si="7"/>
        <v>0.5</v>
      </c>
      <c r="AC5" s="44">
        <f>Q5/(P5+Q5)</f>
        <v>0.375</v>
      </c>
      <c r="AD5" s="45">
        <f>U5/(T5+U5)</f>
        <v>0.5</v>
      </c>
      <c r="AE5" s="30">
        <v>1</v>
      </c>
    </row>
    <row r="6" spans="1:31" x14ac:dyDescent="0.25">
      <c r="A6" s="46" t="s">
        <v>23</v>
      </c>
      <c r="B6" s="38">
        <f t="shared" si="0"/>
        <v>16</v>
      </c>
      <c r="C6" s="38">
        <v>1</v>
      </c>
      <c r="D6" s="38">
        <f t="shared" si="1"/>
        <v>13</v>
      </c>
      <c r="E6" s="41">
        <v>2</v>
      </c>
      <c r="F6" s="38">
        <v>4</v>
      </c>
      <c r="G6" s="38">
        <v>1</v>
      </c>
      <c r="H6" s="39">
        <f t="shared" si="2"/>
        <v>0.4</v>
      </c>
      <c r="I6" s="38">
        <f t="shared" si="3"/>
        <v>20</v>
      </c>
      <c r="J6" s="38">
        <f>'20200111'!$O6+'20200111'!$Q6+'20200111'!$S6</f>
        <v>8</v>
      </c>
      <c r="K6" s="38">
        <f t="shared" si="4"/>
        <v>6</v>
      </c>
      <c r="L6" s="39">
        <f>'20200111'!$X6/('20200111'!$X6+'20200111'!$Y6)</f>
        <v>0.33333333333333331</v>
      </c>
      <c r="M6" s="40">
        <f t="shared" si="5"/>
        <v>12.228916666666667</v>
      </c>
      <c r="N6" s="46">
        <v>6</v>
      </c>
      <c r="O6" s="41">
        <v>8</v>
      </c>
      <c r="P6" s="46">
        <v>2</v>
      </c>
      <c r="Q6" s="46">
        <v>0</v>
      </c>
      <c r="R6" s="46">
        <v>4</v>
      </c>
      <c r="S6" s="46">
        <v>0</v>
      </c>
      <c r="T6" s="46">
        <v>0</v>
      </c>
      <c r="U6" s="46">
        <v>0</v>
      </c>
      <c r="V6" s="46">
        <v>3</v>
      </c>
      <c r="W6" s="41">
        <v>10</v>
      </c>
      <c r="X6" s="38">
        <v>2</v>
      </c>
      <c r="Y6" s="38">
        <v>4</v>
      </c>
      <c r="Z6" s="47">
        <f t="shared" si="6"/>
        <v>0.5</v>
      </c>
      <c r="AA6" s="47">
        <f>S6/(S6+R6)</f>
        <v>0</v>
      </c>
      <c r="AB6" s="47">
        <f t="shared" si="7"/>
        <v>0.5714285714285714</v>
      </c>
      <c r="AC6" s="47">
        <f>Q6/(P6+Q6)</f>
        <v>0</v>
      </c>
      <c r="AD6" s="48">
        <v>0</v>
      </c>
      <c r="AE6" s="30">
        <v>1</v>
      </c>
    </row>
    <row r="7" spans="1:31" x14ac:dyDescent="0.25">
      <c r="A7" s="37" t="s">
        <v>44</v>
      </c>
      <c r="B7" s="38">
        <f t="shared" si="0"/>
        <v>13</v>
      </c>
      <c r="C7" s="38">
        <v>1</v>
      </c>
      <c r="D7" s="38">
        <f t="shared" si="1"/>
        <v>10</v>
      </c>
      <c r="E7" s="38">
        <v>0</v>
      </c>
      <c r="F7" s="38">
        <v>1</v>
      </c>
      <c r="G7" s="38">
        <v>2</v>
      </c>
      <c r="H7" s="43">
        <f t="shared" si="2"/>
        <v>0.78787878787878785</v>
      </c>
      <c r="I7" s="38">
        <f t="shared" si="3"/>
        <v>8</v>
      </c>
      <c r="J7" s="38">
        <f>'20200111'!$O7+'20200111'!$Q7+'20200111'!$S7</f>
        <v>5</v>
      </c>
      <c r="K7" s="38">
        <f t="shared" si="4"/>
        <v>6</v>
      </c>
      <c r="L7" s="39">
        <f>'20200111'!$X7/('20200111'!$X7+'20200111'!$Y7)</f>
        <v>0.66666666666666663</v>
      </c>
      <c r="M7" s="40">
        <f t="shared" si="5"/>
        <v>11.419999999999998</v>
      </c>
      <c r="N7" s="37">
        <v>1</v>
      </c>
      <c r="O7" s="37">
        <v>3</v>
      </c>
      <c r="P7" s="37">
        <v>0</v>
      </c>
      <c r="Q7" s="37">
        <v>0</v>
      </c>
      <c r="R7" s="37">
        <v>2</v>
      </c>
      <c r="S7" s="37">
        <v>2</v>
      </c>
      <c r="T7" s="37">
        <v>0</v>
      </c>
      <c r="U7" s="37">
        <v>1</v>
      </c>
      <c r="V7" s="37">
        <v>9</v>
      </c>
      <c r="W7" s="42">
        <v>1</v>
      </c>
      <c r="X7" s="38">
        <v>4</v>
      </c>
      <c r="Y7" s="38">
        <v>2</v>
      </c>
      <c r="Z7" s="44">
        <f t="shared" si="6"/>
        <v>0.75</v>
      </c>
      <c r="AA7" s="43">
        <f>S7/(S7+R7)</f>
        <v>0.5</v>
      </c>
      <c r="AB7" s="43">
        <f t="shared" si="7"/>
        <v>0.75</v>
      </c>
      <c r="AC7" s="44">
        <v>0</v>
      </c>
      <c r="AD7" s="45">
        <v>0</v>
      </c>
      <c r="AE7" s="30">
        <v>1</v>
      </c>
    </row>
    <row r="8" spans="1:31" x14ac:dyDescent="0.25">
      <c r="A8" s="46" t="s">
        <v>12</v>
      </c>
      <c r="B8" s="38">
        <f t="shared" si="0"/>
        <v>24</v>
      </c>
      <c r="C8" s="38">
        <v>2</v>
      </c>
      <c r="D8" s="38">
        <f t="shared" si="1"/>
        <v>5</v>
      </c>
      <c r="E8" s="38">
        <v>0</v>
      </c>
      <c r="F8" s="38">
        <v>3.5</v>
      </c>
      <c r="G8" s="38">
        <v>5</v>
      </c>
      <c r="H8" s="39">
        <f t="shared" si="2"/>
        <v>0.48</v>
      </c>
      <c r="I8" s="38">
        <f t="shared" si="3"/>
        <v>25</v>
      </c>
      <c r="J8" s="38">
        <f>'20200111'!$O8+'20200111'!$Q8+'20200111'!$S8</f>
        <v>11</v>
      </c>
      <c r="K8" s="38">
        <f t="shared" si="4"/>
        <v>6</v>
      </c>
      <c r="L8" s="39">
        <f>'20200111'!$X8/('20200111'!$X8+'20200111'!$Y8)</f>
        <v>0.5</v>
      </c>
      <c r="M8" s="40">
        <f t="shared" si="5"/>
        <v>10.46833333333333</v>
      </c>
      <c r="N8" s="46">
        <v>4</v>
      </c>
      <c r="O8" s="46">
        <v>6</v>
      </c>
      <c r="P8" s="46">
        <v>3</v>
      </c>
      <c r="Q8" s="46">
        <v>3</v>
      </c>
      <c r="R8" s="46">
        <v>7</v>
      </c>
      <c r="S8" s="46">
        <v>2</v>
      </c>
      <c r="T8" s="46">
        <v>0</v>
      </c>
      <c r="U8" s="46">
        <v>0</v>
      </c>
      <c r="V8" s="46">
        <v>5</v>
      </c>
      <c r="W8" s="42">
        <v>0</v>
      </c>
      <c r="X8" s="38">
        <v>3</v>
      </c>
      <c r="Y8" s="38">
        <v>3</v>
      </c>
      <c r="Z8" s="47">
        <f t="shared" si="6"/>
        <v>0.5625</v>
      </c>
      <c r="AA8" s="47">
        <f>S8/(S8+R8)</f>
        <v>0.22222222222222221</v>
      </c>
      <c r="AB8" s="47">
        <f t="shared" si="7"/>
        <v>0.6</v>
      </c>
      <c r="AC8" s="47">
        <f t="shared" ref="AC8:AC16" si="8">Q8/(P8+Q8)</f>
        <v>0.5</v>
      </c>
      <c r="AD8" s="48">
        <v>0</v>
      </c>
      <c r="AE8" s="30">
        <v>1</v>
      </c>
    </row>
    <row r="9" spans="1:31" x14ac:dyDescent="0.25">
      <c r="A9" s="37" t="s">
        <v>24</v>
      </c>
      <c r="B9" s="38">
        <f t="shared" si="0"/>
        <v>16</v>
      </c>
      <c r="C9" s="38">
        <v>3</v>
      </c>
      <c r="D9" s="38">
        <f t="shared" si="1"/>
        <v>5</v>
      </c>
      <c r="E9" s="38">
        <v>0</v>
      </c>
      <c r="F9" s="38">
        <v>4</v>
      </c>
      <c r="G9" s="38">
        <v>2</v>
      </c>
      <c r="H9" s="39">
        <f t="shared" si="2"/>
        <v>0.4</v>
      </c>
      <c r="I9" s="38">
        <f t="shared" si="3"/>
        <v>20</v>
      </c>
      <c r="J9" s="38">
        <f>'20200111'!$O9+'20200111'!$Q9+'20200111'!$S9</f>
        <v>8</v>
      </c>
      <c r="K9" s="38">
        <f t="shared" si="4"/>
        <v>6</v>
      </c>
      <c r="L9" s="39">
        <f>'20200111'!$X9/('20200111'!$X9+'20200111'!$Y9)</f>
        <v>0.66666666666666663</v>
      </c>
      <c r="M9" s="40">
        <f t="shared" si="5"/>
        <v>9.1835833333333348</v>
      </c>
      <c r="N9" s="37">
        <v>3</v>
      </c>
      <c r="O9" s="37">
        <v>6</v>
      </c>
      <c r="P9" s="37">
        <v>9</v>
      </c>
      <c r="Q9" s="37">
        <v>2</v>
      </c>
      <c r="R9" s="37">
        <v>0</v>
      </c>
      <c r="S9" s="37">
        <v>0</v>
      </c>
      <c r="T9" s="37">
        <v>0</v>
      </c>
      <c r="U9" s="37">
        <v>0</v>
      </c>
      <c r="V9" s="37">
        <v>2</v>
      </c>
      <c r="W9" s="42">
        <v>3</v>
      </c>
      <c r="X9" s="38">
        <v>4</v>
      </c>
      <c r="Y9" s="38">
        <v>2</v>
      </c>
      <c r="Z9" s="44">
        <f t="shared" si="6"/>
        <v>0.4</v>
      </c>
      <c r="AA9" s="44">
        <v>0</v>
      </c>
      <c r="AB9" s="44">
        <f t="shared" si="7"/>
        <v>0.66666666666666663</v>
      </c>
      <c r="AC9" s="44">
        <f t="shared" si="8"/>
        <v>0.18181818181818182</v>
      </c>
      <c r="AD9" s="45">
        <v>0</v>
      </c>
      <c r="AE9" s="30">
        <v>1</v>
      </c>
    </row>
    <row r="10" spans="1:31" x14ac:dyDescent="0.25">
      <c r="A10" s="46" t="s">
        <v>15</v>
      </c>
      <c r="B10" s="38">
        <f t="shared" si="0"/>
        <v>15</v>
      </c>
      <c r="C10" s="38">
        <v>5</v>
      </c>
      <c r="D10" s="38">
        <f t="shared" si="1"/>
        <v>5</v>
      </c>
      <c r="E10" s="38">
        <v>0</v>
      </c>
      <c r="F10" s="38">
        <v>2</v>
      </c>
      <c r="G10" s="38">
        <v>2</v>
      </c>
      <c r="H10" s="39">
        <f t="shared" si="2"/>
        <v>0.41666666666666669</v>
      </c>
      <c r="I10" s="38">
        <f t="shared" si="3"/>
        <v>18</v>
      </c>
      <c r="J10" s="38">
        <f>'20200111'!$O10+'20200111'!$Q10+'20200111'!$S10</f>
        <v>6</v>
      </c>
      <c r="K10" s="38">
        <f t="shared" si="4"/>
        <v>6</v>
      </c>
      <c r="L10" s="39">
        <f>'20200111'!$X10/('20200111'!$X10+'20200111'!$Y10)</f>
        <v>0.16666666666666666</v>
      </c>
      <c r="M10" s="40">
        <f t="shared" si="5"/>
        <v>7.8512500000000003</v>
      </c>
      <c r="N10" s="46">
        <v>4</v>
      </c>
      <c r="O10" s="46">
        <v>2</v>
      </c>
      <c r="P10" s="46">
        <v>1</v>
      </c>
      <c r="Q10" s="46">
        <v>1</v>
      </c>
      <c r="R10" s="46">
        <v>7</v>
      </c>
      <c r="S10" s="46">
        <v>3</v>
      </c>
      <c r="T10" s="46">
        <v>0</v>
      </c>
      <c r="U10" s="46">
        <v>0</v>
      </c>
      <c r="V10" s="46">
        <v>4</v>
      </c>
      <c r="W10" s="42">
        <v>1</v>
      </c>
      <c r="X10" s="38">
        <v>1</v>
      </c>
      <c r="Y10" s="38">
        <v>5</v>
      </c>
      <c r="Z10" s="47">
        <f t="shared" si="6"/>
        <v>0.375</v>
      </c>
      <c r="AA10" s="47">
        <f>S10/(S10+R10)</f>
        <v>0.3</v>
      </c>
      <c r="AB10" s="47">
        <f t="shared" si="7"/>
        <v>0.33333333333333331</v>
      </c>
      <c r="AC10" s="47">
        <f t="shared" si="8"/>
        <v>0.5</v>
      </c>
      <c r="AD10" s="48">
        <v>0</v>
      </c>
      <c r="AE10" s="30">
        <v>1</v>
      </c>
    </row>
    <row r="11" spans="1:31" x14ac:dyDescent="0.25">
      <c r="A11" s="37" t="s">
        <v>43</v>
      </c>
      <c r="B11" s="38">
        <f t="shared" si="0"/>
        <v>14</v>
      </c>
      <c r="C11" s="38">
        <v>6</v>
      </c>
      <c r="D11" s="38">
        <f t="shared" si="1"/>
        <v>9</v>
      </c>
      <c r="E11" s="38">
        <v>0</v>
      </c>
      <c r="F11" s="38">
        <v>0.5</v>
      </c>
      <c r="G11" s="38">
        <v>6</v>
      </c>
      <c r="H11" s="39">
        <f t="shared" si="2"/>
        <v>0.46666666666666667</v>
      </c>
      <c r="I11" s="38">
        <f t="shared" si="3"/>
        <v>15</v>
      </c>
      <c r="J11" s="38">
        <f>'20200111'!$O11+'20200111'!$Q11+'20200111'!$S11</f>
        <v>6</v>
      </c>
      <c r="K11" s="38">
        <f t="shared" si="4"/>
        <v>6</v>
      </c>
      <c r="L11" s="39">
        <f>'20200111'!$X11/('20200111'!$X11+'20200111'!$Y11)</f>
        <v>0.66666666666666663</v>
      </c>
      <c r="M11" s="40">
        <f t="shared" si="5"/>
        <v>7.3278333333333308</v>
      </c>
      <c r="N11" s="37">
        <v>4</v>
      </c>
      <c r="O11" s="37">
        <v>2</v>
      </c>
      <c r="P11" s="37">
        <v>2</v>
      </c>
      <c r="Q11" s="37">
        <v>2</v>
      </c>
      <c r="R11" s="37">
        <v>3</v>
      </c>
      <c r="S11" s="37">
        <v>2</v>
      </c>
      <c r="T11" s="37">
        <v>0</v>
      </c>
      <c r="U11" s="37">
        <v>0</v>
      </c>
      <c r="V11" s="37">
        <v>9</v>
      </c>
      <c r="W11" s="42">
        <v>0</v>
      </c>
      <c r="X11" s="38">
        <v>4</v>
      </c>
      <c r="Y11" s="38">
        <v>2</v>
      </c>
      <c r="Z11" s="44">
        <f t="shared" si="6"/>
        <v>0.4</v>
      </c>
      <c r="AA11" s="44">
        <f>S11/(S11+R11)</f>
        <v>0.4</v>
      </c>
      <c r="AB11" s="44">
        <f t="shared" si="7"/>
        <v>0.33333333333333331</v>
      </c>
      <c r="AC11" s="44">
        <f t="shared" si="8"/>
        <v>0.5</v>
      </c>
      <c r="AD11" s="45">
        <v>0</v>
      </c>
      <c r="AE11" s="30">
        <v>1</v>
      </c>
    </row>
    <row r="12" spans="1:31" x14ac:dyDescent="0.25">
      <c r="A12" s="46" t="s">
        <v>40</v>
      </c>
      <c r="B12" s="38">
        <f t="shared" si="0"/>
        <v>11</v>
      </c>
      <c r="C12" s="38">
        <v>6</v>
      </c>
      <c r="D12" s="38">
        <f t="shared" si="1"/>
        <v>6</v>
      </c>
      <c r="E12" s="38">
        <v>0</v>
      </c>
      <c r="F12" s="38">
        <v>1</v>
      </c>
      <c r="G12" s="38">
        <v>2</v>
      </c>
      <c r="H12" s="39">
        <f t="shared" si="2"/>
        <v>0.31428571428571428</v>
      </c>
      <c r="I12" s="38">
        <f t="shared" si="3"/>
        <v>17</v>
      </c>
      <c r="J12" s="38">
        <f>'20200111'!$O12+'20200111'!$Q12+'20200111'!$S12</f>
        <v>5</v>
      </c>
      <c r="K12" s="38">
        <f t="shared" si="4"/>
        <v>5</v>
      </c>
      <c r="L12" s="39">
        <f>'20200111'!$X12/('20200111'!$X12+'20200111'!$Y12)</f>
        <v>0.6</v>
      </c>
      <c r="M12" s="40">
        <f t="shared" si="5"/>
        <v>5.1389999999999993</v>
      </c>
      <c r="N12" s="46">
        <v>6</v>
      </c>
      <c r="O12" s="46">
        <v>3</v>
      </c>
      <c r="P12" s="46">
        <v>3</v>
      </c>
      <c r="Q12" s="46">
        <v>2</v>
      </c>
      <c r="R12" s="46">
        <v>3</v>
      </c>
      <c r="S12" s="46">
        <v>0</v>
      </c>
      <c r="T12" s="46">
        <v>1</v>
      </c>
      <c r="U12" s="46">
        <v>1</v>
      </c>
      <c r="V12" s="46">
        <v>5</v>
      </c>
      <c r="W12" s="42">
        <v>1</v>
      </c>
      <c r="X12" s="38">
        <v>3</v>
      </c>
      <c r="Y12" s="38">
        <v>2</v>
      </c>
      <c r="Z12" s="47">
        <f t="shared" si="6"/>
        <v>0.35714285714285715</v>
      </c>
      <c r="AA12" s="47">
        <f>S12/(S12+R12)</f>
        <v>0</v>
      </c>
      <c r="AB12" s="47">
        <f t="shared" si="7"/>
        <v>0.33333333333333331</v>
      </c>
      <c r="AC12" s="47">
        <f t="shared" si="8"/>
        <v>0.4</v>
      </c>
      <c r="AD12" s="48">
        <f>U12/(T12+U12)</f>
        <v>0.5</v>
      </c>
      <c r="AE12" s="30">
        <v>1</v>
      </c>
    </row>
    <row r="13" spans="1:31" x14ac:dyDescent="0.25">
      <c r="A13" s="37" t="s">
        <v>46</v>
      </c>
      <c r="B13" s="38">
        <f t="shared" si="0"/>
        <v>4</v>
      </c>
      <c r="C13" s="38">
        <v>0</v>
      </c>
      <c r="D13" s="38">
        <f t="shared" si="1"/>
        <v>15</v>
      </c>
      <c r="E13" s="38">
        <v>0</v>
      </c>
      <c r="F13" s="41">
        <v>5.5</v>
      </c>
      <c r="G13" s="38">
        <v>2</v>
      </c>
      <c r="H13" s="39">
        <f t="shared" si="2"/>
        <v>0.25</v>
      </c>
      <c r="I13" s="38">
        <f t="shared" si="3"/>
        <v>8</v>
      </c>
      <c r="J13" s="38">
        <f>'20200111'!$O13+'20200111'!$Q13+'20200111'!$S13</f>
        <v>2</v>
      </c>
      <c r="K13" s="38">
        <f t="shared" si="4"/>
        <v>6</v>
      </c>
      <c r="L13" s="39">
        <f>'20200111'!$X13/('20200111'!$X13+'20200111'!$Y13)</f>
        <v>0.66666666666666663</v>
      </c>
      <c r="M13" s="40">
        <f t="shared" si="5"/>
        <v>4.472833333333333</v>
      </c>
      <c r="N13" s="37">
        <v>5</v>
      </c>
      <c r="O13" s="37">
        <v>2</v>
      </c>
      <c r="P13" s="37">
        <v>1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10</v>
      </c>
      <c r="W13" s="42">
        <v>5</v>
      </c>
      <c r="X13" s="38">
        <v>4</v>
      </c>
      <c r="Y13" s="38">
        <v>2</v>
      </c>
      <c r="Z13" s="44">
        <f t="shared" si="6"/>
        <v>0.25</v>
      </c>
      <c r="AA13" s="44">
        <v>0</v>
      </c>
      <c r="AB13" s="44">
        <f t="shared" si="7"/>
        <v>0.2857142857142857</v>
      </c>
      <c r="AC13" s="44">
        <f t="shared" si="8"/>
        <v>0</v>
      </c>
      <c r="AD13" s="45">
        <v>0</v>
      </c>
      <c r="AE13" s="30">
        <v>1</v>
      </c>
    </row>
    <row r="14" spans="1:31" x14ac:dyDescent="0.25">
      <c r="A14" s="46" t="s">
        <v>17</v>
      </c>
      <c r="B14" s="38">
        <f t="shared" si="0"/>
        <v>10</v>
      </c>
      <c r="C14" s="38">
        <v>0</v>
      </c>
      <c r="D14" s="38">
        <f t="shared" si="1"/>
        <v>15</v>
      </c>
      <c r="E14" s="38">
        <v>0</v>
      </c>
      <c r="F14" s="38">
        <v>2</v>
      </c>
      <c r="G14" s="38">
        <v>0</v>
      </c>
      <c r="H14" s="39">
        <f t="shared" si="2"/>
        <v>0.22727272727272727</v>
      </c>
      <c r="I14" s="38">
        <f t="shared" si="3"/>
        <v>22</v>
      </c>
      <c r="J14" s="38">
        <f>'20200111'!$O14+'20200111'!$Q14+'20200111'!$S14</f>
        <v>5</v>
      </c>
      <c r="K14" s="38">
        <f t="shared" si="4"/>
        <v>5</v>
      </c>
      <c r="L14" s="39">
        <f>'20200111'!$X14/('20200111'!$X14+'20200111'!$Y14)</f>
        <v>0.2</v>
      </c>
      <c r="M14" s="40">
        <f t="shared" si="5"/>
        <v>-3.2547000000000033</v>
      </c>
      <c r="N14" s="46">
        <v>8</v>
      </c>
      <c r="O14" s="46">
        <v>3</v>
      </c>
      <c r="P14" s="46">
        <v>4</v>
      </c>
      <c r="Q14" s="46">
        <v>2</v>
      </c>
      <c r="R14" s="46">
        <v>5</v>
      </c>
      <c r="S14" s="46">
        <v>0</v>
      </c>
      <c r="T14" s="46">
        <v>0</v>
      </c>
      <c r="U14" s="46">
        <v>0</v>
      </c>
      <c r="V14" s="46">
        <v>9</v>
      </c>
      <c r="W14" s="42">
        <v>6</v>
      </c>
      <c r="X14" s="38">
        <v>1</v>
      </c>
      <c r="Y14" s="38">
        <v>4</v>
      </c>
      <c r="Z14" s="47">
        <f t="shared" si="6"/>
        <v>0.29411764705882354</v>
      </c>
      <c r="AA14" s="47">
        <f>S14/(S14+R14)</f>
        <v>0</v>
      </c>
      <c r="AB14" s="47">
        <f t="shared" si="7"/>
        <v>0.27272727272727271</v>
      </c>
      <c r="AC14" s="47">
        <f t="shared" si="8"/>
        <v>0.33333333333333331</v>
      </c>
      <c r="AD14" s="48">
        <v>0</v>
      </c>
      <c r="AE14" s="30">
        <v>1</v>
      </c>
    </row>
    <row r="15" spans="1:31" x14ac:dyDescent="0.25">
      <c r="A15" s="49" t="s">
        <v>18</v>
      </c>
      <c r="B15" s="38">
        <f t="shared" si="0"/>
        <v>6</v>
      </c>
      <c r="C15" s="38">
        <v>1</v>
      </c>
      <c r="D15" s="38">
        <f t="shared" si="1"/>
        <v>3</v>
      </c>
      <c r="E15" s="38">
        <v>0</v>
      </c>
      <c r="F15" s="38">
        <v>1</v>
      </c>
      <c r="G15" s="38">
        <v>4</v>
      </c>
      <c r="H15" s="39">
        <f t="shared" si="2"/>
        <v>0.27272727272727271</v>
      </c>
      <c r="I15" s="38">
        <f t="shared" si="3"/>
        <v>11</v>
      </c>
      <c r="J15" s="38">
        <f>'20200111'!$O15+'20200111'!$Q15+'20200111'!$S15</f>
        <v>2</v>
      </c>
      <c r="K15" s="38">
        <f t="shared" si="4"/>
        <v>5</v>
      </c>
      <c r="L15" s="39">
        <f>'20200111'!$X15/('20200111'!$X15+'20200111'!$Y15)</f>
        <v>0.2</v>
      </c>
      <c r="M15" s="40">
        <f t="shared" si="5"/>
        <v>-4.6250999999999998</v>
      </c>
      <c r="N15" s="37">
        <v>3</v>
      </c>
      <c r="O15" s="37">
        <v>0</v>
      </c>
      <c r="P15" s="37">
        <v>1</v>
      </c>
      <c r="Q15" s="37">
        <v>0</v>
      </c>
      <c r="R15" s="37">
        <v>5</v>
      </c>
      <c r="S15" s="37">
        <v>2</v>
      </c>
      <c r="T15" s="37">
        <v>0</v>
      </c>
      <c r="U15" s="37">
        <v>0</v>
      </c>
      <c r="V15" s="37">
        <v>2</v>
      </c>
      <c r="W15" s="42">
        <v>1</v>
      </c>
      <c r="X15" s="38">
        <v>1</v>
      </c>
      <c r="Y15" s="50">
        <v>4</v>
      </c>
      <c r="Z15" s="44">
        <f t="shared" si="6"/>
        <v>0</v>
      </c>
      <c r="AA15" s="44">
        <f>S15/(S15+R15)</f>
        <v>0.2857142857142857</v>
      </c>
      <c r="AB15" s="44">
        <f t="shared" si="7"/>
        <v>0</v>
      </c>
      <c r="AC15" s="44">
        <f t="shared" si="8"/>
        <v>0</v>
      </c>
      <c r="AD15" s="45">
        <v>0</v>
      </c>
      <c r="AE15" s="30">
        <v>1</v>
      </c>
    </row>
    <row r="16" spans="1:31" x14ac:dyDescent="0.25">
      <c r="A16" s="36" t="s">
        <v>14</v>
      </c>
      <c r="B16" s="51">
        <f t="shared" si="0"/>
        <v>0</v>
      </c>
      <c r="C16" s="51">
        <v>1</v>
      </c>
      <c r="D16" s="51">
        <f t="shared" si="1"/>
        <v>2</v>
      </c>
      <c r="E16" s="51">
        <v>0</v>
      </c>
      <c r="F16" s="51">
        <v>0.5</v>
      </c>
      <c r="G16" s="51">
        <v>3</v>
      </c>
      <c r="H16" s="52">
        <f t="shared" si="2"/>
        <v>0</v>
      </c>
      <c r="I16" s="51">
        <f t="shared" si="3"/>
        <v>9</v>
      </c>
      <c r="J16" s="51">
        <f>'20200111'!$O16+'20200111'!$Q16+'20200111'!$S16</f>
        <v>0</v>
      </c>
      <c r="K16" s="51">
        <f t="shared" si="4"/>
        <v>5</v>
      </c>
      <c r="L16" s="52">
        <f>'20200111'!$X16/('20200111'!$X16+'20200111'!$Y16)</f>
        <v>0.4</v>
      </c>
      <c r="M16" s="53">
        <f t="shared" si="5"/>
        <v>-11.705499999999999</v>
      </c>
      <c r="N16" s="36">
        <v>3</v>
      </c>
      <c r="O16" s="36">
        <v>0</v>
      </c>
      <c r="P16" s="36">
        <v>5</v>
      </c>
      <c r="Q16" s="36">
        <v>0</v>
      </c>
      <c r="R16" s="36">
        <v>1</v>
      </c>
      <c r="S16" s="36">
        <v>0</v>
      </c>
      <c r="T16" s="36">
        <v>0</v>
      </c>
      <c r="U16" s="36">
        <v>0</v>
      </c>
      <c r="V16" s="36">
        <v>2</v>
      </c>
      <c r="W16" s="54">
        <v>0</v>
      </c>
      <c r="X16" s="51">
        <v>2</v>
      </c>
      <c r="Y16" s="51">
        <v>3</v>
      </c>
      <c r="Z16" s="55">
        <f t="shared" si="6"/>
        <v>0</v>
      </c>
      <c r="AA16" s="55">
        <f>S16/(S16+R16)</f>
        <v>0</v>
      </c>
      <c r="AB16" s="55">
        <f t="shared" si="7"/>
        <v>0</v>
      </c>
      <c r="AC16" s="55">
        <f t="shared" si="8"/>
        <v>0</v>
      </c>
      <c r="AD16" s="56">
        <v>0</v>
      </c>
      <c r="AE16" s="30">
        <v>1</v>
      </c>
    </row>
    <row r="17" spans="1:23" x14ac:dyDescent="0.25">
      <c r="A17" s="15" t="s">
        <v>50</v>
      </c>
      <c r="B17" s="16">
        <f>AVERAGE('20200111'!$B$3:$B$16)</f>
        <v>14.928571428571429</v>
      </c>
      <c r="C17" s="16">
        <f>AVERAGE('20200111'!$C$3:$C$16)</f>
        <v>2.5714285714285716</v>
      </c>
      <c r="D17" s="16">
        <f>AVERAGE('20200111'!$D$3:$D$16)</f>
        <v>9.2857142857142865</v>
      </c>
      <c r="E17" s="16">
        <f>AVERAGE('20200111'!$E$3:$E$16)</f>
        <v>0.21428571428571427</v>
      </c>
      <c r="F17" s="16">
        <f>AVERAGE('20200111'!$F$3:$F$16)</f>
        <v>2.4285714285714284</v>
      </c>
      <c r="G17" s="16">
        <f>AVERAGE('20200111'!$G$3:$G$16)</f>
        <v>2.8571428571428572</v>
      </c>
      <c r="H17" s="17">
        <f>B17/(I17*2+T17*0.5+U17*0.5)</f>
        <v>0.40543161978661491</v>
      </c>
      <c r="I17" s="16">
        <f>AVERAGE('20200111'!$I$3:$I$16)</f>
        <v>18.214285714285715</v>
      </c>
      <c r="J17" s="16">
        <f>AVERAGE('20200111'!$J$3:$J$16)</f>
        <v>6.6428571428571432</v>
      </c>
      <c r="K17" s="16">
        <f>AVERAGE('20200111'!$K$3:$K$16)</f>
        <v>5.7142857142857144</v>
      </c>
      <c r="L17" s="16"/>
      <c r="M17" s="20"/>
      <c r="N17" s="16">
        <f>AVERAGE('20200111'!$N$3:$N$16)</f>
        <v>4.5714285714285712</v>
      </c>
      <c r="O17" s="16">
        <f>AVERAGE('20200111'!$O$3:$O$16)</f>
        <v>3.7857142857142856</v>
      </c>
      <c r="P17" s="16">
        <f>AVERAGE('20200111'!$P$3:$P$16)</f>
        <v>3.1428571428571428</v>
      </c>
      <c r="Q17" s="16">
        <f>AVERAGE('20200111'!$Q$3:$Q$16)</f>
        <v>1.5714285714285714</v>
      </c>
      <c r="R17" s="16">
        <f>AVERAGE('20200111'!$R$3:$R$16)</f>
        <v>3.8571428571428572</v>
      </c>
      <c r="S17" s="16">
        <f>AVERAGE('20200111'!$S$3:$S$16)</f>
        <v>1.2857142857142858</v>
      </c>
      <c r="T17" s="16">
        <f>AVERAGE('20200111'!$T$3:$T$16)</f>
        <v>0.42857142857142855</v>
      </c>
      <c r="U17" s="16">
        <f>AVERAGE('20200111'!$U$3:$U$16)</f>
        <v>0.35714285714285715</v>
      </c>
      <c r="V17" s="16">
        <f>AVERAGE('20200111'!$V$3:$V$16)</f>
        <v>6.9285714285714288</v>
      </c>
      <c r="W17" s="16">
        <f>AVERAGE('20200111'!$W$3:$W$16)</f>
        <v>2.3571428571428572</v>
      </c>
    </row>
    <row r="18" spans="1:23" s="24" customFormat="1" x14ac:dyDescent="0.25">
      <c r="A18" s="24" t="s">
        <v>54</v>
      </c>
      <c r="B18" s="24">
        <f>SUM(B3:B16)</f>
        <v>209</v>
      </c>
      <c r="C18" s="24">
        <f t="shared" ref="C18:J18" si="9">SUM(C3:C16)</f>
        <v>36</v>
      </c>
      <c r="D18" s="24">
        <f t="shared" si="9"/>
        <v>130</v>
      </c>
      <c r="E18" s="24">
        <f>SUM(E3:E16)</f>
        <v>3</v>
      </c>
      <c r="F18" s="24">
        <f>SUM(F3:F16)</f>
        <v>34</v>
      </c>
      <c r="G18" s="24">
        <f>SUM(G3:G16)</f>
        <v>40</v>
      </c>
      <c r="I18" s="24">
        <f t="shared" si="9"/>
        <v>255</v>
      </c>
      <c r="J18" s="24">
        <f t="shared" si="9"/>
        <v>93</v>
      </c>
      <c r="N18" s="24">
        <f t="shared" ref="N18:W18" si="10">SUM(N3:N16)</f>
        <v>64</v>
      </c>
      <c r="O18" s="24">
        <f t="shared" si="10"/>
        <v>53</v>
      </c>
      <c r="P18" s="24">
        <f t="shared" si="10"/>
        <v>44</v>
      </c>
      <c r="Q18" s="24">
        <f t="shared" si="10"/>
        <v>22</v>
      </c>
      <c r="R18" s="24">
        <f t="shared" si="10"/>
        <v>54</v>
      </c>
      <c r="S18" s="24">
        <f t="shared" si="10"/>
        <v>18</v>
      </c>
      <c r="T18" s="24">
        <f t="shared" si="10"/>
        <v>6</v>
      </c>
      <c r="U18" s="24">
        <f t="shared" si="10"/>
        <v>5</v>
      </c>
      <c r="V18" s="24">
        <f t="shared" si="10"/>
        <v>97</v>
      </c>
      <c r="W18" s="24">
        <f t="shared" si="10"/>
        <v>33</v>
      </c>
    </row>
    <row r="22" spans="1:23" x14ac:dyDescent="0.25">
      <c r="N22" s="25"/>
      <c r="O22" s="25"/>
      <c r="P22" s="25"/>
      <c r="Q22" s="25"/>
      <c r="R22" s="25"/>
    </row>
    <row r="23" spans="1:23" x14ac:dyDescent="0.25">
      <c r="N23" s="25"/>
      <c r="O23" s="25"/>
      <c r="P23" s="25"/>
      <c r="Q23" s="25"/>
      <c r="R23" s="25"/>
    </row>
    <row r="24" spans="1:23" x14ac:dyDescent="0.25">
      <c r="N24" s="25"/>
      <c r="O24" s="25"/>
      <c r="P24" s="25"/>
      <c r="Q24" s="25"/>
      <c r="R24" s="25"/>
    </row>
    <row r="25" spans="1:23" x14ac:dyDescent="0.25">
      <c r="N25" s="25"/>
      <c r="O25" s="25"/>
      <c r="P25" s="25"/>
      <c r="Q25" s="25"/>
      <c r="R25" s="25"/>
    </row>
  </sheetData>
  <mergeCells count="26">
    <mergeCell ref="A1:A2"/>
    <mergeCell ref="B1:B2"/>
    <mergeCell ref="AE1:AE2"/>
    <mergeCell ref="AA1:AA2"/>
    <mergeCell ref="AB1:AB2"/>
    <mergeCell ref="AC1:AC2"/>
    <mergeCell ref="AD1:AD2"/>
    <mergeCell ref="G1:G2"/>
    <mergeCell ref="Z1:Z2"/>
    <mergeCell ref="Y1:Y2"/>
    <mergeCell ref="K1:K2"/>
    <mergeCell ref="L1:L2"/>
    <mergeCell ref="M1:M2"/>
    <mergeCell ref="N1:O1"/>
    <mergeCell ref="X1:X2"/>
    <mergeCell ref="V1:W1"/>
    <mergeCell ref="P1:Q1"/>
    <mergeCell ref="R1:S1"/>
    <mergeCell ref="T1:U1"/>
    <mergeCell ref="C1:C2"/>
    <mergeCell ref="D1:D2"/>
    <mergeCell ref="H1:H2"/>
    <mergeCell ref="I1:I2"/>
    <mergeCell ref="J1:J2"/>
    <mergeCell ref="F1:F2"/>
    <mergeCell ref="E1:E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40FA-68D7-493F-9ADF-7E033D995CCA}">
  <dimension ref="A1:AE24"/>
  <sheetViews>
    <sheetView zoomScale="85" zoomScaleNormal="85" workbookViewId="0">
      <selection activeCell="M17" sqref="A17:M17"/>
    </sheetView>
  </sheetViews>
  <sheetFormatPr defaultRowHeight="13.8" x14ac:dyDescent="0.25"/>
  <cols>
    <col min="1" max="7" width="8.88671875" style="24"/>
    <col min="8" max="8" width="12.21875" style="24" bestFit="1" customWidth="1"/>
    <col min="9" max="12" width="8.88671875" style="24"/>
    <col min="13" max="13" width="12.109375" style="24" bestFit="1" customWidth="1"/>
    <col min="14" max="23" width="8.88671875" style="24"/>
    <col min="27" max="16384" width="8.88671875" style="24"/>
  </cols>
  <sheetData>
    <row r="1" spans="1:31" x14ac:dyDescent="0.25">
      <c r="A1" s="77"/>
      <c r="B1" s="64" t="s">
        <v>13</v>
      </c>
      <c r="C1" s="64" t="s">
        <v>5</v>
      </c>
      <c r="D1" s="64" t="s">
        <v>4</v>
      </c>
      <c r="E1" s="64" t="s">
        <v>6</v>
      </c>
      <c r="F1" s="64" t="s">
        <v>7</v>
      </c>
      <c r="G1" s="64" t="s">
        <v>45</v>
      </c>
      <c r="H1" s="64" t="s">
        <v>29</v>
      </c>
      <c r="I1" s="64" t="s">
        <v>35</v>
      </c>
      <c r="J1" s="64" t="s">
        <v>41</v>
      </c>
      <c r="K1" s="64" t="s">
        <v>28</v>
      </c>
      <c r="L1" s="64" t="s">
        <v>49</v>
      </c>
      <c r="M1" s="71" t="s">
        <v>36</v>
      </c>
      <c r="N1" s="75" t="s">
        <v>0</v>
      </c>
      <c r="O1" s="76"/>
      <c r="P1" s="75" t="s">
        <v>1</v>
      </c>
      <c r="Q1" s="76"/>
      <c r="R1" s="75" t="s">
        <v>2</v>
      </c>
      <c r="S1" s="76"/>
      <c r="T1" s="75" t="s">
        <v>3</v>
      </c>
      <c r="U1" s="76"/>
      <c r="V1" s="75" t="s">
        <v>4</v>
      </c>
      <c r="W1" s="76"/>
      <c r="X1" s="64" t="s">
        <v>26</v>
      </c>
      <c r="Y1" s="64" t="s">
        <v>27</v>
      </c>
      <c r="Z1" s="77" t="s">
        <v>32</v>
      </c>
      <c r="AA1" s="77" t="s">
        <v>31</v>
      </c>
      <c r="AB1" s="77" t="s">
        <v>33</v>
      </c>
      <c r="AC1" s="77" t="s">
        <v>34</v>
      </c>
      <c r="AD1" s="77" t="s">
        <v>30</v>
      </c>
      <c r="AE1" s="70" t="s">
        <v>63</v>
      </c>
    </row>
    <row r="2" spans="1:31" x14ac:dyDescent="0.25">
      <c r="A2" s="78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72"/>
      <c r="N2" s="9" t="s">
        <v>8</v>
      </c>
      <c r="O2" s="9" t="s">
        <v>9</v>
      </c>
      <c r="P2" s="9" t="s">
        <v>8</v>
      </c>
      <c r="Q2" s="9" t="s">
        <v>9</v>
      </c>
      <c r="R2" s="9" t="s">
        <v>8</v>
      </c>
      <c r="S2" s="9" t="s">
        <v>9</v>
      </c>
      <c r="T2" s="9" t="s">
        <v>8</v>
      </c>
      <c r="U2" s="9" t="s">
        <v>9</v>
      </c>
      <c r="V2" s="9" t="s">
        <v>10</v>
      </c>
      <c r="W2" s="9" t="s">
        <v>11</v>
      </c>
      <c r="X2" s="65"/>
      <c r="Y2" s="65"/>
      <c r="Z2" s="78"/>
      <c r="AA2" s="78"/>
      <c r="AB2" s="78"/>
      <c r="AC2" s="78"/>
      <c r="AD2" s="78"/>
      <c r="AE2" s="70"/>
    </row>
    <row r="3" spans="1:31" x14ac:dyDescent="0.25">
      <c r="A3" s="37" t="s">
        <v>15</v>
      </c>
      <c r="B3" s="38">
        <f t="shared" ref="B3:B16" si="0">O3*2+Q3*2+S3*3+U3</f>
        <v>28</v>
      </c>
      <c r="C3" s="38">
        <v>3</v>
      </c>
      <c r="D3" s="38">
        <f t="shared" ref="D3:D16" si="1">V3+W3</f>
        <v>10</v>
      </c>
      <c r="E3" s="38">
        <v>0</v>
      </c>
      <c r="F3" s="38">
        <v>2</v>
      </c>
      <c r="G3" s="38">
        <v>4</v>
      </c>
      <c r="H3" s="39">
        <f t="shared" ref="H3:H16" si="2">B3/(I3*2+0.5*SUM(T3:U3))</f>
        <v>0.7</v>
      </c>
      <c r="I3" s="38">
        <f t="shared" ref="I3:I16" si="3">SUM(N3:S3)</f>
        <v>20</v>
      </c>
      <c r="J3" s="38">
        <f>'20200118'!$O3+'20200118'!$Q3+'20200118'!$S3</f>
        <v>10</v>
      </c>
      <c r="K3" s="38">
        <f t="shared" ref="K3:K16" si="4">Y3+X3</f>
        <v>6</v>
      </c>
      <c r="L3" s="39">
        <f>'20200118'!$X3/('20200118'!$X3+'20200118'!$Y3)</f>
        <v>0.16666666666666666</v>
      </c>
      <c r="M3" s="40">
        <f t="shared" ref="M3:M16" si="5">5/K3*(B3+0.45*W3+0.15*V3+0.9*F3+C3+0.6*E3-1.1*(I3-J3)-0.7*G3)</f>
        <v>17.583333333333332</v>
      </c>
      <c r="N3" s="37">
        <v>3</v>
      </c>
      <c r="O3" s="37">
        <v>2</v>
      </c>
      <c r="P3" s="37">
        <v>3</v>
      </c>
      <c r="Q3" s="37">
        <v>0</v>
      </c>
      <c r="R3" s="37">
        <v>4</v>
      </c>
      <c r="S3" s="41">
        <v>8</v>
      </c>
      <c r="T3" s="37">
        <v>0</v>
      </c>
      <c r="U3" s="37">
        <v>0</v>
      </c>
      <c r="V3" s="37">
        <v>8</v>
      </c>
      <c r="W3" s="42">
        <v>2</v>
      </c>
      <c r="X3" s="38">
        <v>1</v>
      </c>
      <c r="Y3" s="38">
        <v>5</v>
      </c>
      <c r="Z3" s="44">
        <f t="shared" ref="Z3:Z16" si="6">(O3+Q3)/SUM(N3:Q3)</f>
        <v>0.25</v>
      </c>
      <c r="AA3" s="44">
        <f>S3/(S3+R3)</f>
        <v>0.66666666666666663</v>
      </c>
      <c r="AB3" s="44">
        <f t="shared" ref="AB3:AB15" si="7">O3/(O3+N3)</f>
        <v>0.4</v>
      </c>
      <c r="AC3" s="44">
        <f>Q3/(P3+Q3)</f>
        <v>0</v>
      </c>
      <c r="AD3" s="45">
        <v>0</v>
      </c>
      <c r="AE3" s="30">
        <v>1</v>
      </c>
    </row>
    <row r="4" spans="1:31" x14ac:dyDescent="0.25">
      <c r="A4" s="46" t="s">
        <v>19</v>
      </c>
      <c r="B4" s="38">
        <f t="shared" si="0"/>
        <v>15</v>
      </c>
      <c r="C4" s="38">
        <v>3</v>
      </c>
      <c r="D4" s="38">
        <f t="shared" si="1"/>
        <v>5</v>
      </c>
      <c r="E4" s="38">
        <v>0</v>
      </c>
      <c r="F4" s="38">
        <v>3</v>
      </c>
      <c r="G4" s="38">
        <v>0</v>
      </c>
      <c r="H4" s="43">
        <f t="shared" si="2"/>
        <v>0.9375</v>
      </c>
      <c r="I4" s="38">
        <f t="shared" si="3"/>
        <v>8</v>
      </c>
      <c r="J4" s="38">
        <f>'20200118'!$O4+'20200118'!$Q4+'20200118'!$S4</f>
        <v>6</v>
      </c>
      <c r="K4" s="38">
        <f t="shared" si="4"/>
        <v>6</v>
      </c>
      <c r="L4" s="39">
        <f>'20200118'!$X4/('20200118'!$X4+'20200118'!$Y4)</f>
        <v>0.16666666666666666</v>
      </c>
      <c r="M4" s="40">
        <f t="shared" si="5"/>
        <v>16.291666666666668</v>
      </c>
      <c r="N4" s="46">
        <v>2</v>
      </c>
      <c r="O4" s="46">
        <v>3</v>
      </c>
      <c r="P4" s="46">
        <v>0</v>
      </c>
      <c r="Q4" s="46">
        <v>0</v>
      </c>
      <c r="R4" s="46">
        <v>0</v>
      </c>
      <c r="S4" s="46">
        <v>3</v>
      </c>
      <c r="T4" s="46">
        <v>0</v>
      </c>
      <c r="U4" s="46">
        <v>0</v>
      </c>
      <c r="V4" s="46">
        <v>4</v>
      </c>
      <c r="W4" s="42">
        <v>1</v>
      </c>
      <c r="X4" s="38">
        <v>1</v>
      </c>
      <c r="Y4" s="38">
        <v>5</v>
      </c>
      <c r="Z4" s="47">
        <f t="shared" si="6"/>
        <v>0.6</v>
      </c>
      <c r="AA4" s="47">
        <f>S4/(S4+R4)</f>
        <v>1</v>
      </c>
      <c r="AB4" s="47">
        <f t="shared" si="7"/>
        <v>0.6</v>
      </c>
      <c r="AC4" s="47"/>
      <c r="AD4" s="48"/>
      <c r="AE4" s="30">
        <v>1</v>
      </c>
    </row>
    <row r="5" spans="1:31" x14ac:dyDescent="0.25">
      <c r="A5" s="37" t="s">
        <v>12</v>
      </c>
      <c r="B5" s="38">
        <f t="shared" si="0"/>
        <v>17</v>
      </c>
      <c r="C5" s="38">
        <v>3</v>
      </c>
      <c r="D5" s="38">
        <f t="shared" si="1"/>
        <v>2.5</v>
      </c>
      <c r="E5" s="38">
        <v>0</v>
      </c>
      <c r="F5" s="41">
        <v>4</v>
      </c>
      <c r="G5" s="38">
        <v>4.5</v>
      </c>
      <c r="H5" s="39">
        <f t="shared" si="2"/>
        <v>0.51515151515151514</v>
      </c>
      <c r="I5" s="38">
        <f t="shared" si="3"/>
        <v>16</v>
      </c>
      <c r="J5" s="38">
        <f>'20200118'!$O5+'20200118'!$Q5+'20200118'!$S5</f>
        <v>8</v>
      </c>
      <c r="K5" s="38">
        <f t="shared" si="4"/>
        <v>4</v>
      </c>
      <c r="L5" s="39">
        <f>'20200118'!$X5/('20200118'!$X5+'20200118'!$Y5)</f>
        <v>0.5</v>
      </c>
      <c r="M5" s="40">
        <f t="shared" si="5"/>
        <v>15.59375</v>
      </c>
      <c r="N5" s="37">
        <v>1</v>
      </c>
      <c r="O5" s="37">
        <v>4</v>
      </c>
      <c r="P5" s="37">
        <v>7</v>
      </c>
      <c r="Q5" s="37">
        <v>3</v>
      </c>
      <c r="R5" s="37">
        <v>0</v>
      </c>
      <c r="S5" s="37">
        <v>1</v>
      </c>
      <c r="T5" s="37">
        <v>2</v>
      </c>
      <c r="U5" s="37">
        <v>0</v>
      </c>
      <c r="V5" s="37">
        <v>1</v>
      </c>
      <c r="W5" s="42">
        <v>1.5</v>
      </c>
      <c r="X5" s="38">
        <v>2</v>
      </c>
      <c r="Y5" s="38">
        <v>2</v>
      </c>
      <c r="Z5" s="44">
        <f t="shared" si="6"/>
        <v>0.46666666666666667</v>
      </c>
      <c r="AA5" s="44">
        <v>0</v>
      </c>
      <c r="AB5" s="44">
        <f t="shared" si="7"/>
        <v>0.8</v>
      </c>
      <c r="AC5" s="44">
        <f>Q5/(P5+Q5)</f>
        <v>0.3</v>
      </c>
      <c r="AD5" s="45">
        <v>0</v>
      </c>
      <c r="AE5" s="30">
        <v>1</v>
      </c>
    </row>
    <row r="6" spans="1:31" x14ac:dyDescent="0.25">
      <c r="A6" s="46" t="s">
        <v>22</v>
      </c>
      <c r="B6" s="41">
        <f t="shared" si="0"/>
        <v>30</v>
      </c>
      <c r="C6" s="38">
        <v>2</v>
      </c>
      <c r="D6" s="41">
        <f t="shared" si="1"/>
        <v>26</v>
      </c>
      <c r="E6" s="38">
        <v>1</v>
      </c>
      <c r="F6" s="38">
        <v>1</v>
      </c>
      <c r="G6" s="38">
        <v>6</v>
      </c>
      <c r="H6" s="39">
        <f t="shared" si="2"/>
        <v>0.52631578947368418</v>
      </c>
      <c r="I6" s="41">
        <f t="shared" si="3"/>
        <v>27</v>
      </c>
      <c r="J6" s="41">
        <f>'20200118'!$O6+'20200118'!$Q6+'20200118'!$S6</f>
        <v>12</v>
      </c>
      <c r="K6" s="38">
        <f t="shared" si="4"/>
        <v>6</v>
      </c>
      <c r="L6" s="39">
        <f>'20200118'!$X6/('20200118'!$X6+'20200118'!$Y6)</f>
        <v>0.83333333333333337</v>
      </c>
      <c r="M6" s="40">
        <f t="shared" si="5"/>
        <v>15.41666666666667</v>
      </c>
      <c r="N6" s="46">
        <v>1</v>
      </c>
      <c r="O6" s="41">
        <v>7</v>
      </c>
      <c r="P6" s="46">
        <v>11</v>
      </c>
      <c r="Q6" s="46">
        <v>3</v>
      </c>
      <c r="R6" s="46">
        <v>3</v>
      </c>
      <c r="S6" s="46">
        <v>2</v>
      </c>
      <c r="T6" s="46">
        <v>2</v>
      </c>
      <c r="U6" s="46">
        <v>4</v>
      </c>
      <c r="V6" s="41">
        <v>20</v>
      </c>
      <c r="W6" s="42">
        <v>6</v>
      </c>
      <c r="X6" s="38">
        <v>5</v>
      </c>
      <c r="Y6" s="38">
        <v>1</v>
      </c>
      <c r="Z6" s="47">
        <f t="shared" si="6"/>
        <v>0.45454545454545453</v>
      </c>
      <c r="AA6" s="47">
        <f>S6/(S6+R6)</f>
        <v>0.4</v>
      </c>
      <c r="AB6" s="47">
        <f t="shared" si="7"/>
        <v>0.875</v>
      </c>
      <c r="AC6" s="47">
        <v>0</v>
      </c>
      <c r="AD6" s="48">
        <v>0</v>
      </c>
      <c r="AE6" s="30">
        <v>1</v>
      </c>
    </row>
    <row r="7" spans="1:31" x14ac:dyDescent="0.25">
      <c r="A7" s="37" t="s">
        <v>46</v>
      </c>
      <c r="B7" s="38">
        <f t="shared" si="0"/>
        <v>16</v>
      </c>
      <c r="C7" s="38">
        <v>0</v>
      </c>
      <c r="D7" s="38">
        <f t="shared" si="1"/>
        <v>12</v>
      </c>
      <c r="E7" s="38">
        <v>1</v>
      </c>
      <c r="F7" s="38">
        <v>1.5</v>
      </c>
      <c r="G7" s="38">
        <v>0</v>
      </c>
      <c r="H7" s="39">
        <f t="shared" si="2"/>
        <v>0.53333333333333333</v>
      </c>
      <c r="I7" s="38">
        <f t="shared" si="3"/>
        <v>15</v>
      </c>
      <c r="J7" s="38">
        <f>'20200118'!$O7+'20200118'!$Q7+'20200118'!$S7</f>
        <v>8</v>
      </c>
      <c r="K7" s="38">
        <f t="shared" si="4"/>
        <v>5</v>
      </c>
      <c r="L7" s="39">
        <f>'20200118'!$X7/('20200118'!$X7+'20200118'!$Y7)</f>
        <v>0.8</v>
      </c>
      <c r="M7" s="40">
        <f t="shared" si="5"/>
        <v>13.700000000000005</v>
      </c>
      <c r="N7" s="37">
        <v>4</v>
      </c>
      <c r="O7" s="41">
        <v>7</v>
      </c>
      <c r="P7" s="37">
        <v>2</v>
      </c>
      <c r="Q7" s="37">
        <v>1</v>
      </c>
      <c r="R7" s="37">
        <v>1</v>
      </c>
      <c r="S7" s="37">
        <v>0</v>
      </c>
      <c r="T7" s="37">
        <v>0</v>
      </c>
      <c r="U7" s="37">
        <v>0</v>
      </c>
      <c r="V7" s="37">
        <v>6.5</v>
      </c>
      <c r="W7" s="42">
        <v>5.5</v>
      </c>
      <c r="X7" s="38">
        <v>4</v>
      </c>
      <c r="Y7" s="38">
        <v>1</v>
      </c>
      <c r="Z7" s="44">
        <f t="shared" si="6"/>
        <v>0.5714285714285714</v>
      </c>
      <c r="AA7" s="44">
        <f>S7/(S7+R7)</f>
        <v>0</v>
      </c>
      <c r="AB7" s="44">
        <f t="shared" si="7"/>
        <v>0.63636363636363635</v>
      </c>
      <c r="AC7" s="44">
        <f t="shared" ref="AC7:AC12" si="8">Q7/(P7+Q7)</f>
        <v>0.33333333333333331</v>
      </c>
      <c r="AD7" s="45">
        <v>0</v>
      </c>
      <c r="AE7" s="30">
        <v>1</v>
      </c>
    </row>
    <row r="8" spans="1:31" x14ac:dyDescent="0.25">
      <c r="A8" s="46" t="s">
        <v>24</v>
      </c>
      <c r="B8" s="38">
        <f t="shared" si="0"/>
        <v>18</v>
      </c>
      <c r="C8" s="38">
        <v>2</v>
      </c>
      <c r="D8" s="38">
        <f t="shared" si="1"/>
        <v>8</v>
      </c>
      <c r="E8" s="38">
        <v>0</v>
      </c>
      <c r="F8" s="38">
        <v>2</v>
      </c>
      <c r="G8" s="38">
        <v>0</v>
      </c>
      <c r="H8" s="39">
        <f t="shared" si="2"/>
        <v>0.40909090909090912</v>
      </c>
      <c r="I8" s="38">
        <f t="shared" si="3"/>
        <v>22</v>
      </c>
      <c r="J8" s="38">
        <f>'20200118'!$O8+'20200118'!$Q8+'20200118'!$S8</f>
        <v>9</v>
      </c>
      <c r="K8" s="38">
        <f t="shared" si="4"/>
        <v>5</v>
      </c>
      <c r="L8" s="39">
        <f>'20200118'!$X8/('20200118'!$X8+'20200118'!$Y8)</f>
        <v>0.6</v>
      </c>
      <c r="M8" s="40">
        <f t="shared" si="5"/>
        <v>10.199999999999999</v>
      </c>
      <c r="N8" s="46">
        <v>5</v>
      </c>
      <c r="O8" s="46">
        <v>3</v>
      </c>
      <c r="P8" s="46">
        <v>8</v>
      </c>
      <c r="Q8" s="41">
        <v>6</v>
      </c>
      <c r="R8" s="46">
        <v>0</v>
      </c>
      <c r="S8" s="46">
        <v>0</v>
      </c>
      <c r="T8" s="46">
        <v>0</v>
      </c>
      <c r="U8" s="46">
        <v>0</v>
      </c>
      <c r="V8" s="46">
        <v>3</v>
      </c>
      <c r="W8" s="42">
        <v>5</v>
      </c>
      <c r="X8" s="38">
        <v>3</v>
      </c>
      <c r="Y8" s="50">
        <v>2</v>
      </c>
      <c r="Z8" s="47">
        <f t="shared" si="6"/>
        <v>0.40909090909090912</v>
      </c>
      <c r="AA8" s="47"/>
      <c r="AB8" s="47">
        <f t="shared" si="7"/>
        <v>0.375</v>
      </c>
      <c r="AC8" s="47">
        <f t="shared" si="8"/>
        <v>0.42857142857142855</v>
      </c>
      <c r="AD8" s="48">
        <v>0</v>
      </c>
      <c r="AE8" s="30">
        <v>1</v>
      </c>
    </row>
    <row r="9" spans="1:31" x14ac:dyDescent="0.25">
      <c r="A9" s="37" t="s">
        <v>53</v>
      </c>
      <c r="B9" s="38">
        <f t="shared" si="0"/>
        <v>7</v>
      </c>
      <c r="C9" s="41">
        <v>4</v>
      </c>
      <c r="D9" s="38">
        <f t="shared" si="1"/>
        <v>9.5</v>
      </c>
      <c r="E9" s="38">
        <v>0</v>
      </c>
      <c r="F9" s="38">
        <v>2</v>
      </c>
      <c r="G9" s="38">
        <v>4</v>
      </c>
      <c r="H9" s="39">
        <f t="shared" si="2"/>
        <v>0.41176470588235292</v>
      </c>
      <c r="I9" s="38">
        <f t="shared" si="3"/>
        <v>8</v>
      </c>
      <c r="J9" s="38">
        <f>'20200118'!$O9+'20200118'!$Q9+'20200118'!$S9</f>
        <v>3</v>
      </c>
      <c r="K9" s="38">
        <f t="shared" si="4"/>
        <v>5</v>
      </c>
      <c r="L9" s="39">
        <f>'20200118'!$X9/('20200118'!$X9+'20200118'!$Y9)</f>
        <v>0.8</v>
      </c>
      <c r="M9" s="40">
        <f t="shared" si="5"/>
        <v>6.5250000000000012</v>
      </c>
      <c r="N9" s="37">
        <v>5</v>
      </c>
      <c r="O9" s="37">
        <v>1</v>
      </c>
      <c r="P9" s="37">
        <v>0</v>
      </c>
      <c r="Q9" s="37">
        <v>2</v>
      </c>
      <c r="R9" s="37">
        <v>0</v>
      </c>
      <c r="S9" s="37">
        <v>0</v>
      </c>
      <c r="T9" s="37">
        <v>1</v>
      </c>
      <c r="U9" s="37">
        <v>1</v>
      </c>
      <c r="V9" s="37">
        <v>7.5</v>
      </c>
      <c r="W9" s="42">
        <v>2</v>
      </c>
      <c r="X9" s="38">
        <v>4</v>
      </c>
      <c r="Y9" s="38">
        <v>1</v>
      </c>
      <c r="Z9" s="44">
        <f t="shared" si="6"/>
        <v>0.375</v>
      </c>
      <c r="AA9" s="44"/>
      <c r="AB9" s="44">
        <f t="shared" si="7"/>
        <v>0.16666666666666666</v>
      </c>
      <c r="AC9" s="44">
        <f t="shared" si="8"/>
        <v>1</v>
      </c>
      <c r="AD9" s="45">
        <v>0</v>
      </c>
      <c r="AE9" s="30">
        <v>1</v>
      </c>
    </row>
    <row r="10" spans="1:31" x14ac:dyDescent="0.25">
      <c r="A10" s="46" t="s">
        <v>17</v>
      </c>
      <c r="B10" s="38">
        <f t="shared" si="0"/>
        <v>10</v>
      </c>
      <c r="C10" s="38">
        <v>1</v>
      </c>
      <c r="D10" s="38">
        <f t="shared" si="1"/>
        <v>19</v>
      </c>
      <c r="E10" s="38">
        <v>0</v>
      </c>
      <c r="F10" s="38">
        <v>3</v>
      </c>
      <c r="G10" s="38">
        <v>0.5</v>
      </c>
      <c r="H10" s="39">
        <f t="shared" si="2"/>
        <v>0.26315789473684209</v>
      </c>
      <c r="I10" s="38">
        <f t="shared" si="3"/>
        <v>19</v>
      </c>
      <c r="J10" s="38">
        <f>'20200118'!$O10+'20200118'!$Q10+'20200118'!$S10</f>
        <v>5</v>
      </c>
      <c r="K10" s="38">
        <f t="shared" si="4"/>
        <v>5</v>
      </c>
      <c r="L10" s="39">
        <f>'20200118'!$X10/('20200118'!$X10+'20200118'!$Y10)</f>
        <v>0.2</v>
      </c>
      <c r="M10" s="40">
        <f t="shared" si="5"/>
        <v>4.3999999999999968</v>
      </c>
      <c r="N10" s="46">
        <v>7</v>
      </c>
      <c r="O10" s="46">
        <v>3</v>
      </c>
      <c r="P10" s="46">
        <v>7</v>
      </c>
      <c r="Q10" s="46">
        <v>2</v>
      </c>
      <c r="R10" s="46">
        <v>0</v>
      </c>
      <c r="S10" s="46">
        <v>0</v>
      </c>
      <c r="T10" s="46">
        <v>0</v>
      </c>
      <c r="U10" s="46">
        <v>0</v>
      </c>
      <c r="V10" s="46">
        <v>7</v>
      </c>
      <c r="W10" s="41">
        <v>12</v>
      </c>
      <c r="X10" s="38">
        <v>1</v>
      </c>
      <c r="Y10" s="38">
        <v>4</v>
      </c>
      <c r="Z10" s="47">
        <f t="shared" si="6"/>
        <v>0.26315789473684209</v>
      </c>
      <c r="AA10" s="47">
        <v>0</v>
      </c>
      <c r="AB10" s="47">
        <f t="shared" si="7"/>
        <v>0.3</v>
      </c>
      <c r="AC10" s="47">
        <f t="shared" si="8"/>
        <v>0.22222222222222221</v>
      </c>
      <c r="AD10" s="48"/>
      <c r="AE10" s="30">
        <v>1</v>
      </c>
    </row>
    <row r="11" spans="1:31" x14ac:dyDescent="0.25">
      <c r="A11" s="37" t="s">
        <v>47</v>
      </c>
      <c r="B11" s="38">
        <f t="shared" si="0"/>
        <v>13</v>
      </c>
      <c r="C11" s="38">
        <v>2</v>
      </c>
      <c r="D11" s="38">
        <f t="shared" si="1"/>
        <v>12</v>
      </c>
      <c r="E11" s="38">
        <v>0</v>
      </c>
      <c r="F11" s="38">
        <v>0.5</v>
      </c>
      <c r="G11" s="38">
        <v>4.5</v>
      </c>
      <c r="H11" s="39">
        <f t="shared" si="2"/>
        <v>0.37681159420289856</v>
      </c>
      <c r="I11" s="38">
        <f t="shared" si="3"/>
        <v>16</v>
      </c>
      <c r="J11" s="38">
        <f>'20200118'!$O11+'20200118'!$Q11+'20200118'!$S11</f>
        <v>5</v>
      </c>
      <c r="K11" s="38">
        <f t="shared" si="4"/>
        <v>4</v>
      </c>
      <c r="L11" s="39">
        <f>'20200118'!$X11/('20200118'!$X11+'20200118'!$Y11)</f>
        <v>0.5</v>
      </c>
      <c r="M11" s="40">
        <f t="shared" si="5"/>
        <v>3.25</v>
      </c>
      <c r="N11" s="37">
        <v>5</v>
      </c>
      <c r="O11" s="37">
        <v>5</v>
      </c>
      <c r="P11" s="37">
        <v>2</v>
      </c>
      <c r="Q11" s="37">
        <v>0</v>
      </c>
      <c r="R11" s="37">
        <v>4</v>
      </c>
      <c r="S11" s="37">
        <v>0</v>
      </c>
      <c r="T11" s="37">
        <v>2</v>
      </c>
      <c r="U11" s="37">
        <v>3</v>
      </c>
      <c r="V11" s="37">
        <v>10</v>
      </c>
      <c r="W11" s="42">
        <v>2</v>
      </c>
      <c r="X11" s="38">
        <v>2</v>
      </c>
      <c r="Y11" s="38">
        <v>2</v>
      </c>
      <c r="Z11" s="44">
        <f t="shared" si="6"/>
        <v>0.41666666666666669</v>
      </c>
      <c r="AA11" s="44">
        <f>S11/(S11+R11)</f>
        <v>0</v>
      </c>
      <c r="AB11" s="44">
        <f t="shared" si="7"/>
        <v>0.5</v>
      </c>
      <c r="AC11" s="44">
        <f t="shared" si="8"/>
        <v>0</v>
      </c>
      <c r="AD11" s="45">
        <v>0</v>
      </c>
      <c r="AE11" s="30">
        <v>1</v>
      </c>
    </row>
    <row r="12" spans="1:31" x14ac:dyDescent="0.25">
      <c r="A12" s="46" t="s">
        <v>14</v>
      </c>
      <c r="B12" s="38">
        <f t="shared" si="0"/>
        <v>8</v>
      </c>
      <c r="C12" s="38">
        <v>5</v>
      </c>
      <c r="D12" s="38">
        <f t="shared" si="1"/>
        <v>5</v>
      </c>
      <c r="E12" s="38">
        <v>0</v>
      </c>
      <c r="F12" s="38">
        <v>1</v>
      </c>
      <c r="G12" s="38">
        <v>2</v>
      </c>
      <c r="H12" s="39">
        <f t="shared" si="2"/>
        <v>0.2857142857142857</v>
      </c>
      <c r="I12" s="38">
        <f t="shared" si="3"/>
        <v>14</v>
      </c>
      <c r="J12" s="38">
        <f>'20200118'!$O12+'20200118'!$Q12+'20200118'!$S12</f>
        <v>4</v>
      </c>
      <c r="K12" s="38">
        <f t="shared" si="4"/>
        <v>6</v>
      </c>
      <c r="L12" s="39">
        <f>'20200118'!$X12/('20200118'!$X12+'20200118'!$Y12)</f>
        <v>0.83333333333333337</v>
      </c>
      <c r="M12" s="40">
        <f t="shared" si="5"/>
        <v>2.1249999999999996</v>
      </c>
      <c r="N12" s="46">
        <v>4</v>
      </c>
      <c r="O12" s="46">
        <v>1</v>
      </c>
      <c r="P12" s="46">
        <v>5</v>
      </c>
      <c r="Q12" s="46">
        <v>3</v>
      </c>
      <c r="R12" s="46">
        <v>1</v>
      </c>
      <c r="S12" s="46">
        <v>0</v>
      </c>
      <c r="T12" s="46">
        <v>0</v>
      </c>
      <c r="U12" s="46">
        <v>0</v>
      </c>
      <c r="V12" s="46">
        <v>4</v>
      </c>
      <c r="W12" s="42">
        <v>1</v>
      </c>
      <c r="X12" s="38">
        <v>5</v>
      </c>
      <c r="Y12" s="38">
        <v>1</v>
      </c>
      <c r="Z12" s="47">
        <f t="shared" si="6"/>
        <v>0.30769230769230771</v>
      </c>
      <c r="AA12" s="47">
        <v>0</v>
      </c>
      <c r="AB12" s="47">
        <f t="shared" si="7"/>
        <v>0.2</v>
      </c>
      <c r="AC12" s="47">
        <f t="shared" si="8"/>
        <v>0.375</v>
      </c>
      <c r="AD12" s="48">
        <v>0</v>
      </c>
      <c r="AE12" s="30">
        <v>1</v>
      </c>
    </row>
    <row r="13" spans="1:31" x14ac:dyDescent="0.25">
      <c r="A13" s="37" t="s">
        <v>59</v>
      </c>
      <c r="B13" s="38">
        <f t="shared" si="0"/>
        <v>2</v>
      </c>
      <c r="C13" s="38">
        <v>3</v>
      </c>
      <c r="D13" s="38">
        <f t="shared" si="1"/>
        <v>7</v>
      </c>
      <c r="E13" s="38">
        <v>0</v>
      </c>
      <c r="F13" s="38">
        <v>2</v>
      </c>
      <c r="G13" s="38">
        <v>1</v>
      </c>
      <c r="H13" s="39">
        <f t="shared" si="2"/>
        <v>0.13333333333333333</v>
      </c>
      <c r="I13" s="38">
        <f t="shared" si="3"/>
        <v>7</v>
      </c>
      <c r="J13" s="38">
        <f>'20200118'!$O13+'20200118'!$Q13+'20200118'!$S13</f>
        <v>0</v>
      </c>
      <c r="K13" s="38">
        <f t="shared" si="4"/>
        <v>4</v>
      </c>
      <c r="L13" s="39">
        <f>'20200118'!$X13/('20200118'!$X13+'20200118'!$Y13)</f>
        <v>0.5</v>
      </c>
      <c r="M13" s="40">
        <f t="shared" si="5"/>
        <v>-0.31250000000000083</v>
      </c>
      <c r="N13" s="37">
        <v>1</v>
      </c>
      <c r="O13" s="37">
        <v>0</v>
      </c>
      <c r="P13" s="37">
        <v>0</v>
      </c>
      <c r="Q13" s="37">
        <v>0</v>
      </c>
      <c r="R13" s="37">
        <v>6</v>
      </c>
      <c r="S13" s="37">
        <v>0</v>
      </c>
      <c r="T13" s="37">
        <v>0</v>
      </c>
      <c r="U13" s="37">
        <v>2</v>
      </c>
      <c r="V13" s="37">
        <v>6</v>
      </c>
      <c r="W13" s="42">
        <v>1</v>
      </c>
      <c r="X13" s="38">
        <v>2</v>
      </c>
      <c r="Y13" s="38">
        <v>2</v>
      </c>
      <c r="Z13" s="44">
        <f t="shared" si="6"/>
        <v>0</v>
      </c>
      <c r="AA13" s="44">
        <f>S13/(S13+R13)</f>
        <v>0</v>
      </c>
      <c r="AB13" s="44">
        <f t="shared" si="7"/>
        <v>0</v>
      </c>
      <c r="AC13" s="44"/>
      <c r="AD13" s="45">
        <v>0</v>
      </c>
      <c r="AE13" s="30">
        <v>1</v>
      </c>
    </row>
    <row r="14" spans="1:31" x14ac:dyDescent="0.25">
      <c r="A14" s="46" t="s">
        <v>52</v>
      </c>
      <c r="B14" s="38">
        <f t="shared" si="0"/>
        <v>4</v>
      </c>
      <c r="C14" s="38">
        <v>0</v>
      </c>
      <c r="D14" s="38">
        <f t="shared" si="1"/>
        <v>5</v>
      </c>
      <c r="E14" s="38">
        <v>0</v>
      </c>
      <c r="F14" s="38">
        <v>0</v>
      </c>
      <c r="G14" s="38">
        <v>3</v>
      </c>
      <c r="H14" s="39">
        <f t="shared" si="2"/>
        <v>0.2</v>
      </c>
      <c r="I14" s="38">
        <f t="shared" si="3"/>
        <v>10</v>
      </c>
      <c r="J14" s="38">
        <f>'20200118'!$O14+'20200118'!$Q14+'20200118'!$S14</f>
        <v>2</v>
      </c>
      <c r="K14" s="38">
        <f t="shared" si="4"/>
        <v>4</v>
      </c>
      <c r="L14" s="39">
        <f>'20200118'!$X14/('20200118'!$X14+'20200118'!$Y14)</f>
        <v>0.75</v>
      </c>
      <c r="M14" s="40">
        <f t="shared" si="5"/>
        <v>-6.5625000000000009</v>
      </c>
      <c r="N14" s="46">
        <v>5</v>
      </c>
      <c r="O14" s="46">
        <v>2</v>
      </c>
      <c r="P14" s="46">
        <v>1</v>
      </c>
      <c r="Q14" s="46">
        <v>0</v>
      </c>
      <c r="R14" s="46">
        <v>2</v>
      </c>
      <c r="S14" s="46">
        <v>0</v>
      </c>
      <c r="T14" s="46">
        <v>0</v>
      </c>
      <c r="U14" s="46">
        <v>0</v>
      </c>
      <c r="V14" s="46">
        <v>2</v>
      </c>
      <c r="W14" s="42">
        <v>3</v>
      </c>
      <c r="X14" s="38">
        <v>3</v>
      </c>
      <c r="Y14" s="38">
        <v>1</v>
      </c>
      <c r="Z14" s="47">
        <f t="shared" si="6"/>
        <v>0.25</v>
      </c>
      <c r="AA14" s="47">
        <f>S14/(S14+R14)</f>
        <v>0</v>
      </c>
      <c r="AB14" s="47">
        <f t="shared" si="7"/>
        <v>0.2857142857142857</v>
      </c>
      <c r="AC14" s="47">
        <f>Q14/(P14+Q14)</f>
        <v>0</v>
      </c>
      <c r="AD14" s="48"/>
      <c r="AE14" s="30">
        <v>1</v>
      </c>
    </row>
    <row r="15" spans="1:31" x14ac:dyDescent="0.25">
      <c r="A15" s="37" t="s">
        <v>23</v>
      </c>
      <c r="B15" s="38">
        <f t="shared" si="0"/>
        <v>5</v>
      </c>
      <c r="C15" s="38">
        <v>1</v>
      </c>
      <c r="D15" s="38">
        <f t="shared" si="1"/>
        <v>12</v>
      </c>
      <c r="E15" s="38">
        <v>1</v>
      </c>
      <c r="F15" s="38">
        <v>0</v>
      </c>
      <c r="G15" s="38">
        <v>0</v>
      </c>
      <c r="H15" s="39">
        <f t="shared" si="2"/>
        <v>0.1388888888888889</v>
      </c>
      <c r="I15" s="38">
        <f t="shared" si="3"/>
        <v>18</v>
      </c>
      <c r="J15" s="38">
        <f>'20200118'!$O15+'20200118'!$Q15+'20200118'!$S15</f>
        <v>2</v>
      </c>
      <c r="K15" s="38">
        <f t="shared" si="4"/>
        <v>5</v>
      </c>
      <c r="L15" s="39">
        <f>'20200118'!$X15/('20200118'!$X15+'20200118'!$Y15)</f>
        <v>0.2</v>
      </c>
      <c r="M15" s="40">
        <f t="shared" si="5"/>
        <v>-7.1000000000000014</v>
      </c>
      <c r="N15" s="37">
        <v>8</v>
      </c>
      <c r="O15" s="37">
        <v>1</v>
      </c>
      <c r="P15" s="37">
        <v>2</v>
      </c>
      <c r="Q15" s="37">
        <v>0</v>
      </c>
      <c r="R15" s="37">
        <v>6</v>
      </c>
      <c r="S15" s="37">
        <v>1</v>
      </c>
      <c r="T15" s="37">
        <v>0</v>
      </c>
      <c r="U15" s="37">
        <v>0</v>
      </c>
      <c r="V15" s="37">
        <v>5</v>
      </c>
      <c r="W15" s="42">
        <v>7</v>
      </c>
      <c r="X15" s="38">
        <v>1</v>
      </c>
      <c r="Y15" s="38">
        <v>4</v>
      </c>
      <c r="Z15" s="44">
        <f t="shared" si="6"/>
        <v>9.0909090909090912E-2</v>
      </c>
      <c r="AA15" s="44">
        <f>S15/(S15+R15)</f>
        <v>0.14285714285714285</v>
      </c>
      <c r="AB15" s="44">
        <f t="shared" si="7"/>
        <v>0.1111111111111111</v>
      </c>
      <c r="AC15" s="44">
        <f>Q15/(P15+Q15)</f>
        <v>0</v>
      </c>
      <c r="AD15" s="45">
        <v>0</v>
      </c>
      <c r="AE15" s="30">
        <v>1</v>
      </c>
    </row>
    <row r="16" spans="1:31" x14ac:dyDescent="0.25">
      <c r="A16" s="36" t="s">
        <v>16</v>
      </c>
      <c r="B16" s="51">
        <f t="shared" si="0"/>
        <v>9</v>
      </c>
      <c r="C16" s="51">
        <v>2</v>
      </c>
      <c r="D16" s="51">
        <f t="shared" si="1"/>
        <v>2</v>
      </c>
      <c r="E16" s="51">
        <v>0</v>
      </c>
      <c r="F16" s="51">
        <v>0</v>
      </c>
      <c r="G16" s="51">
        <v>1.5</v>
      </c>
      <c r="H16" s="52">
        <f t="shared" si="2"/>
        <v>0.22500000000000001</v>
      </c>
      <c r="I16" s="51">
        <f t="shared" si="3"/>
        <v>20</v>
      </c>
      <c r="J16" s="51">
        <f>'20200118'!$O16+'20200118'!$Q16+'20200118'!$S16</f>
        <v>3</v>
      </c>
      <c r="K16" s="51">
        <f t="shared" si="4"/>
        <v>5</v>
      </c>
      <c r="L16" s="52">
        <f>'20200118'!$X16/('20200118'!$X16+'20200118'!$Y16)</f>
        <v>0.2</v>
      </c>
      <c r="M16" s="53">
        <f t="shared" si="5"/>
        <v>-7.8500000000000023</v>
      </c>
      <c r="N16" s="36">
        <v>0</v>
      </c>
      <c r="O16" s="36">
        <v>0</v>
      </c>
      <c r="P16" s="36">
        <v>1</v>
      </c>
      <c r="Q16" s="36">
        <v>0</v>
      </c>
      <c r="R16" s="36">
        <v>16</v>
      </c>
      <c r="S16" s="36">
        <v>3</v>
      </c>
      <c r="T16" s="36">
        <v>0</v>
      </c>
      <c r="U16" s="36">
        <v>0</v>
      </c>
      <c r="V16" s="36">
        <v>0</v>
      </c>
      <c r="W16" s="54">
        <v>2</v>
      </c>
      <c r="X16" s="51">
        <v>1</v>
      </c>
      <c r="Y16" s="51">
        <v>4</v>
      </c>
      <c r="Z16" s="55">
        <f t="shared" si="6"/>
        <v>0</v>
      </c>
      <c r="AA16" s="55">
        <f>S16/(S16+R16)</f>
        <v>0.15789473684210525</v>
      </c>
      <c r="AB16" s="55"/>
      <c r="AC16" s="55">
        <f>Q16/(P16+Q16)</f>
        <v>0</v>
      </c>
      <c r="AD16" s="56">
        <v>0</v>
      </c>
      <c r="AE16" s="30">
        <v>1</v>
      </c>
    </row>
    <row r="17" spans="1:23" x14ac:dyDescent="0.25">
      <c r="A17" s="15" t="s">
        <v>50</v>
      </c>
      <c r="B17" s="16">
        <f>AVERAGE('20200118'!$B$3:$B$16)</f>
        <v>13</v>
      </c>
      <c r="C17" s="16">
        <f>AVERAGE('20200118'!$C$3:$C$16)</f>
        <v>2.2142857142857144</v>
      </c>
      <c r="D17" s="16">
        <f>AVERAGE('20200118'!$D$3:$D$16)</f>
        <v>9.6428571428571423</v>
      </c>
      <c r="E17" s="16">
        <f>AVERAGE('20200118'!$E$3:$E$16)</f>
        <v>0.21428571428571427</v>
      </c>
      <c r="F17" s="16">
        <f>AVERAGE('20200118'!$F$3:$F$16)</f>
        <v>1.5714285714285714</v>
      </c>
      <c r="G17" s="16">
        <f>AVERAGE('20200118'!$G$3:$G$16)</f>
        <v>2.2142857142857144</v>
      </c>
      <c r="H17" s="17">
        <f>B17/(I17*2+T17*0.5+U17*0.5)</f>
        <v>0.40579710144927539</v>
      </c>
      <c r="I17" s="16">
        <f>AVERAGE('20200118'!$I$3:$I$16)</f>
        <v>15.714285714285714</v>
      </c>
      <c r="J17" s="16">
        <f>AVERAGE('20200118'!$J$3:$J$16)</f>
        <v>5.5</v>
      </c>
      <c r="K17" s="16">
        <f>AVERAGE('20200118'!$K$3:$K$16)</f>
        <v>5</v>
      </c>
      <c r="L17" s="16"/>
      <c r="M17" s="20"/>
      <c r="N17" s="16">
        <f>AVERAGE('20200118'!$N$3:$N$16)</f>
        <v>3.6428571428571428</v>
      </c>
      <c r="O17" s="16">
        <f>AVERAGE('20200118'!$O$3:$O$16)</f>
        <v>2.7857142857142856</v>
      </c>
      <c r="P17" s="16">
        <f>AVERAGE('20200118'!$P$3:$P$16)</f>
        <v>3.5</v>
      </c>
      <c r="Q17" s="16">
        <f>AVERAGE('20200118'!$Q$3:$Q$16)</f>
        <v>1.4285714285714286</v>
      </c>
      <c r="R17" s="16">
        <f>AVERAGE('20200118'!$R$3:$R$16)</f>
        <v>3.0714285714285716</v>
      </c>
      <c r="S17" s="16">
        <f>AVERAGE('20200118'!$S$3:$S$16)</f>
        <v>1.2857142857142858</v>
      </c>
      <c r="T17" s="16">
        <f>AVERAGE('20200118'!$T$3:$T$16)</f>
        <v>0.5</v>
      </c>
      <c r="U17" s="16">
        <f>AVERAGE('20200118'!$U$3:$U$16)</f>
        <v>0.7142857142857143</v>
      </c>
      <c r="V17" s="16">
        <f>AVERAGE('20200118'!$V$3:$V$16)</f>
        <v>6</v>
      </c>
      <c r="W17" s="16">
        <f>AVERAGE('20200118'!$W$3:$W$16)</f>
        <v>3.6428571428571428</v>
      </c>
    </row>
    <row r="18" spans="1:23" x14ac:dyDescent="0.25">
      <c r="A18" s="24" t="s">
        <v>54</v>
      </c>
      <c r="B18" s="24">
        <f t="shared" ref="B18:G18" si="9">SUM(B3:B16)</f>
        <v>182</v>
      </c>
      <c r="C18" s="24">
        <f t="shared" si="9"/>
        <v>31</v>
      </c>
      <c r="D18" s="24">
        <f t="shared" si="9"/>
        <v>135</v>
      </c>
      <c r="E18" s="24">
        <f t="shared" si="9"/>
        <v>3</v>
      </c>
      <c r="F18" s="24">
        <f t="shared" si="9"/>
        <v>22</v>
      </c>
      <c r="G18" s="24">
        <f t="shared" si="9"/>
        <v>31</v>
      </c>
      <c r="I18" s="24">
        <f>SUM(I3:I16)</f>
        <v>220</v>
      </c>
      <c r="J18" s="24">
        <f>SUM(J3:J16)</f>
        <v>77</v>
      </c>
      <c r="N18" s="24">
        <f t="shared" ref="N18:W18" si="10">SUM(N3:N16)</f>
        <v>51</v>
      </c>
      <c r="O18" s="24">
        <f t="shared" si="10"/>
        <v>39</v>
      </c>
      <c r="P18" s="24">
        <f t="shared" si="10"/>
        <v>49</v>
      </c>
      <c r="Q18" s="24">
        <f t="shared" si="10"/>
        <v>20</v>
      </c>
      <c r="R18" s="24">
        <f t="shared" si="10"/>
        <v>43</v>
      </c>
      <c r="S18" s="24">
        <f t="shared" si="10"/>
        <v>18</v>
      </c>
      <c r="T18" s="24">
        <f t="shared" si="10"/>
        <v>7</v>
      </c>
      <c r="U18" s="24">
        <f t="shared" si="10"/>
        <v>10</v>
      </c>
      <c r="V18" s="24">
        <f t="shared" si="10"/>
        <v>84</v>
      </c>
      <c r="W18" s="24">
        <f t="shared" si="10"/>
        <v>51</v>
      </c>
    </row>
    <row r="21" spans="1:23" x14ac:dyDescent="0.25">
      <c r="L21" s="25"/>
      <c r="M21" s="25"/>
      <c r="N21" s="25"/>
      <c r="O21" s="25"/>
      <c r="P21" s="25"/>
      <c r="Q21" s="25"/>
      <c r="R21" s="25"/>
    </row>
    <row r="22" spans="1:23" x14ac:dyDescent="0.25">
      <c r="L22" s="25"/>
      <c r="M22" s="25"/>
      <c r="N22" s="25"/>
      <c r="O22" s="25"/>
      <c r="P22" s="25"/>
      <c r="Q22" s="25"/>
      <c r="R22" s="25"/>
    </row>
    <row r="23" spans="1:23" x14ac:dyDescent="0.25">
      <c r="L23" s="25"/>
      <c r="M23" s="25"/>
      <c r="N23" s="25"/>
      <c r="O23" s="25"/>
      <c r="P23" s="25"/>
      <c r="Q23" s="25"/>
      <c r="R23" s="25"/>
    </row>
    <row r="24" spans="1:23" x14ac:dyDescent="0.25">
      <c r="L24" s="25"/>
      <c r="M24" s="25"/>
      <c r="N24" s="25"/>
      <c r="O24" s="25"/>
      <c r="P24" s="25"/>
      <c r="Q24" s="25"/>
      <c r="R24" s="25"/>
    </row>
  </sheetData>
  <mergeCells count="26">
    <mergeCell ref="AE1:AE2"/>
    <mergeCell ref="T1:U1"/>
    <mergeCell ref="V1:W1"/>
    <mergeCell ref="E1:E2"/>
    <mergeCell ref="F1:F2"/>
    <mergeCell ref="AD1:AD2"/>
    <mergeCell ref="X1:X2"/>
    <mergeCell ref="Y1:Y2"/>
    <mergeCell ref="Z1:Z2"/>
    <mergeCell ref="AA1:AA2"/>
    <mergeCell ref="AB1:AB2"/>
    <mergeCell ref="AC1:AC2"/>
    <mergeCell ref="L1:L2"/>
    <mergeCell ref="M1:M2"/>
    <mergeCell ref="N1:O1"/>
    <mergeCell ref="P1:Q1"/>
    <mergeCell ref="R1:S1"/>
    <mergeCell ref="I1:I2"/>
    <mergeCell ref="A1:A2"/>
    <mergeCell ref="B1:B2"/>
    <mergeCell ref="C1:C2"/>
    <mergeCell ref="D1:D2"/>
    <mergeCell ref="H1:H2"/>
    <mergeCell ref="G1:G2"/>
    <mergeCell ref="J1:J2"/>
    <mergeCell ref="K1: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B2B8-4470-4425-B0DC-53774E63B267}">
  <dimension ref="A1:AO28"/>
  <sheetViews>
    <sheetView tabSelected="1" workbookViewId="0">
      <selection activeCell="O6" sqref="O6"/>
    </sheetView>
  </sheetViews>
  <sheetFormatPr defaultRowHeight="13.8" x14ac:dyDescent="0.25"/>
  <cols>
    <col min="8" max="8" width="12.21875" bestFit="1" customWidth="1"/>
    <col min="13" max="13" width="12.21875" bestFit="1" customWidth="1"/>
    <col min="14" max="24" width="12.21875" customWidth="1"/>
    <col min="25" max="25" width="9.6640625" bestFit="1" customWidth="1"/>
  </cols>
  <sheetData>
    <row r="1" spans="1:41" s="24" customFormat="1" x14ac:dyDescent="0.25">
      <c r="A1" s="82"/>
      <c r="B1" s="67" t="s">
        <v>13</v>
      </c>
      <c r="C1" s="67" t="s">
        <v>5</v>
      </c>
      <c r="D1" s="67" t="s">
        <v>4</v>
      </c>
      <c r="E1" s="67" t="s">
        <v>6</v>
      </c>
      <c r="F1" s="67" t="s">
        <v>7</v>
      </c>
      <c r="G1" s="67" t="s">
        <v>45</v>
      </c>
      <c r="H1" s="67" t="s">
        <v>29</v>
      </c>
      <c r="I1" s="67" t="s">
        <v>35</v>
      </c>
      <c r="J1" s="67" t="s">
        <v>41</v>
      </c>
      <c r="K1" s="67" t="s">
        <v>28</v>
      </c>
      <c r="L1" s="67" t="s">
        <v>49</v>
      </c>
      <c r="M1" s="83" t="s">
        <v>36</v>
      </c>
      <c r="N1" s="71" t="s">
        <v>62</v>
      </c>
      <c r="O1" s="71" t="s">
        <v>63</v>
      </c>
      <c r="P1" s="84" t="s">
        <v>61</v>
      </c>
      <c r="Q1" s="85"/>
      <c r="R1" s="85"/>
      <c r="S1" s="85"/>
      <c r="T1" s="85"/>
      <c r="U1" s="85"/>
      <c r="V1" s="85"/>
      <c r="W1" s="85"/>
      <c r="X1" s="85"/>
      <c r="Y1" s="82" t="s">
        <v>0</v>
      </c>
      <c r="Z1" s="82"/>
      <c r="AA1" s="82" t="s">
        <v>1</v>
      </c>
      <c r="AB1" s="82"/>
      <c r="AC1" s="82" t="s">
        <v>2</v>
      </c>
      <c r="AD1" s="82"/>
      <c r="AE1" s="82" t="s">
        <v>3</v>
      </c>
      <c r="AF1" s="82"/>
      <c r="AG1" s="82" t="s">
        <v>4</v>
      </c>
      <c r="AH1" s="82"/>
      <c r="AI1" s="67" t="s">
        <v>26</v>
      </c>
      <c r="AJ1" s="67" t="s">
        <v>27</v>
      </c>
      <c r="AK1" s="82" t="s">
        <v>32</v>
      </c>
      <c r="AL1" s="82" t="s">
        <v>31</v>
      </c>
      <c r="AM1" s="82" t="s">
        <v>33</v>
      </c>
      <c r="AN1" s="82" t="s">
        <v>34</v>
      </c>
      <c r="AO1" s="82" t="s">
        <v>30</v>
      </c>
    </row>
    <row r="2" spans="1:41" s="24" customFormat="1" x14ac:dyDescent="0.25">
      <c r="A2" s="82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83"/>
      <c r="N2" s="72"/>
      <c r="O2" s="72"/>
      <c r="P2" s="62" t="s">
        <v>13</v>
      </c>
      <c r="Q2" s="62" t="s">
        <v>5</v>
      </c>
      <c r="R2" s="62" t="s">
        <v>65</v>
      </c>
      <c r="S2" s="62" t="s">
        <v>66</v>
      </c>
      <c r="T2" s="62" t="s">
        <v>6</v>
      </c>
      <c r="U2" s="62" t="s">
        <v>7</v>
      </c>
      <c r="V2" s="62" t="s">
        <v>45</v>
      </c>
      <c r="W2" s="62" t="s">
        <v>35</v>
      </c>
      <c r="X2" s="62" t="s">
        <v>41</v>
      </c>
      <c r="Y2" s="9" t="s">
        <v>8</v>
      </c>
      <c r="Z2" s="9" t="s">
        <v>9</v>
      </c>
      <c r="AA2" s="9" t="s">
        <v>8</v>
      </c>
      <c r="AB2" s="9" t="s">
        <v>9</v>
      </c>
      <c r="AC2" s="9" t="s">
        <v>8</v>
      </c>
      <c r="AD2" s="9" t="s">
        <v>9</v>
      </c>
      <c r="AE2" s="9" t="s">
        <v>8</v>
      </c>
      <c r="AF2" s="9" t="s">
        <v>9</v>
      </c>
      <c r="AG2" s="9" t="s">
        <v>10</v>
      </c>
      <c r="AH2" s="9" t="s">
        <v>11</v>
      </c>
      <c r="AI2" s="67"/>
      <c r="AJ2" s="67"/>
      <c r="AK2" s="82"/>
      <c r="AL2" s="82"/>
      <c r="AM2" s="82"/>
      <c r="AN2" s="82"/>
      <c r="AO2" s="82"/>
    </row>
    <row r="3" spans="1:41" ht="16.2" customHeight="1" x14ac:dyDescent="0.25">
      <c r="A3" s="57" t="s">
        <v>20</v>
      </c>
      <c r="B3" s="59">
        <f t="shared" ref="B3:B28" si="0">Z3*2+AB3*2+AD3*3+AF3</f>
        <v>16</v>
      </c>
      <c r="C3" s="28">
        <f t="shared" ref="C3:C28" si="1">IFERROR(VLOOKUP(A:A,第一次,3,0),0)+IFERROR(VLOOKUP(A:A,第二次,3,0),0)+IFERROR(VLOOKUP(A:A,第三次,3,0),0)+IFERROR(VLOOKUP(A:A,第四次,3,0),0)</f>
        <v>4</v>
      </c>
      <c r="D3" s="59">
        <f t="shared" ref="D3:D28" si="2">AG3+AH3</f>
        <v>20</v>
      </c>
      <c r="E3" s="28">
        <f t="shared" ref="E3:E28" si="3">IFERROR(VLOOKUP(A:A,第一次,5,0),0)+IFERROR(VLOOKUP(A:A,第二次,5,0),0)+IFERROR(VLOOKUP(A:A,第三次,5,0),0)+IFERROR(VLOOKUP(A:A,第四次,5,0),0)</f>
        <v>1</v>
      </c>
      <c r="F3" s="28">
        <f t="shared" ref="F3:F28" si="4">IFERROR(VLOOKUP(A:A,第一次,6,0),0)+IFERROR(VLOOKUP(A:A,第二次,6,0),0)+IFERROR(VLOOKUP(A:A,第三次,6,0),0)+IFERROR(VLOOKUP(A:A,第四次,6,0),0)</f>
        <v>4</v>
      </c>
      <c r="G3" s="28">
        <f t="shared" ref="G3:G28" si="5">IFERROR(VLOOKUP(A:A,第一次,7,0),0)+IFERROR(VLOOKUP(A:A,第二次,7,0),0)+IFERROR(VLOOKUP(A:A,第三次,7,0),0)+IFERROR(VLOOKUP(A:A,第四次,7,0),0)</f>
        <v>0</v>
      </c>
      <c r="H3" s="60">
        <f t="shared" ref="H3:H28" si="6">B3/(I3*2+0.5*SUM(AE3:AF3))</f>
        <v>0.5</v>
      </c>
      <c r="I3" s="59">
        <f t="shared" ref="I3:I28" si="7">SUM(Y3:AD3)</f>
        <v>16</v>
      </c>
      <c r="J3" s="21">
        <f t="shared" ref="J3:J28" si="8">Z3+AB3+AD3</f>
        <v>8</v>
      </c>
      <c r="K3" s="59">
        <f t="shared" ref="K3:K28" si="9">AJ3+AI3</f>
        <v>6</v>
      </c>
      <c r="L3" s="12">
        <f t="shared" ref="L3:L28" si="10">AI3/K3</f>
        <v>0.33333333333333331</v>
      </c>
      <c r="M3" s="34">
        <f t="shared" ref="M3:M28" si="11">IFERROR(VLOOKUP(A:A,第一次,13,0),0)+IFERROR(VLOOKUP(A:A,第二次,13,0),0)+IFERROR(VLOOKUP(A:A,第三次,13,0),0)+IFERROR(VLOOKUP(A:A,第四次,13,0),0)</f>
        <v>21.558333333333334</v>
      </c>
      <c r="N3" s="34">
        <f t="shared" ref="N3:N28" si="12">M3/O3</f>
        <v>21.558333333333334</v>
      </c>
      <c r="O3" s="61">
        <f t="shared" ref="O3:O28" si="13">IFERROR(VLOOKUP(A:A,第一次,31,0),0)+IFERROR(VLOOKUP(A:A,第二次,31,0),0)+IFERROR(VLOOKUP(A:A,第三次,31,0),0)+IFERROR(VLOOKUP(A:A,第四次,31,0),0)</f>
        <v>1</v>
      </c>
      <c r="P3" s="63">
        <f t="shared" ref="P3:P28" si="14">B3/K3*5</f>
        <v>13.333333333333332</v>
      </c>
      <c r="Q3" s="63">
        <f t="shared" ref="Q3:Q28" si="15">C3/K3*5</f>
        <v>3.333333333333333</v>
      </c>
      <c r="R3" s="63">
        <f>AG3/K3*5</f>
        <v>12.5</v>
      </c>
      <c r="S3" s="63">
        <f>AH3/K3*5</f>
        <v>4.166666666666667</v>
      </c>
      <c r="T3" s="63">
        <f t="shared" ref="T3:T28" si="16">E3/K3*5</f>
        <v>0.83333333333333326</v>
      </c>
      <c r="U3" s="63">
        <f t="shared" ref="U3:U28" si="17">F3/K3*5</f>
        <v>3.333333333333333</v>
      </c>
      <c r="V3" s="79" t="s">
        <v>64</v>
      </c>
      <c r="W3" s="63">
        <f t="shared" ref="W3:W28" si="18">I3/K3*5</f>
        <v>13.333333333333332</v>
      </c>
      <c r="X3" s="63">
        <f t="shared" ref="X3:X28" si="19">J3/K3*5</f>
        <v>6.6666666666666661</v>
      </c>
      <c r="Y3" s="28">
        <f t="shared" ref="Y3:Y28" si="20">IFERROR(VLOOKUP(A:A,第一次,14,0),0)+IFERROR(VLOOKUP(A:A,第二次,14,0),0)+IFERROR(VLOOKUP(A:A,第三次,14,0),0)+IFERROR(VLOOKUP(A:A,第四次,14,0),0)</f>
        <v>6</v>
      </c>
      <c r="Z3" s="28">
        <f t="shared" ref="Z3:Z28" si="21">IFERROR(VLOOKUP(A:A,第一次,15,0),0)+IFERROR(VLOOKUP(A:A,第二次,15,0),0)+IFERROR(VLOOKUP(A:A,第三次,15,0),0)+IFERROR(VLOOKUP(A:A,第四次,15,0),0)</f>
        <v>5</v>
      </c>
      <c r="AA3" s="28">
        <f t="shared" ref="AA3:AA28" si="22">IFERROR(VLOOKUP(A:A,第一次,16,0),0)+IFERROR(VLOOKUP(A:A,第二次,16,0),0)+IFERROR(VLOOKUP(A:A,第三次,16,0),0)+IFERROR(VLOOKUP(A:A,第四次,16,0),0)</f>
        <v>0</v>
      </c>
      <c r="AB3" s="28">
        <f t="shared" ref="AB3:AB28" si="23">IFERROR(VLOOKUP(A:A,第一次,17,0),0)+IFERROR(VLOOKUP(A:A,第二次,17,0),0)+IFERROR(VLOOKUP(A:A,第三次,17,0),0)+IFERROR(VLOOKUP(A:A,第四次,17,0),0)</f>
        <v>3</v>
      </c>
      <c r="AC3" s="28">
        <f t="shared" ref="AC3:AC28" si="24">IFERROR(VLOOKUP(A:A,第一次,18,0),0)+IFERROR(VLOOKUP(A:A,第二次,18,0),0)+IFERROR(VLOOKUP(A:A,第三次,18,0),0)+IFERROR(VLOOKUP(A:A,第四次,18,0),0)</f>
        <v>2</v>
      </c>
      <c r="AD3" s="28">
        <f t="shared" ref="AD3:AD28" si="25">IFERROR(VLOOKUP(A:A,第一次,19,0),0)+IFERROR(VLOOKUP(A:A,第二次,19,0),0)+IFERROR(VLOOKUP(A:A,第三次,19,0),0)+IFERROR(VLOOKUP(A:A,第四次,19,0),0)</f>
        <v>0</v>
      </c>
      <c r="AE3" s="28">
        <f t="shared" ref="AE3:AE28" si="26">IFERROR(VLOOKUP(A:A,第一次,20,0),0)+IFERROR(VLOOKUP(A:A,第二次,20,0),0)+IFERROR(VLOOKUP(A:A,第三次,20,0),0)+IFERROR(VLOOKUP(A:A,第四次,20,0),0)</f>
        <v>0</v>
      </c>
      <c r="AF3" s="28">
        <f t="shared" ref="AF3:AF28" si="27">IFERROR(VLOOKUP(A:A,第一次,21,0),0)+IFERROR(VLOOKUP(A:A,第二次,21,0),0)+IFERROR(VLOOKUP(A:A,第三次,21,0),0)+IFERROR(VLOOKUP(A:A,第四次,21,0),0)</f>
        <v>0</v>
      </c>
      <c r="AG3" s="28">
        <f t="shared" ref="AG3:AG28" si="28">IFERROR(VLOOKUP(A:A,第一次,22,0),0)+IFERROR(VLOOKUP(A:A,第二次,22,0),0)+IFERROR(VLOOKUP(A:A,第三次,22,0),0)+IFERROR(VLOOKUP(A:A,第四次,22,0),0)</f>
        <v>15</v>
      </c>
      <c r="AH3" s="28">
        <f t="shared" ref="AH3:AH28" si="29">IFERROR(VLOOKUP(A:A,第一次,23,0),0)+IFERROR(VLOOKUP(A:A,第二次,23,0),0)+IFERROR(VLOOKUP(A:A,第三次,23,0),0)+IFERROR(VLOOKUP(A:A,第四次,23,0),0)</f>
        <v>5</v>
      </c>
      <c r="AI3" s="28">
        <f t="shared" ref="AI3:AI28" si="30">IFERROR(VLOOKUP(A:A,第一次,24,0),0)+IFERROR(VLOOKUP(A:A,第二次,24,0),0)+IFERROR(VLOOKUP(A:A,第三次,24,0),0)+IFERROR(VLOOKUP(A:A,第四次,24,0),0)</f>
        <v>2</v>
      </c>
      <c r="AJ3" s="28">
        <f t="shared" ref="AJ3:AJ28" si="31">IFERROR(VLOOKUP(A:A,第一次,25,0),0)+IFERROR(VLOOKUP(A:A,第二次,25,0),0)+IFERROR(VLOOKUP(A:A,第三次,25,0),0)+IFERROR(VLOOKUP(A:A,第四次,25,0),0)</f>
        <v>4</v>
      </c>
      <c r="AK3" s="5">
        <f t="shared" ref="AK3:AK28" si="32">(Z3+AB3)/SUM(Y3:AB3)</f>
        <v>0.5714285714285714</v>
      </c>
      <c r="AL3" s="5">
        <f t="shared" ref="AL3:AL28" si="33">AD3/(AD3+AC3)</f>
        <v>0</v>
      </c>
      <c r="AM3" s="11">
        <f t="shared" ref="AM3:AM28" si="34">Z3/(Z3+Y3)</f>
        <v>0.45454545454545453</v>
      </c>
      <c r="AN3" s="5">
        <f t="shared" ref="AN3:AN28" si="35">AB3/(AA3+AB3)</f>
        <v>1</v>
      </c>
      <c r="AO3" s="5" t="e">
        <f t="shared" ref="AO3:AO28" si="36">AF3/(AE3+AF3)</f>
        <v>#DIV/0!</v>
      </c>
    </row>
    <row r="4" spans="1:41" ht="16.2" customHeight="1" x14ac:dyDescent="0.25">
      <c r="A4" s="57" t="s">
        <v>12</v>
      </c>
      <c r="B4" s="59">
        <f t="shared" si="0"/>
        <v>99</v>
      </c>
      <c r="C4" s="28">
        <f t="shared" si="1"/>
        <v>14</v>
      </c>
      <c r="D4" s="59">
        <f t="shared" si="2"/>
        <v>32.5</v>
      </c>
      <c r="E4" s="28">
        <f t="shared" si="3"/>
        <v>0</v>
      </c>
      <c r="F4" s="28">
        <f t="shared" si="4"/>
        <v>15.5</v>
      </c>
      <c r="G4" s="28">
        <f t="shared" si="5"/>
        <v>9.5</v>
      </c>
      <c r="H4" s="60">
        <f t="shared" si="6"/>
        <v>0.51295336787564771</v>
      </c>
      <c r="I4" s="59">
        <f t="shared" si="7"/>
        <v>95</v>
      </c>
      <c r="J4" s="21">
        <f t="shared" si="8"/>
        <v>47</v>
      </c>
      <c r="K4" s="59">
        <f t="shared" si="9"/>
        <v>23</v>
      </c>
      <c r="L4" s="12">
        <f t="shared" si="10"/>
        <v>0.60869565217391308</v>
      </c>
      <c r="M4" s="34">
        <f t="shared" si="11"/>
        <v>76.722130952380937</v>
      </c>
      <c r="N4" s="34">
        <f t="shared" si="12"/>
        <v>19.180532738095234</v>
      </c>
      <c r="O4" s="61">
        <f t="shared" si="13"/>
        <v>4</v>
      </c>
      <c r="P4" s="63">
        <f t="shared" si="14"/>
        <v>21.521739130434781</v>
      </c>
      <c r="Q4" s="63">
        <f t="shared" si="15"/>
        <v>3.0434782608695654</v>
      </c>
      <c r="R4" s="63">
        <f t="shared" ref="R4:R28" si="37">AG4/K4*5</f>
        <v>5.6521739130434776</v>
      </c>
      <c r="S4" s="63">
        <f t="shared" ref="S4:S28" si="38">AH4/K4*5</f>
        <v>1.4130434782608694</v>
      </c>
      <c r="T4" s="63">
        <f t="shared" si="16"/>
        <v>0</v>
      </c>
      <c r="U4" s="88">
        <f t="shared" si="17"/>
        <v>3.3695652173913042</v>
      </c>
      <c r="V4" s="80"/>
      <c r="W4" s="63">
        <f t="shared" si="18"/>
        <v>20.652173913043477</v>
      </c>
      <c r="X4" s="63">
        <f t="shared" si="19"/>
        <v>10.217391304347828</v>
      </c>
      <c r="Y4" s="28">
        <f t="shared" si="20"/>
        <v>13</v>
      </c>
      <c r="Z4" s="28">
        <f t="shared" si="21"/>
        <v>31</v>
      </c>
      <c r="AA4" s="28">
        <f t="shared" si="22"/>
        <v>21</v>
      </c>
      <c r="AB4" s="28">
        <f t="shared" si="23"/>
        <v>13</v>
      </c>
      <c r="AC4" s="28">
        <f t="shared" si="24"/>
        <v>14</v>
      </c>
      <c r="AD4" s="28">
        <f t="shared" si="25"/>
        <v>3</v>
      </c>
      <c r="AE4" s="28">
        <f t="shared" si="26"/>
        <v>4</v>
      </c>
      <c r="AF4" s="28">
        <f t="shared" si="27"/>
        <v>2</v>
      </c>
      <c r="AG4" s="28">
        <f t="shared" si="28"/>
        <v>26</v>
      </c>
      <c r="AH4" s="28">
        <f t="shared" si="29"/>
        <v>6.5</v>
      </c>
      <c r="AI4" s="28">
        <f t="shared" si="30"/>
        <v>14</v>
      </c>
      <c r="AJ4" s="28">
        <f t="shared" si="31"/>
        <v>9</v>
      </c>
      <c r="AK4" s="5">
        <f t="shared" si="32"/>
        <v>0.5641025641025641</v>
      </c>
      <c r="AL4" s="5">
        <f t="shared" si="33"/>
        <v>0.17647058823529413</v>
      </c>
      <c r="AM4" s="11">
        <f t="shared" si="34"/>
        <v>0.70454545454545459</v>
      </c>
      <c r="AN4" s="5">
        <f t="shared" si="35"/>
        <v>0.38235294117647056</v>
      </c>
      <c r="AO4" s="5">
        <f t="shared" si="36"/>
        <v>0.33333333333333331</v>
      </c>
    </row>
    <row r="5" spans="1:41" ht="16.2" customHeight="1" x14ac:dyDescent="0.25">
      <c r="A5" s="57" t="s">
        <v>19</v>
      </c>
      <c r="B5" s="59">
        <f t="shared" si="0"/>
        <v>36</v>
      </c>
      <c r="C5" s="28">
        <f t="shared" si="1"/>
        <v>11</v>
      </c>
      <c r="D5" s="59">
        <f t="shared" si="2"/>
        <v>12</v>
      </c>
      <c r="E5" s="28">
        <f t="shared" si="3"/>
        <v>0</v>
      </c>
      <c r="F5" s="28">
        <f t="shared" si="4"/>
        <v>7</v>
      </c>
      <c r="G5" s="28">
        <f t="shared" si="5"/>
        <v>0</v>
      </c>
      <c r="H5" s="60">
        <f t="shared" si="6"/>
        <v>0.68571428571428572</v>
      </c>
      <c r="I5" s="59">
        <f t="shared" si="7"/>
        <v>24</v>
      </c>
      <c r="J5" s="21">
        <f t="shared" si="8"/>
        <v>14</v>
      </c>
      <c r="K5" s="59">
        <f t="shared" si="9"/>
        <v>14</v>
      </c>
      <c r="L5" s="12">
        <f t="shared" si="10"/>
        <v>0.2857142857142857</v>
      </c>
      <c r="M5" s="34">
        <f t="shared" si="11"/>
        <v>37.701041666666669</v>
      </c>
      <c r="N5" s="34">
        <f t="shared" si="12"/>
        <v>18.850520833333334</v>
      </c>
      <c r="O5" s="61">
        <f t="shared" si="13"/>
        <v>2</v>
      </c>
      <c r="P5" s="63">
        <f t="shared" si="14"/>
        <v>12.857142857142858</v>
      </c>
      <c r="Q5" s="63">
        <f t="shared" si="15"/>
        <v>3.9285714285714284</v>
      </c>
      <c r="R5" s="63">
        <f t="shared" si="37"/>
        <v>2.1428571428571428</v>
      </c>
      <c r="S5" s="63">
        <f t="shared" si="38"/>
        <v>2.1428571428571428</v>
      </c>
      <c r="T5" s="63">
        <f t="shared" si="16"/>
        <v>0</v>
      </c>
      <c r="U5" s="63">
        <f t="shared" si="17"/>
        <v>2.5</v>
      </c>
      <c r="V5" s="80"/>
      <c r="W5" s="63">
        <f t="shared" si="18"/>
        <v>8.5714285714285712</v>
      </c>
      <c r="X5" s="63">
        <f t="shared" si="19"/>
        <v>5</v>
      </c>
      <c r="Y5" s="28">
        <f t="shared" si="20"/>
        <v>5</v>
      </c>
      <c r="Z5" s="28">
        <f t="shared" si="21"/>
        <v>9</v>
      </c>
      <c r="AA5" s="28">
        <f t="shared" si="22"/>
        <v>2</v>
      </c>
      <c r="AB5" s="28">
        <f t="shared" si="23"/>
        <v>1</v>
      </c>
      <c r="AC5" s="28">
        <f t="shared" si="24"/>
        <v>3</v>
      </c>
      <c r="AD5" s="28">
        <f t="shared" si="25"/>
        <v>4</v>
      </c>
      <c r="AE5" s="28">
        <f t="shared" si="26"/>
        <v>5</v>
      </c>
      <c r="AF5" s="28">
        <f t="shared" si="27"/>
        <v>4</v>
      </c>
      <c r="AG5" s="28">
        <f t="shared" si="28"/>
        <v>6</v>
      </c>
      <c r="AH5" s="28">
        <f t="shared" si="29"/>
        <v>6</v>
      </c>
      <c r="AI5" s="28">
        <f t="shared" si="30"/>
        <v>4</v>
      </c>
      <c r="AJ5" s="28">
        <f t="shared" si="31"/>
        <v>10</v>
      </c>
      <c r="AK5" s="5">
        <f t="shared" si="32"/>
        <v>0.58823529411764708</v>
      </c>
      <c r="AL5" s="5">
        <f t="shared" si="33"/>
        <v>0.5714285714285714</v>
      </c>
      <c r="AM5" s="11">
        <f t="shared" si="34"/>
        <v>0.6428571428571429</v>
      </c>
      <c r="AN5" s="5">
        <f t="shared" si="35"/>
        <v>0.33333333333333331</v>
      </c>
      <c r="AO5" s="5">
        <f t="shared" si="36"/>
        <v>0.44444444444444442</v>
      </c>
    </row>
    <row r="6" spans="1:41" ht="16.2" customHeight="1" x14ac:dyDescent="0.25">
      <c r="A6" s="57" t="s">
        <v>22</v>
      </c>
      <c r="B6" s="59">
        <f t="shared" si="0"/>
        <v>107</v>
      </c>
      <c r="C6" s="28">
        <f t="shared" si="1"/>
        <v>5</v>
      </c>
      <c r="D6" s="59">
        <f t="shared" si="2"/>
        <v>61</v>
      </c>
      <c r="E6" s="28">
        <f t="shared" si="3"/>
        <v>2</v>
      </c>
      <c r="F6" s="28">
        <f t="shared" si="4"/>
        <v>3</v>
      </c>
      <c r="G6" s="28">
        <f t="shared" si="5"/>
        <v>6</v>
      </c>
      <c r="H6" s="60">
        <f t="shared" si="6"/>
        <v>0.49195402298850577</v>
      </c>
      <c r="I6" s="59">
        <f t="shared" si="7"/>
        <v>105</v>
      </c>
      <c r="J6" s="21">
        <f t="shared" si="8"/>
        <v>46</v>
      </c>
      <c r="K6" s="59">
        <f t="shared" si="9"/>
        <v>20</v>
      </c>
      <c r="L6" s="12">
        <f t="shared" si="10"/>
        <v>0.65</v>
      </c>
      <c r="M6" s="34">
        <f t="shared" si="11"/>
        <v>55.406523809523812</v>
      </c>
      <c r="N6" s="34">
        <f t="shared" si="12"/>
        <v>18.468841269841271</v>
      </c>
      <c r="O6" s="61">
        <f t="shared" si="13"/>
        <v>3</v>
      </c>
      <c r="P6" s="88">
        <f t="shared" si="14"/>
        <v>26.75</v>
      </c>
      <c r="Q6" s="63">
        <f t="shared" si="15"/>
        <v>1.25</v>
      </c>
      <c r="R6" s="88">
        <f t="shared" si="37"/>
        <v>11.25</v>
      </c>
      <c r="S6" s="63">
        <f t="shared" si="38"/>
        <v>4</v>
      </c>
      <c r="T6" s="63">
        <f t="shared" si="16"/>
        <v>0.5</v>
      </c>
      <c r="U6" s="63">
        <f t="shared" si="17"/>
        <v>0.75</v>
      </c>
      <c r="V6" s="80"/>
      <c r="W6" s="63">
        <f t="shared" si="18"/>
        <v>26.25</v>
      </c>
      <c r="X6" s="63">
        <f t="shared" si="19"/>
        <v>11.5</v>
      </c>
      <c r="Y6" s="28">
        <f t="shared" si="20"/>
        <v>16</v>
      </c>
      <c r="Z6" s="28">
        <f t="shared" si="21"/>
        <v>23</v>
      </c>
      <c r="AA6" s="28">
        <f t="shared" si="22"/>
        <v>37</v>
      </c>
      <c r="AB6" s="28">
        <f t="shared" si="23"/>
        <v>17</v>
      </c>
      <c r="AC6" s="28">
        <f t="shared" si="24"/>
        <v>6</v>
      </c>
      <c r="AD6" s="28">
        <f t="shared" si="25"/>
        <v>6</v>
      </c>
      <c r="AE6" s="28">
        <f t="shared" si="26"/>
        <v>6</v>
      </c>
      <c r="AF6" s="28">
        <f t="shared" si="27"/>
        <v>9</v>
      </c>
      <c r="AG6" s="28">
        <f t="shared" si="28"/>
        <v>45</v>
      </c>
      <c r="AH6" s="28">
        <f t="shared" si="29"/>
        <v>16</v>
      </c>
      <c r="AI6" s="28">
        <f t="shared" si="30"/>
        <v>13</v>
      </c>
      <c r="AJ6" s="28">
        <f t="shared" si="31"/>
        <v>7</v>
      </c>
      <c r="AK6" s="5">
        <f t="shared" si="32"/>
        <v>0.43010752688172044</v>
      </c>
      <c r="AL6" s="5">
        <f t="shared" si="33"/>
        <v>0.5</v>
      </c>
      <c r="AM6" s="11">
        <f t="shared" si="34"/>
        <v>0.58974358974358976</v>
      </c>
      <c r="AN6" s="5">
        <f t="shared" si="35"/>
        <v>0.31481481481481483</v>
      </c>
      <c r="AO6" s="5">
        <f t="shared" si="36"/>
        <v>0.6</v>
      </c>
    </row>
    <row r="7" spans="1:41" ht="16.2" customHeight="1" x14ac:dyDescent="0.25">
      <c r="A7" s="57" t="s">
        <v>42</v>
      </c>
      <c r="B7" s="59">
        <f t="shared" si="0"/>
        <v>36</v>
      </c>
      <c r="C7" s="28">
        <f t="shared" si="1"/>
        <v>7</v>
      </c>
      <c r="D7" s="59">
        <f t="shared" si="2"/>
        <v>17</v>
      </c>
      <c r="E7" s="28">
        <f t="shared" si="3"/>
        <v>0</v>
      </c>
      <c r="F7" s="28">
        <f t="shared" si="4"/>
        <v>4</v>
      </c>
      <c r="G7" s="28">
        <f t="shared" si="5"/>
        <v>5</v>
      </c>
      <c r="H7" s="60">
        <f t="shared" si="6"/>
        <v>0.42857142857142855</v>
      </c>
      <c r="I7" s="59">
        <f t="shared" si="7"/>
        <v>41</v>
      </c>
      <c r="J7" s="21">
        <f t="shared" si="8"/>
        <v>15</v>
      </c>
      <c r="K7" s="59">
        <f t="shared" si="9"/>
        <v>7</v>
      </c>
      <c r="L7" s="12">
        <f t="shared" si="10"/>
        <v>0.7142857142857143</v>
      </c>
      <c r="M7" s="34">
        <f t="shared" si="11"/>
        <v>13.907928571428569</v>
      </c>
      <c r="N7" s="34">
        <f t="shared" si="12"/>
        <v>13.907928571428569</v>
      </c>
      <c r="O7" s="61">
        <f t="shared" si="13"/>
        <v>1</v>
      </c>
      <c r="P7" s="63">
        <f t="shared" si="14"/>
        <v>25.714285714285715</v>
      </c>
      <c r="Q7" s="63">
        <f t="shared" si="15"/>
        <v>5</v>
      </c>
      <c r="R7" s="63">
        <f t="shared" si="37"/>
        <v>12.142857142857142</v>
      </c>
      <c r="S7" s="63">
        <f t="shared" si="38"/>
        <v>0</v>
      </c>
      <c r="T7" s="63">
        <f t="shared" si="16"/>
        <v>0</v>
      </c>
      <c r="U7" s="63">
        <f t="shared" si="17"/>
        <v>2.8571428571428568</v>
      </c>
      <c r="V7" s="80"/>
      <c r="W7" s="63">
        <f t="shared" si="18"/>
        <v>29.285714285714285</v>
      </c>
      <c r="X7" s="63">
        <f t="shared" si="19"/>
        <v>10.714285714285714</v>
      </c>
      <c r="Y7" s="28">
        <f t="shared" si="20"/>
        <v>7</v>
      </c>
      <c r="Z7" s="28">
        <f t="shared" si="21"/>
        <v>7</v>
      </c>
      <c r="AA7" s="28">
        <f t="shared" si="22"/>
        <v>6</v>
      </c>
      <c r="AB7" s="28">
        <f t="shared" si="23"/>
        <v>3</v>
      </c>
      <c r="AC7" s="28">
        <f t="shared" si="24"/>
        <v>13</v>
      </c>
      <c r="AD7" s="28">
        <f t="shared" si="25"/>
        <v>5</v>
      </c>
      <c r="AE7" s="28">
        <f t="shared" si="26"/>
        <v>3</v>
      </c>
      <c r="AF7" s="28">
        <f t="shared" si="27"/>
        <v>1</v>
      </c>
      <c r="AG7" s="28">
        <f t="shared" si="28"/>
        <v>17</v>
      </c>
      <c r="AH7" s="28">
        <f t="shared" si="29"/>
        <v>0</v>
      </c>
      <c r="AI7" s="28">
        <f t="shared" si="30"/>
        <v>5</v>
      </c>
      <c r="AJ7" s="28">
        <f t="shared" si="31"/>
        <v>2</v>
      </c>
      <c r="AK7" s="5">
        <f t="shared" si="32"/>
        <v>0.43478260869565216</v>
      </c>
      <c r="AL7" s="5">
        <f t="shared" si="33"/>
        <v>0.27777777777777779</v>
      </c>
      <c r="AM7" s="11">
        <f t="shared" si="34"/>
        <v>0.5</v>
      </c>
      <c r="AN7" s="5">
        <f t="shared" si="35"/>
        <v>0.33333333333333331</v>
      </c>
      <c r="AO7" s="5">
        <f t="shared" si="36"/>
        <v>0.25</v>
      </c>
    </row>
    <row r="8" spans="1:41" ht="16.2" customHeight="1" x14ac:dyDescent="0.25">
      <c r="A8" s="57" t="s">
        <v>15</v>
      </c>
      <c r="B8" s="59">
        <f t="shared" si="0"/>
        <v>82</v>
      </c>
      <c r="C8" s="28">
        <f t="shared" si="1"/>
        <v>17</v>
      </c>
      <c r="D8" s="59">
        <f t="shared" si="2"/>
        <v>38</v>
      </c>
      <c r="E8" s="28">
        <f t="shared" si="3"/>
        <v>0</v>
      </c>
      <c r="F8" s="28">
        <f t="shared" si="4"/>
        <v>7</v>
      </c>
      <c r="G8" s="28">
        <f t="shared" si="5"/>
        <v>6</v>
      </c>
      <c r="H8" s="60">
        <f t="shared" si="6"/>
        <v>0.52903225806451615</v>
      </c>
      <c r="I8" s="59">
        <f t="shared" si="7"/>
        <v>76</v>
      </c>
      <c r="J8" s="21">
        <f t="shared" si="8"/>
        <v>31</v>
      </c>
      <c r="K8" s="59">
        <f t="shared" si="9"/>
        <v>26</v>
      </c>
      <c r="L8" s="12">
        <f t="shared" si="10"/>
        <v>0.34615384615384615</v>
      </c>
      <c r="M8" s="34">
        <f t="shared" si="11"/>
        <v>53.608440476190466</v>
      </c>
      <c r="N8" s="34">
        <f t="shared" si="12"/>
        <v>13.402110119047617</v>
      </c>
      <c r="O8" s="61">
        <f t="shared" si="13"/>
        <v>4</v>
      </c>
      <c r="P8" s="63">
        <f t="shared" si="14"/>
        <v>15.769230769230768</v>
      </c>
      <c r="Q8" s="63">
        <f t="shared" si="15"/>
        <v>3.2692307692307692</v>
      </c>
      <c r="R8" s="63">
        <f t="shared" si="37"/>
        <v>6.1538461538461542</v>
      </c>
      <c r="S8" s="63">
        <f t="shared" si="38"/>
        <v>1.153846153846154</v>
      </c>
      <c r="T8" s="63">
        <f t="shared" si="16"/>
        <v>0</v>
      </c>
      <c r="U8" s="63">
        <f t="shared" si="17"/>
        <v>1.346153846153846</v>
      </c>
      <c r="V8" s="80"/>
      <c r="W8" s="63">
        <f t="shared" si="18"/>
        <v>14.615384615384615</v>
      </c>
      <c r="X8" s="63">
        <f t="shared" si="19"/>
        <v>5.9615384615384617</v>
      </c>
      <c r="Y8" s="28">
        <f t="shared" si="20"/>
        <v>12</v>
      </c>
      <c r="Z8" s="28">
        <f t="shared" si="21"/>
        <v>13</v>
      </c>
      <c r="AA8" s="28">
        <f t="shared" si="22"/>
        <v>7</v>
      </c>
      <c r="AB8" s="28">
        <f t="shared" si="23"/>
        <v>1</v>
      </c>
      <c r="AC8" s="28">
        <f t="shared" si="24"/>
        <v>26</v>
      </c>
      <c r="AD8" s="28">
        <f t="shared" si="25"/>
        <v>17</v>
      </c>
      <c r="AE8" s="28">
        <f t="shared" si="26"/>
        <v>3</v>
      </c>
      <c r="AF8" s="28">
        <f t="shared" si="27"/>
        <v>3</v>
      </c>
      <c r="AG8" s="28">
        <f t="shared" si="28"/>
        <v>32</v>
      </c>
      <c r="AH8" s="28">
        <f t="shared" si="29"/>
        <v>6</v>
      </c>
      <c r="AI8" s="28">
        <f t="shared" si="30"/>
        <v>9</v>
      </c>
      <c r="AJ8" s="28">
        <f t="shared" si="31"/>
        <v>17</v>
      </c>
      <c r="AK8" s="5">
        <f t="shared" si="32"/>
        <v>0.42424242424242425</v>
      </c>
      <c r="AL8" s="5">
        <f t="shared" si="33"/>
        <v>0.39534883720930231</v>
      </c>
      <c r="AM8" s="11">
        <f t="shared" si="34"/>
        <v>0.52</v>
      </c>
      <c r="AN8" s="5">
        <f t="shared" si="35"/>
        <v>0.125</v>
      </c>
      <c r="AO8" s="5">
        <f t="shared" si="36"/>
        <v>0.5</v>
      </c>
    </row>
    <row r="9" spans="1:41" ht="16.2" customHeight="1" x14ac:dyDescent="0.25">
      <c r="A9" s="57" t="s">
        <v>48</v>
      </c>
      <c r="B9" s="59">
        <f t="shared" si="0"/>
        <v>22</v>
      </c>
      <c r="C9" s="28">
        <f t="shared" si="1"/>
        <v>1</v>
      </c>
      <c r="D9" s="59">
        <f t="shared" si="2"/>
        <v>12</v>
      </c>
      <c r="E9" s="28">
        <f t="shared" si="3"/>
        <v>1</v>
      </c>
      <c r="F9" s="28">
        <f t="shared" si="4"/>
        <v>1</v>
      </c>
      <c r="G9" s="28">
        <f t="shared" si="5"/>
        <v>1</v>
      </c>
      <c r="H9" s="60">
        <f t="shared" si="6"/>
        <v>0.47826086956521741</v>
      </c>
      <c r="I9" s="59">
        <f t="shared" si="7"/>
        <v>22</v>
      </c>
      <c r="J9" s="21">
        <f t="shared" si="8"/>
        <v>10</v>
      </c>
      <c r="K9" s="59">
        <f t="shared" si="9"/>
        <v>6</v>
      </c>
      <c r="L9" s="12">
        <f t="shared" si="10"/>
        <v>0.5</v>
      </c>
      <c r="M9" s="34">
        <f t="shared" si="11"/>
        <v>12.657166666666669</v>
      </c>
      <c r="N9" s="34">
        <f t="shared" si="12"/>
        <v>12.657166666666669</v>
      </c>
      <c r="O9" s="61">
        <f t="shared" si="13"/>
        <v>1</v>
      </c>
      <c r="P9" s="63">
        <f t="shared" si="14"/>
        <v>18.333333333333332</v>
      </c>
      <c r="Q9" s="63">
        <f t="shared" si="15"/>
        <v>0.83333333333333326</v>
      </c>
      <c r="R9" s="63">
        <f t="shared" si="37"/>
        <v>7.5</v>
      </c>
      <c r="S9" s="63">
        <f t="shared" si="38"/>
        <v>2.5</v>
      </c>
      <c r="T9" s="63">
        <f t="shared" si="16"/>
        <v>0.83333333333333326</v>
      </c>
      <c r="U9" s="63">
        <f t="shared" si="17"/>
        <v>0.83333333333333326</v>
      </c>
      <c r="V9" s="80"/>
      <c r="W9" s="63">
        <f t="shared" si="18"/>
        <v>18.333333333333332</v>
      </c>
      <c r="X9" s="63">
        <f t="shared" si="19"/>
        <v>8.3333333333333339</v>
      </c>
      <c r="Y9" s="28">
        <f t="shared" si="20"/>
        <v>7</v>
      </c>
      <c r="Z9" s="28">
        <f t="shared" si="21"/>
        <v>7</v>
      </c>
      <c r="AA9" s="28">
        <f t="shared" si="22"/>
        <v>5</v>
      </c>
      <c r="AB9" s="28">
        <f t="shared" si="23"/>
        <v>3</v>
      </c>
      <c r="AC9" s="28">
        <f t="shared" si="24"/>
        <v>0</v>
      </c>
      <c r="AD9" s="28">
        <f t="shared" si="25"/>
        <v>0</v>
      </c>
      <c r="AE9" s="28">
        <f t="shared" si="26"/>
        <v>2</v>
      </c>
      <c r="AF9" s="28">
        <f t="shared" si="27"/>
        <v>2</v>
      </c>
      <c r="AG9" s="28">
        <f t="shared" si="28"/>
        <v>9</v>
      </c>
      <c r="AH9" s="28">
        <f t="shared" si="29"/>
        <v>3</v>
      </c>
      <c r="AI9" s="28">
        <f t="shared" si="30"/>
        <v>3</v>
      </c>
      <c r="AJ9" s="28">
        <f t="shared" si="31"/>
        <v>3</v>
      </c>
      <c r="AK9" s="5">
        <f t="shared" si="32"/>
        <v>0.45454545454545453</v>
      </c>
      <c r="AL9" s="5" t="e">
        <f t="shared" si="33"/>
        <v>#DIV/0!</v>
      </c>
      <c r="AM9" s="11">
        <f t="shared" si="34"/>
        <v>0.5</v>
      </c>
      <c r="AN9" s="5">
        <f t="shared" si="35"/>
        <v>0.375</v>
      </c>
      <c r="AO9" s="5">
        <f t="shared" si="36"/>
        <v>0.5</v>
      </c>
    </row>
    <row r="10" spans="1:41" ht="16.2" customHeight="1" x14ac:dyDescent="0.25">
      <c r="A10" s="57" t="s">
        <v>23</v>
      </c>
      <c r="B10" s="59">
        <f t="shared" si="0"/>
        <v>50</v>
      </c>
      <c r="C10" s="28">
        <f t="shared" si="1"/>
        <v>10</v>
      </c>
      <c r="D10" s="59">
        <f t="shared" si="2"/>
        <v>66</v>
      </c>
      <c r="E10" s="28">
        <f t="shared" si="3"/>
        <v>9</v>
      </c>
      <c r="F10" s="28">
        <f t="shared" si="4"/>
        <v>9</v>
      </c>
      <c r="G10" s="28">
        <f t="shared" si="5"/>
        <v>1</v>
      </c>
      <c r="H10" s="60">
        <f t="shared" si="6"/>
        <v>0.3546099290780142</v>
      </c>
      <c r="I10" s="59">
        <f t="shared" si="7"/>
        <v>70</v>
      </c>
      <c r="J10" s="21">
        <f t="shared" si="8"/>
        <v>23</v>
      </c>
      <c r="K10" s="59">
        <f t="shared" si="9"/>
        <v>22</v>
      </c>
      <c r="L10" s="12">
        <f t="shared" si="10"/>
        <v>0.40909090909090912</v>
      </c>
      <c r="M10" s="34">
        <f t="shared" si="11"/>
        <v>48.610816666666658</v>
      </c>
      <c r="N10" s="34">
        <f t="shared" si="12"/>
        <v>12.152704166666664</v>
      </c>
      <c r="O10" s="61">
        <f t="shared" si="13"/>
        <v>4</v>
      </c>
      <c r="P10" s="63">
        <f t="shared" si="14"/>
        <v>11.363636363636365</v>
      </c>
      <c r="Q10" s="63">
        <f t="shared" si="15"/>
        <v>2.2727272727272725</v>
      </c>
      <c r="R10" s="63">
        <f t="shared" si="37"/>
        <v>7.7272727272727266</v>
      </c>
      <c r="S10" s="63">
        <f t="shared" si="38"/>
        <v>7.2727272727272734</v>
      </c>
      <c r="T10" s="88">
        <f t="shared" si="16"/>
        <v>2.0454545454545454</v>
      </c>
      <c r="U10" s="63">
        <f t="shared" si="17"/>
        <v>2.0454545454545454</v>
      </c>
      <c r="V10" s="80"/>
      <c r="W10" s="63">
        <f t="shared" si="18"/>
        <v>15.909090909090908</v>
      </c>
      <c r="X10" s="63">
        <f t="shared" si="19"/>
        <v>5.2272727272727266</v>
      </c>
      <c r="Y10" s="28">
        <f t="shared" si="20"/>
        <v>22</v>
      </c>
      <c r="Z10" s="28">
        <f t="shared" si="21"/>
        <v>20</v>
      </c>
      <c r="AA10" s="28">
        <f t="shared" si="22"/>
        <v>5</v>
      </c>
      <c r="AB10" s="28">
        <f t="shared" si="23"/>
        <v>1</v>
      </c>
      <c r="AC10" s="28">
        <f t="shared" si="24"/>
        <v>20</v>
      </c>
      <c r="AD10" s="28">
        <f t="shared" si="25"/>
        <v>2</v>
      </c>
      <c r="AE10" s="28">
        <f t="shared" si="26"/>
        <v>0</v>
      </c>
      <c r="AF10" s="28">
        <f t="shared" si="27"/>
        <v>2</v>
      </c>
      <c r="AG10" s="28">
        <f t="shared" si="28"/>
        <v>34</v>
      </c>
      <c r="AH10" s="28">
        <f t="shared" si="29"/>
        <v>32</v>
      </c>
      <c r="AI10" s="28">
        <f t="shared" si="30"/>
        <v>9</v>
      </c>
      <c r="AJ10" s="28">
        <f t="shared" si="31"/>
        <v>13</v>
      </c>
      <c r="AK10" s="5">
        <f t="shared" si="32"/>
        <v>0.4375</v>
      </c>
      <c r="AL10" s="5">
        <f t="shared" si="33"/>
        <v>9.0909090909090912E-2</v>
      </c>
      <c r="AM10" s="11">
        <f t="shared" si="34"/>
        <v>0.47619047619047616</v>
      </c>
      <c r="AN10" s="5">
        <f t="shared" si="35"/>
        <v>0.16666666666666666</v>
      </c>
      <c r="AO10" s="5">
        <f t="shared" si="36"/>
        <v>1</v>
      </c>
    </row>
    <row r="11" spans="1:41" ht="16.2" customHeight="1" x14ac:dyDescent="0.25">
      <c r="A11" s="57" t="s">
        <v>44</v>
      </c>
      <c r="B11" s="59">
        <f t="shared" si="0"/>
        <v>13</v>
      </c>
      <c r="C11" s="28">
        <f t="shared" si="1"/>
        <v>1</v>
      </c>
      <c r="D11" s="59">
        <f t="shared" si="2"/>
        <v>10</v>
      </c>
      <c r="E11" s="28">
        <f t="shared" si="3"/>
        <v>0</v>
      </c>
      <c r="F11" s="28">
        <f t="shared" si="4"/>
        <v>1</v>
      </c>
      <c r="G11" s="28">
        <f t="shared" si="5"/>
        <v>2</v>
      </c>
      <c r="H11" s="60">
        <f t="shared" si="6"/>
        <v>0.78787878787878785</v>
      </c>
      <c r="I11" s="59">
        <f t="shared" si="7"/>
        <v>8</v>
      </c>
      <c r="J11" s="21">
        <f t="shared" si="8"/>
        <v>5</v>
      </c>
      <c r="K11" s="59">
        <f t="shared" si="9"/>
        <v>6</v>
      </c>
      <c r="L11" s="12">
        <f t="shared" si="10"/>
        <v>0.66666666666666663</v>
      </c>
      <c r="M11" s="34">
        <f t="shared" si="11"/>
        <v>11.419999999999998</v>
      </c>
      <c r="N11" s="34">
        <f t="shared" si="12"/>
        <v>11.419999999999998</v>
      </c>
      <c r="O11" s="61">
        <f t="shared" si="13"/>
        <v>1</v>
      </c>
      <c r="P11" s="63">
        <f t="shared" si="14"/>
        <v>10.833333333333332</v>
      </c>
      <c r="Q11" s="63">
        <f t="shared" si="15"/>
        <v>0.83333333333333326</v>
      </c>
      <c r="R11" s="63">
        <f t="shared" si="37"/>
        <v>7.5</v>
      </c>
      <c r="S11" s="63">
        <f t="shared" si="38"/>
        <v>0.83333333333333326</v>
      </c>
      <c r="T11" s="63">
        <f t="shared" si="16"/>
        <v>0</v>
      </c>
      <c r="U11" s="63">
        <f t="shared" si="17"/>
        <v>0.83333333333333326</v>
      </c>
      <c r="V11" s="80"/>
      <c r="W11" s="63">
        <f t="shared" si="18"/>
        <v>6.6666666666666661</v>
      </c>
      <c r="X11" s="63">
        <f t="shared" si="19"/>
        <v>4.166666666666667</v>
      </c>
      <c r="Y11" s="28">
        <f t="shared" si="20"/>
        <v>1</v>
      </c>
      <c r="Z11" s="28">
        <f t="shared" si="21"/>
        <v>3</v>
      </c>
      <c r="AA11" s="28">
        <f t="shared" si="22"/>
        <v>0</v>
      </c>
      <c r="AB11" s="28">
        <f t="shared" si="23"/>
        <v>0</v>
      </c>
      <c r="AC11" s="28">
        <f t="shared" si="24"/>
        <v>2</v>
      </c>
      <c r="AD11" s="28">
        <f t="shared" si="25"/>
        <v>2</v>
      </c>
      <c r="AE11" s="28">
        <f t="shared" si="26"/>
        <v>0</v>
      </c>
      <c r="AF11" s="28">
        <f t="shared" si="27"/>
        <v>1</v>
      </c>
      <c r="AG11" s="28">
        <f t="shared" si="28"/>
        <v>9</v>
      </c>
      <c r="AH11" s="28">
        <f t="shared" si="29"/>
        <v>1</v>
      </c>
      <c r="AI11" s="28">
        <f t="shared" si="30"/>
        <v>4</v>
      </c>
      <c r="AJ11" s="28">
        <f t="shared" si="31"/>
        <v>2</v>
      </c>
      <c r="AK11" s="5">
        <f t="shared" si="32"/>
        <v>0.75</v>
      </c>
      <c r="AL11" s="5">
        <f t="shared" si="33"/>
        <v>0.5</v>
      </c>
      <c r="AM11" s="11">
        <f t="shared" si="34"/>
        <v>0.75</v>
      </c>
      <c r="AN11" s="5" t="e">
        <f t="shared" si="35"/>
        <v>#DIV/0!</v>
      </c>
      <c r="AO11" s="5">
        <f t="shared" si="36"/>
        <v>1</v>
      </c>
    </row>
    <row r="12" spans="1:41" ht="16.2" customHeight="1" x14ac:dyDescent="0.25">
      <c r="A12" s="57" t="s">
        <v>47</v>
      </c>
      <c r="B12" s="59">
        <f t="shared" si="0"/>
        <v>35</v>
      </c>
      <c r="C12" s="28">
        <f t="shared" si="1"/>
        <v>4</v>
      </c>
      <c r="D12" s="59">
        <f t="shared" si="2"/>
        <v>25</v>
      </c>
      <c r="E12" s="28">
        <f t="shared" si="3"/>
        <v>0</v>
      </c>
      <c r="F12" s="28">
        <f t="shared" si="4"/>
        <v>4.5</v>
      </c>
      <c r="G12" s="28">
        <f t="shared" si="5"/>
        <v>9.5</v>
      </c>
      <c r="H12" s="60">
        <f t="shared" si="6"/>
        <v>0.48275862068965519</v>
      </c>
      <c r="I12" s="59">
        <f t="shared" si="7"/>
        <v>35</v>
      </c>
      <c r="J12" s="21">
        <f t="shared" si="8"/>
        <v>15</v>
      </c>
      <c r="K12" s="59">
        <f t="shared" si="9"/>
        <v>9</v>
      </c>
      <c r="L12" s="12">
        <f t="shared" si="10"/>
        <v>0.55555555555555558</v>
      </c>
      <c r="M12" s="34">
        <f t="shared" si="11"/>
        <v>22.378499999999999</v>
      </c>
      <c r="N12" s="34">
        <f t="shared" si="12"/>
        <v>11.189249999999999</v>
      </c>
      <c r="O12" s="61">
        <f t="shared" si="13"/>
        <v>2</v>
      </c>
      <c r="P12" s="63">
        <f t="shared" si="14"/>
        <v>19.444444444444443</v>
      </c>
      <c r="Q12" s="63">
        <f t="shared" si="15"/>
        <v>2.2222222222222223</v>
      </c>
      <c r="R12" s="63">
        <f t="shared" si="37"/>
        <v>11.666666666666668</v>
      </c>
      <c r="S12" s="63">
        <f t="shared" si="38"/>
        <v>2.2222222222222223</v>
      </c>
      <c r="T12" s="63">
        <f t="shared" si="16"/>
        <v>0</v>
      </c>
      <c r="U12" s="63">
        <f t="shared" si="17"/>
        <v>2.5</v>
      </c>
      <c r="V12" s="80"/>
      <c r="W12" s="63">
        <f t="shared" si="18"/>
        <v>19.444444444444443</v>
      </c>
      <c r="X12" s="63">
        <f t="shared" si="19"/>
        <v>8.3333333333333339</v>
      </c>
      <c r="Y12" s="28">
        <f t="shared" si="20"/>
        <v>8</v>
      </c>
      <c r="Z12" s="28">
        <f t="shared" si="21"/>
        <v>9</v>
      </c>
      <c r="AA12" s="28">
        <f t="shared" si="22"/>
        <v>4</v>
      </c>
      <c r="AB12" s="28">
        <f t="shared" si="23"/>
        <v>4</v>
      </c>
      <c r="AC12" s="28">
        <f t="shared" si="24"/>
        <v>8</v>
      </c>
      <c r="AD12" s="28">
        <f t="shared" si="25"/>
        <v>2</v>
      </c>
      <c r="AE12" s="28">
        <f t="shared" si="26"/>
        <v>2</v>
      </c>
      <c r="AF12" s="28">
        <f t="shared" si="27"/>
        <v>3</v>
      </c>
      <c r="AG12" s="28">
        <f t="shared" si="28"/>
        <v>21</v>
      </c>
      <c r="AH12" s="28">
        <f t="shared" si="29"/>
        <v>4</v>
      </c>
      <c r="AI12" s="28">
        <f t="shared" si="30"/>
        <v>5</v>
      </c>
      <c r="AJ12" s="28">
        <f t="shared" si="31"/>
        <v>4</v>
      </c>
      <c r="AK12" s="5">
        <f t="shared" si="32"/>
        <v>0.52</v>
      </c>
      <c r="AL12" s="5">
        <f t="shared" si="33"/>
        <v>0.2</v>
      </c>
      <c r="AM12" s="11">
        <f t="shared" si="34"/>
        <v>0.52941176470588236</v>
      </c>
      <c r="AN12" s="5">
        <f t="shared" si="35"/>
        <v>0.5</v>
      </c>
      <c r="AO12" s="5">
        <f t="shared" si="36"/>
        <v>0.6</v>
      </c>
    </row>
    <row r="13" spans="1:41" ht="16.2" customHeight="1" x14ac:dyDescent="0.25">
      <c r="A13" s="57" t="s">
        <v>24</v>
      </c>
      <c r="B13" s="59">
        <f t="shared" si="0"/>
        <v>54</v>
      </c>
      <c r="C13" s="28">
        <f t="shared" si="1"/>
        <v>8</v>
      </c>
      <c r="D13" s="59">
        <f t="shared" si="2"/>
        <v>19</v>
      </c>
      <c r="E13" s="28">
        <f t="shared" si="3"/>
        <v>0</v>
      </c>
      <c r="F13" s="28">
        <f t="shared" si="4"/>
        <v>7</v>
      </c>
      <c r="G13" s="28">
        <f t="shared" si="5"/>
        <v>2</v>
      </c>
      <c r="H13" s="60">
        <f t="shared" si="6"/>
        <v>0.40909090909090912</v>
      </c>
      <c r="I13" s="59">
        <f t="shared" si="7"/>
        <v>66</v>
      </c>
      <c r="J13" s="21">
        <f t="shared" si="8"/>
        <v>27</v>
      </c>
      <c r="K13" s="59">
        <f t="shared" si="9"/>
        <v>17</v>
      </c>
      <c r="L13" s="12">
        <f t="shared" si="10"/>
        <v>0.52941176470588236</v>
      </c>
      <c r="M13" s="34">
        <f t="shared" si="11"/>
        <v>30.541916666666662</v>
      </c>
      <c r="N13" s="34">
        <f t="shared" si="12"/>
        <v>10.180638888888888</v>
      </c>
      <c r="O13" s="61">
        <f t="shared" si="13"/>
        <v>3</v>
      </c>
      <c r="P13" s="63">
        <f t="shared" si="14"/>
        <v>15.882352941176469</v>
      </c>
      <c r="Q13" s="63">
        <f t="shared" si="15"/>
        <v>2.3529411764705883</v>
      </c>
      <c r="R13" s="63">
        <f t="shared" si="37"/>
        <v>2.3529411764705883</v>
      </c>
      <c r="S13" s="63">
        <f t="shared" si="38"/>
        <v>3.2352941176470589</v>
      </c>
      <c r="T13" s="63">
        <f t="shared" si="16"/>
        <v>0</v>
      </c>
      <c r="U13" s="63">
        <f t="shared" si="17"/>
        <v>2.0588235294117645</v>
      </c>
      <c r="V13" s="80"/>
      <c r="W13" s="63">
        <f t="shared" si="18"/>
        <v>19.411764705882351</v>
      </c>
      <c r="X13" s="63">
        <f t="shared" si="19"/>
        <v>7.9411764705882346</v>
      </c>
      <c r="Y13" s="28">
        <f t="shared" si="20"/>
        <v>16</v>
      </c>
      <c r="Z13" s="28">
        <f t="shared" si="21"/>
        <v>16</v>
      </c>
      <c r="AA13" s="28">
        <f t="shared" si="22"/>
        <v>23</v>
      </c>
      <c r="AB13" s="28">
        <f t="shared" si="23"/>
        <v>11</v>
      </c>
      <c r="AC13" s="28">
        <f t="shared" si="24"/>
        <v>0</v>
      </c>
      <c r="AD13" s="28">
        <f t="shared" si="25"/>
        <v>0</v>
      </c>
      <c r="AE13" s="28">
        <f t="shared" si="26"/>
        <v>0</v>
      </c>
      <c r="AF13" s="28">
        <f t="shared" si="27"/>
        <v>0</v>
      </c>
      <c r="AG13" s="28">
        <f t="shared" si="28"/>
        <v>8</v>
      </c>
      <c r="AH13" s="28">
        <f t="shared" si="29"/>
        <v>11</v>
      </c>
      <c r="AI13" s="28">
        <f t="shared" si="30"/>
        <v>9</v>
      </c>
      <c r="AJ13" s="28">
        <f t="shared" si="31"/>
        <v>8</v>
      </c>
      <c r="AK13" s="5">
        <f t="shared" si="32"/>
        <v>0.40909090909090912</v>
      </c>
      <c r="AL13" s="5" t="e">
        <f t="shared" si="33"/>
        <v>#DIV/0!</v>
      </c>
      <c r="AM13" s="11">
        <f t="shared" si="34"/>
        <v>0.5</v>
      </c>
      <c r="AN13" s="5">
        <f t="shared" si="35"/>
        <v>0.3235294117647059</v>
      </c>
      <c r="AO13" s="5" t="e">
        <f t="shared" si="36"/>
        <v>#DIV/0!</v>
      </c>
    </row>
    <row r="14" spans="1:41" ht="16.2" customHeight="1" x14ac:dyDescent="0.25">
      <c r="A14" s="57" t="s">
        <v>38</v>
      </c>
      <c r="B14" s="59">
        <f t="shared" si="0"/>
        <v>51</v>
      </c>
      <c r="C14" s="28">
        <f t="shared" si="1"/>
        <v>2</v>
      </c>
      <c r="D14" s="59">
        <f t="shared" si="2"/>
        <v>8</v>
      </c>
      <c r="E14" s="28">
        <f t="shared" si="3"/>
        <v>0</v>
      </c>
      <c r="F14" s="28">
        <f t="shared" si="4"/>
        <v>4</v>
      </c>
      <c r="G14" s="28">
        <f t="shared" si="5"/>
        <v>0</v>
      </c>
      <c r="H14" s="60">
        <f t="shared" si="6"/>
        <v>0.42857142857142855</v>
      </c>
      <c r="I14" s="59">
        <f t="shared" si="7"/>
        <v>58</v>
      </c>
      <c r="J14" s="21">
        <f t="shared" si="8"/>
        <v>23</v>
      </c>
      <c r="K14" s="59">
        <f t="shared" si="9"/>
        <v>14</v>
      </c>
      <c r="L14" s="12">
        <f t="shared" si="10"/>
        <v>0.6428571428571429</v>
      </c>
      <c r="M14" s="34">
        <f t="shared" si="11"/>
        <v>19.087428571428571</v>
      </c>
      <c r="N14" s="34">
        <f t="shared" si="12"/>
        <v>9.5437142857142856</v>
      </c>
      <c r="O14" s="61">
        <f t="shared" si="13"/>
        <v>2</v>
      </c>
      <c r="P14" s="63">
        <f t="shared" si="14"/>
        <v>18.214285714285715</v>
      </c>
      <c r="Q14" s="63">
        <f t="shared" si="15"/>
        <v>0.71428571428571419</v>
      </c>
      <c r="R14" s="63">
        <f t="shared" si="37"/>
        <v>1.7857142857142858</v>
      </c>
      <c r="S14" s="63">
        <f t="shared" si="38"/>
        <v>1.0714285714285714</v>
      </c>
      <c r="T14" s="63">
        <f t="shared" si="16"/>
        <v>0</v>
      </c>
      <c r="U14" s="63">
        <f t="shared" si="17"/>
        <v>1.4285714285714284</v>
      </c>
      <c r="V14" s="80"/>
      <c r="W14" s="63">
        <f t="shared" si="18"/>
        <v>20.714285714285715</v>
      </c>
      <c r="X14" s="63">
        <f t="shared" si="19"/>
        <v>8.2142857142857135</v>
      </c>
      <c r="Y14" s="28">
        <f t="shared" si="20"/>
        <v>10</v>
      </c>
      <c r="Z14" s="28">
        <f t="shared" si="21"/>
        <v>16</v>
      </c>
      <c r="AA14" s="28">
        <f t="shared" si="22"/>
        <v>14</v>
      </c>
      <c r="AB14" s="28">
        <f t="shared" si="23"/>
        <v>6</v>
      </c>
      <c r="AC14" s="28">
        <f t="shared" si="24"/>
        <v>11</v>
      </c>
      <c r="AD14" s="28">
        <f t="shared" si="25"/>
        <v>1</v>
      </c>
      <c r="AE14" s="28">
        <f t="shared" si="26"/>
        <v>2</v>
      </c>
      <c r="AF14" s="28">
        <f t="shared" si="27"/>
        <v>4</v>
      </c>
      <c r="AG14" s="28">
        <f t="shared" si="28"/>
        <v>5</v>
      </c>
      <c r="AH14" s="28">
        <f t="shared" si="29"/>
        <v>3</v>
      </c>
      <c r="AI14" s="28">
        <f t="shared" si="30"/>
        <v>9</v>
      </c>
      <c r="AJ14" s="28">
        <f t="shared" si="31"/>
        <v>5</v>
      </c>
      <c r="AK14" s="5">
        <f t="shared" si="32"/>
        <v>0.47826086956521741</v>
      </c>
      <c r="AL14" s="5">
        <f t="shared" si="33"/>
        <v>8.3333333333333329E-2</v>
      </c>
      <c r="AM14" s="11">
        <f t="shared" si="34"/>
        <v>0.61538461538461542</v>
      </c>
      <c r="AN14" s="5">
        <f t="shared" si="35"/>
        <v>0.3</v>
      </c>
      <c r="AO14" s="5">
        <f t="shared" si="36"/>
        <v>0.66666666666666663</v>
      </c>
    </row>
    <row r="15" spans="1:41" ht="16.2" customHeight="1" x14ac:dyDescent="0.25">
      <c r="A15" s="57" t="s">
        <v>40</v>
      </c>
      <c r="B15" s="59">
        <f t="shared" si="0"/>
        <v>27</v>
      </c>
      <c r="C15" s="28">
        <f t="shared" si="1"/>
        <v>10</v>
      </c>
      <c r="D15" s="59">
        <f t="shared" si="2"/>
        <v>23</v>
      </c>
      <c r="E15" s="28">
        <f t="shared" si="3"/>
        <v>0</v>
      </c>
      <c r="F15" s="28">
        <f t="shared" si="4"/>
        <v>5</v>
      </c>
      <c r="G15" s="28">
        <f t="shared" si="5"/>
        <v>2</v>
      </c>
      <c r="H15" s="60">
        <f t="shared" si="6"/>
        <v>0.35064935064935066</v>
      </c>
      <c r="I15" s="59">
        <f t="shared" si="7"/>
        <v>38</v>
      </c>
      <c r="J15" s="21">
        <f t="shared" si="8"/>
        <v>13</v>
      </c>
      <c r="K15" s="59">
        <f t="shared" si="9"/>
        <v>12</v>
      </c>
      <c r="L15" s="12">
        <f t="shared" si="10"/>
        <v>0.58333333333333337</v>
      </c>
      <c r="M15" s="34">
        <f t="shared" si="11"/>
        <v>19.003071428571431</v>
      </c>
      <c r="N15" s="34">
        <f t="shared" si="12"/>
        <v>9.5015357142857155</v>
      </c>
      <c r="O15" s="61">
        <f t="shared" si="13"/>
        <v>2</v>
      </c>
      <c r="P15" s="63">
        <f t="shared" si="14"/>
        <v>11.25</v>
      </c>
      <c r="Q15" s="63">
        <f t="shared" si="15"/>
        <v>4.166666666666667</v>
      </c>
      <c r="R15" s="63">
        <f t="shared" si="37"/>
        <v>5.4166666666666661</v>
      </c>
      <c r="S15" s="63">
        <f t="shared" si="38"/>
        <v>4.166666666666667</v>
      </c>
      <c r="T15" s="63">
        <f t="shared" si="16"/>
        <v>0</v>
      </c>
      <c r="U15" s="63">
        <f t="shared" si="17"/>
        <v>2.0833333333333335</v>
      </c>
      <c r="V15" s="80"/>
      <c r="W15" s="63">
        <f t="shared" si="18"/>
        <v>15.833333333333332</v>
      </c>
      <c r="X15" s="63">
        <f t="shared" si="19"/>
        <v>5.4166666666666661</v>
      </c>
      <c r="Y15" s="28">
        <f t="shared" si="20"/>
        <v>12</v>
      </c>
      <c r="Z15" s="28">
        <f t="shared" si="21"/>
        <v>8</v>
      </c>
      <c r="AA15" s="28">
        <f t="shared" si="22"/>
        <v>9</v>
      </c>
      <c r="AB15" s="28">
        <f t="shared" si="23"/>
        <v>5</v>
      </c>
      <c r="AC15" s="28">
        <f t="shared" si="24"/>
        <v>4</v>
      </c>
      <c r="AD15" s="28">
        <f t="shared" si="25"/>
        <v>0</v>
      </c>
      <c r="AE15" s="28">
        <f t="shared" si="26"/>
        <v>1</v>
      </c>
      <c r="AF15" s="28">
        <f t="shared" si="27"/>
        <v>1</v>
      </c>
      <c r="AG15" s="28">
        <f t="shared" si="28"/>
        <v>13</v>
      </c>
      <c r="AH15" s="28">
        <f t="shared" si="29"/>
        <v>10</v>
      </c>
      <c r="AI15" s="28">
        <f t="shared" si="30"/>
        <v>7</v>
      </c>
      <c r="AJ15" s="28">
        <f t="shared" si="31"/>
        <v>5</v>
      </c>
      <c r="AK15" s="5">
        <f t="shared" si="32"/>
        <v>0.38235294117647056</v>
      </c>
      <c r="AL15" s="5">
        <f t="shared" si="33"/>
        <v>0</v>
      </c>
      <c r="AM15" s="11">
        <f t="shared" si="34"/>
        <v>0.4</v>
      </c>
      <c r="AN15" s="5">
        <f t="shared" si="35"/>
        <v>0.35714285714285715</v>
      </c>
      <c r="AO15" s="5">
        <f t="shared" si="36"/>
        <v>0.5</v>
      </c>
    </row>
    <row r="16" spans="1:41" ht="16.2" customHeight="1" x14ac:dyDescent="0.25">
      <c r="A16" s="57" t="s">
        <v>46</v>
      </c>
      <c r="B16" s="59">
        <f t="shared" si="0"/>
        <v>20</v>
      </c>
      <c r="C16" s="28">
        <f t="shared" si="1"/>
        <v>0</v>
      </c>
      <c r="D16" s="59">
        <f t="shared" si="2"/>
        <v>27</v>
      </c>
      <c r="E16" s="28">
        <f t="shared" si="3"/>
        <v>1</v>
      </c>
      <c r="F16" s="28">
        <f t="shared" si="4"/>
        <v>7</v>
      </c>
      <c r="G16" s="28">
        <f t="shared" si="5"/>
        <v>2</v>
      </c>
      <c r="H16" s="60">
        <f t="shared" si="6"/>
        <v>0.43478260869565216</v>
      </c>
      <c r="I16" s="59">
        <f t="shared" si="7"/>
        <v>23</v>
      </c>
      <c r="J16" s="21">
        <f t="shared" si="8"/>
        <v>10</v>
      </c>
      <c r="K16" s="59">
        <f t="shared" si="9"/>
        <v>11</v>
      </c>
      <c r="L16" s="12">
        <f t="shared" si="10"/>
        <v>0.72727272727272729</v>
      </c>
      <c r="M16" s="34">
        <f t="shared" si="11"/>
        <v>18.172833333333337</v>
      </c>
      <c r="N16" s="34">
        <f t="shared" si="12"/>
        <v>9.0864166666666684</v>
      </c>
      <c r="O16" s="61">
        <f t="shared" si="13"/>
        <v>2</v>
      </c>
      <c r="P16" s="63">
        <f t="shared" si="14"/>
        <v>9.0909090909090899</v>
      </c>
      <c r="Q16" s="63">
        <f t="shared" si="15"/>
        <v>0</v>
      </c>
      <c r="R16" s="63">
        <f t="shared" si="37"/>
        <v>7.5</v>
      </c>
      <c r="S16" s="63">
        <f t="shared" si="38"/>
        <v>4.7727272727272734</v>
      </c>
      <c r="T16" s="63">
        <f t="shared" si="16"/>
        <v>0.45454545454545459</v>
      </c>
      <c r="U16" s="63">
        <f t="shared" si="17"/>
        <v>3.1818181818181817</v>
      </c>
      <c r="V16" s="80"/>
      <c r="W16" s="63">
        <f t="shared" si="18"/>
        <v>10.454545454545453</v>
      </c>
      <c r="X16" s="63">
        <f t="shared" si="19"/>
        <v>4.545454545454545</v>
      </c>
      <c r="Y16" s="28">
        <f t="shared" si="20"/>
        <v>9</v>
      </c>
      <c r="Z16" s="28">
        <f t="shared" si="21"/>
        <v>9</v>
      </c>
      <c r="AA16" s="28">
        <f t="shared" si="22"/>
        <v>3</v>
      </c>
      <c r="AB16" s="28">
        <f t="shared" si="23"/>
        <v>1</v>
      </c>
      <c r="AC16" s="28">
        <f t="shared" si="24"/>
        <v>1</v>
      </c>
      <c r="AD16" s="28">
        <f t="shared" si="25"/>
        <v>0</v>
      </c>
      <c r="AE16" s="28">
        <f t="shared" si="26"/>
        <v>0</v>
      </c>
      <c r="AF16" s="28">
        <f t="shared" si="27"/>
        <v>0</v>
      </c>
      <c r="AG16" s="28">
        <f t="shared" si="28"/>
        <v>16.5</v>
      </c>
      <c r="AH16" s="28">
        <f t="shared" si="29"/>
        <v>10.5</v>
      </c>
      <c r="AI16" s="28">
        <f t="shared" si="30"/>
        <v>8</v>
      </c>
      <c r="AJ16" s="28">
        <f t="shared" si="31"/>
        <v>3</v>
      </c>
      <c r="AK16" s="5">
        <f t="shared" si="32"/>
        <v>0.45454545454545453</v>
      </c>
      <c r="AL16" s="5">
        <f t="shared" si="33"/>
        <v>0</v>
      </c>
      <c r="AM16" s="11">
        <f t="shared" si="34"/>
        <v>0.5</v>
      </c>
      <c r="AN16" s="5">
        <f t="shared" si="35"/>
        <v>0.25</v>
      </c>
      <c r="AO16" s="5" t="e">
        <f t="shared" si="36"/>
        <v>#DIV/0!</v>
      </c>
    </row>
    <row r="17" spans="1:41" ht="16.2" customHeight="1" x14ac:dyDescent="0.25">
      <c r="A17" s="57" t="s">
        <v>43</v>
      </c>
      <c r="B17" s="59">
        <f t="shared" si="0"/>
        <v>14</v>
      </c>
      <c r="C17" s="28">
        <f t="shared" si="1"/>
        <v>6</v>
      </c>
      <c r="D17" s="59">
        <f t="shared" si="2"/>
        <v>9</v>
      </c>
      <c r="E17" s="28">
        <f t="shared" si="3"/>
        <v>0</v>
      </c>
      <c r="F17" s="28">
        <f t="shared" si="4"/>
        <v>0.5</v>
      </c>
      <c r="G17" s="28">
        <f t="shared" si="5"/>
        <v>6</v>
      </c>
      <c r="H17" s="60">
        <f t="shared" si="6"/>
        <v>0.46666666666666667</v>
      </c>
      <c r="I17" s="59">
        <f t="shared" si="7"/>
        <v>15</v>
      </c>
      <c r="J17" s="21">
        <f t="shared" si="8"/>
        <v>6</v>
      </c>
      <c r="K17" s="59">
        <f t="shared" si="9"/>
        <v>6</v>
      </c>
      <c r="L17" s="12">
        <f t="shared" si="10"/>
        <v>0.66666666666666663</v>
      </c>
      <c r="M17" s="34">
        <f t="shared" si="11"/>
        <v>7.3278333333333308</v>
      </c>
      <c r="N17" s="34">
        <f t="shared" si="12"/>
        <v>7.3278333333333308</v>
      </c>
      <c r="O17" s="61">
        <f t="shared" si="13"/>
        <v>1</v>
      </c>
      <c r="P17" s="63">
        <f t="shared" si="14"/>
        <v>11.666666666666668</v>
      </c>
      <c r="Q17" s="63">
        <f t="shared" si="15"/>
        <v>5</v>
      </c>
      <c r="R17" s="63">
        <f t="shared" si="37"/>
        <v>7.5</v>
      </c>
      <c r="S17" s="63">
        <f t="shared" si="38"/>
        <v>0</v>
      </c>
      <c r="T17" s="63">
        <f t="shared" si="16"/>
        <v>0</v>
      </c>
      <c r="U17" s="63">
        <f t="shared" si="17"/>
        <v>0.41666666666666663</v>
      </c>
      <c r="V17" s="80"/>
      <c r="W17" s="63">
        <f t="shared" si="18"/>
        <v>12.5</v>
      </c>
      <c r="X17" s="63">
        <f t="shared" si="19"/>
        <v>5</v>
      </c>
      <c r="Y17" s="28">
        <f t="shared" si="20"/>
        <v>4</v>
      </c>
      <c r="Z17" s="28">
        <f t="shared" si="21"/>
        <v>2</v>
      </c>
      <c r="AA17" s="28">
        <f t="shared" si="22"/>
        <v>2</v>
      </c>
      <c r="AB17" s="28">
        <f t="shared" si="23"/>
        <v>2</v>
      </c>
      <c r="AC17" s="28">
        <f t="shared" si="24"/>
        <v>3</v>
      </c>
      <c r="AD17" s="28">
        <f t="shared" si="25"/>
        <v>2</v>
      </c>
      <c r="AE17" s="28">
        <f t="shared" si="26"/>
        <v>0</v>
      </c>
      <c r="AF17" s="28">
        <f t="shared" si="27"/>
        <v>0</v>
      </c>
      <c r="AG17" s="28">
        <f t="shared" si="28"/>
        <v>9</v>
      </c>
      <c r="AH17" s="28">
        <f t="shared" si="29"/>
        <v>0</v>
      </c>
      <c r="AI17" s="28">
        <f t="shared" si="30"/>
        <v>4</v>
      </c>
      <c r="AJ17" s="28">
        <f t="shared" si="31"/>
        <v>2</v>
      </c>
      <c r="AK17" s="5">
        <f t="shared" si="32"/>
        <v>0.4</v>
      </c>
      <c r="AL17" s="5">
        <f t="shared" si="33"/>
        <v>0.4</v>
      </c>
      <c r="AM17" s="11">
        <f t="shared" si="34"/>
        <v>0.33333333333333331</v>
      </c>
      <c r="AN17" s="5">
        <f t="shared" si="35"/>
        <v>0.5</v>
      </c>
      <c r="AO17" s="5" t="e">
        <f t="shared" si="36"/>
        <v>#DIV/0!</v>
      </c>
    </row>
    <row r="18" spans="1:41" ht="16.2" customHeight="1" x14ac:dyDescent="0.25">
      <c r="A18" s="57" t="s">
        <v>53</v>
      </c>
      <c r="B18" s="59">
        <f t="shared" si="0"/>
        <v>7</v>
      </c>
      <c r="C18" s="28">
        <f t="shared" si="1"/>
        <v>4</v>
      </c>
      <c r="D18" s="59">
        <f t="shared" si="2"/>
        <v>9.5</v>
      </c>
      <c r="E18" s="28">
        <f t="shared" si="3"/>
        <v>0</v>
      </c>
      <c r="F18" s="28">
        <f t="shared" si="4"/>
        <v>2</v>
      </c>
      <c r="G18" s="28">
        <f t="shared" si="5"/>
        <v>4</v>
      </c>
      <c r="H18" s="60">
        <f t="shared" si="6"/>
        <v>0.41176470588235292</v>
      </c>
      <c r="I18" s="59">
        <f t="shared" si="7"/>
        <v>8</v>
      </c>
      <c r="J18" s="21">
        <f t="shared" si="8"/>
        <v>3</v>
      </c>
      <c r="K18" s="59">
        <f t="shared" si="9"/>
        <v>5</v>
      </c>
      <c r="L18" s="12">
        <f t="shared" si="10"/>
        <v>0.8</v>
      </c>
      <c r="M18" s="34">
        <f t="shared" si="11"/>
        <v>6.5250000000000012</v>
      </c>
      <c r="N18" s="34">
        <f t="shared" si="12"/>
        <v>6.5250000000000012</v>
      </c>
      <c r="O18" s="61">
        <f t="shared" si="13"/>
        <v>1</v>
      </c>
      <c r="P18" s="63">
        <f t="shared" si="14"/>
        <v>7</v>
      </c>
      <c r="Q18" s="63">
        <f t="shared" si="15"/>
        <v>4</v>
      </c>
      <c r="R18" s="63">
        <f t="shared" si="37"/>
        <v>7.5</v>
      </c>
      <c r="S18" s="63">
        <f t="shared" si="38"/>
        <v>2</v>
      </c>
      <c r="T18" s="63">
        <f t="shared" si="16"/>
        <v>0</v>
      </c>
      <c r="U18" s="63">
        <f t="shared" si="17"/>
        <v>2</v>
      </c>
      <c r="V18" s="80"/>
      <c r="W18" s="63">
        <f t="shared" si="18"/>
        <v>8</v>
      </c>
      <c r="X18" s="63">
        <f t="shared" si="19"/>
        <v>3</v>
      </c>
      <c r="Y18" s="28">
        <f t="shared" si="20"/>
        <v>5</v>
      </c>
      <c r="Z18" s="28">
        <f t="shared" si="21"/>
        <v>1</v>
      </c>
      <c r="AA18" s="28">
        <f t="shared" si="22"/>
        <v>0</v>
      </c>
      <c r="AB18" s="28">
        <f t="shared" si="23"/>
        <v>2</v>
      </c>
      <c r="AC18" s="28">
        <f t="shared" si="24"/>
        <v>0</v>
      </c>
      <c r="AD18" s="28">
        <f t="shared" si="25"/>
        <v>0</v>
      </c>
      <c r="AE18" s="28">
        <f t="shared" si="26"/>
        <v>1</v>
      </c>
      <c r="AF18" s="28">
        <f t="shared" si="27"/>
        <v>1</v>
      </c>
      <c r="AG18" s="28">
        <f t="shared" si="28"/>
        <v>7.5</v>
      </c>
      <c r="AH18" s="28">
        <f t="shared" si="29"/>
        <v>2</v>
      </c>
      <c r="AI18" s="28">
        <f t="shared" si="30"/>
        <v>4</v>
      </c>
      <c r="AJ18" s="28">
        <f t="shared" si="31"/>
        <v>1</v>
      </c>
      <c r="AK18" s="5">
        <f t="shared" si="32"/>
        <v>0.375</v>
      </c>
      <c r="AL18" s="5" t="e">
        <f t="shared" si="33"/>
        <v>#DIV/0!</v>
      </c>
      <c r="AM18" s="11">
        <f t="shared" si="34"/>
        <v>0.16666666666666666</v>
      </c>
      <c r="AN18" s="5">
        <f t="shared" si="35"/>
        <v>1</v>
      </c>
      <c r="AO18" s="5">
        <f t="shared" si="36"/>
        <v>0.5</v>
      </c>
    </row>
    <row r="19" spans="1:41" ht="16.2" customHeight="1" x14ac:dyDescent="0.25">
      <c r="A19" s="57" t="s">
        <v>14</v>
      </c>
      <c r="B19" s="59">
        <f t="shared" si="0"/>
        <v>29</v>
      </c>
      <c r="C19" s="28">
        <f t="shared" si="1"/>
        <v>18</v>
      </c>
      <c r="D19" s="59">
        <f t="shared" si="2"/>
        <v>17</v>
      </c>
      <c r="E19" s="28">
        <f t="shared" si="3"/>
        <v>0</v>
      </c>
      <c r="F19" s="28">
        <f t="shared" si="4"/>
        <v>4.5</v>
      </c>
      <c r="G19" s="28">
        <f t="shared" si="5"/>
        <v>5</v>
      </c>
      <c r="H19" s="60">
        <f t="shared" si="6"/>
        <v>0.37179487179487181</v>
      </c>
      <c r="I19" s="59">
        <f t="shared" si="7"/>
        <v>39</v>
      </c>
      <c r="J19" s="21">
        <f t="shared" si="8"/>
        <v>13</v>
      </c>
      <c r="K19" s="59">
        <f t="shared" si="9"/>
        <v>22</v>
      </c>
      <c r="L19" s="12">
        <f t="shared" si="10"/>
        <v>0.63636363636363635</v>
      </c>
      <c r="M19" s="34">
        <f t="shared" si="11"/>
        <v>25.993916666666664</v>
      </c>
      <c r="N19" s="34">
        <f t="shared" si="12"/>
        <v>6.4984791666666659</v>
      </c>
      <c r="O19" s="61">
        <f t="shared" si="13"/>
        <v>4</v>
      </c>
      <c r="P19" s="63">
        <f t="shared" si="14"/>
        <v>6.5909090909090908</v>
      </c>
      <c r="Q19" s="88">
        <f t="shared" si="15"/>
        <v>4.0909090909090908</v>
      </c>
      <c r="R19" s="63">
        <f t="shared" si="37"/>
        <v>2.9545454545454546</v>
      </c>
      <c r="S19" s="63">
        <f t="shared" si="38"/>
        <v>0.90909090909090917</v>
      </c>
      <c r="T19" s="63">
        <f t="shared" si="16"/>
        <v>0</v>
      </c>
      <c r="U19" s="63">
        <f t="shared" si="17"/>
        <v>1.0227272727272727</v>
      </c>
      <c r="V19" s="80"/>
      <c r="W19" s="63">
        <f t="shared" si="18"/>
        <v>8.8636363636363633</v>
      </c>
      <c r="X19" s="63">
        <f t="shared" si="19"/>
        <v>2.9545454545454546</v>
      </c>
      <c r="Y19" s="28">
        <f t="shared" si="20"/>
        <v>10</v>
      </c>
      <c r="Z19" s="28">
        <f t="shared" si="21"/>
        <v>3</v>
      </c>
      <c r="AA19" s="28">
        <f t="shared" si="22"/>
        <v>11</v>
      </c>
      <c r="AB19" s="28">
        <f t="shared" si="23"/>
        <v>7</v>
      </c>
      <c r="AC19" s="28">
        <f t="shared" si="24"/>
        <v>5</v>
      </c>
      <c r="AD19" s="28">
        <f t="shared" si="25"/>
        <v>3</v>
      </c>
      <c r="AE19" s="28">
        <f t="shared" si="26"/>
        <v>0</v>
      </c>
      <c r="AF19" s="28">
        <f t="shared" si="27"/>
        <v>0</v>
      </c>
      <c r="AG19" s="28">
        <f t="shared" si="28"/>
        <v>13</v>
      </c>
      <c r="AH19" s="28">
        <f t="shared" si="29"/>
        <v>4</v>
      </c>
      <c r="AI19" s="28">
        <f t="shared" si="30"/>
        <v>14</v>
      </c>
      <c r="AJ19" s="28">
        <f t="shared" si="31"/>
        <v>8</v>
      </c>
      <c r="AK19" s="5">
        <f t="shared" si="32"/>
        <v>0.32258064516129031</v>
      </c>
      <c r="AL19" s="5">
        <f t="shared" si="33"/>
        <v>0.375</v>
      </c>
      <c r="AM19" s="11">
        <f t="shared" si="34"/>
        <v>0.23076923076923078</v>
      </c>
      <c r="AN19" s="5">
        <f t="shared" si="35"/>
        <v>0.3888888888888889</v>
      </c>
      <c r="AO19" s="5" t="e">
        <f t="shared" si="36"/>
        <v>#DIV/0!</v>
      </c>
    </row>
    <row r="20" spans="1:41" ht="16.2" customHeight="1" x14ac:dyDescent="0.25">
      <c r="A20" s="57" t="s">
        <v>60</v>
      </c>
      <c r="B20" s="59">
        <f t="shared" si="0"/>
        <v>0</v>
      </c>
      <c r="C20" s="28">
        <f t="shared" si="1"/>
        <v>4</v>
      </c>
      <c r="D20" s="59">
        <f t="shared" si="2"/>
        <v>6</v>
      </c>
      <c r="E20" s="28">
        <f t="shared" si="3"/>
        <v>0</v>
      </c>
      <c r="F20" s="28">
        <f t="shared" si="4"/>
        <v>2</v>
      </c>
      <c r="G20" s="28">
        <f t="shared" si="5"/>
        <v>0</v>
      </c>
      <c r="H20" s="60">
        <f t="shared" si="6"/>
        <v>0</v>
      </c>
      <c r="I20" s="59">
        <f t="shared" si="7"/>
        <v>3</v>
      </c>
      <c r="J20" s="21">
        <f t="shared" si="8"/>
        <v>0</v>
      </c>
      <c r="K20" s="59">
        <f t="shared" si="9"/>
        <v>4</v>
      </c>
      <c r="L20" s="12">
        <f t="shared" si="10"/>
        <v>0.5</v>
      </c>
      <c r="M20" s="34">
        <f t="shared" si="11"/>
        <v>5.6695000000000002</v>
      </c>
      <c r="N20" s="34">
        <f t="shared" si="12"/>
        <v>5.6695000000000002</v>
      </c>
      <c r="O20" s="61">
        <f t="shared" si="13"/>
        <v>1</v>
      </c>
      <c r="P20" s="63">
        <f t="shared" si="14"/>
        <v>0</v>
      </c>
      <c r="Q20" s="63">
        <f t="shared" si="15"/>
        <v>5</v>
      </c>
      <c r="R20" s="63">
        <f t="shared" si="37"/>
        <v>7.5</v>
      </c>
      <c r="S20" s="63">
        <f t="shared" si="38"/>
        <v>0</v>
      </c>
      <c r="T20" s="63">
        <f t="shared" si="16"/>
        <v>0</v>
      </c>
      <c r="U20" s="63">
        <f t="shared" si="17"/>
        <v>2.5</v>
      </c>
      <c r="V20" s="80"/>
      <c r="W20" s="63">
        <f t="shared" si="18"/>
        <v>3.75</v>
      </c>
      <c r="X20" s="63">
        <f t="shared" si="19"/>
        <v>0</v>
      </c>
      <c r="Y20" s="28">
        <f t="shared" si="20"/>
        <v>0</v>
      </c>
      <c r="Z20" s="28">
        <f t="shared" si="21"/>
        <v>0</v>
      </c>
      <c r="AA20" s="28">
        <f t="shared" si="22"/>
        <v>3</v>
      </c>
      <c r="AB20" s="28">
        <f t="shared" si="23"/>
        <v>0</v>
      </c>
      <c r="AC20" s="28">
        <f t="shared" si="24"/>
        <v>0</v>
      </c>
      <c r="AD20" s="28">
        <f t="shared" si="25"/>
        <v>0</v>
      </c>
      <c r="AE20" s="28">
        <f t="shared" si="26"/>
        <v>0</v>
      </c>
      <c r="AF20" s="28">
        <f t="shared" si="27"/>
        <v>0</v>
      </c>
      <c r="AG20" s="28">
        <f t="shared" si="28"/>
        <v>6</v>
      </c>
      <c r="AH20" s="28">
        <f t="shared" si="29"/>
        <v>0</v>
      </c>
      <c r="AI20" s="28">
        <f t="shared" si="30"/>
        <v>2</v>
      </c>
      <c r="AJ20" s="28">
        <f t="shared" si="31"/>
        <v>2</v>
      </c>
      <c r="AK20" s="5">
        <f t="shared" si="32"/>
        <v>0</v>
      </c>
      <c r="AL20" s="5" t="e">
        <f t="shared" si="33"/>
        <v>#DIV/0!</v>
      </c>
      <c r="AM20" s="11" t="e">
        <f t="shared" si="34"/>
        <v>#DIV/0!</v>
      </c>
      <c r="AN20" s="5">
        <f t="shared" si="35"/>
        <v>0</v>
      </c>
      <c r="AO20" s="5" t="e">
        <f t="shared" si="36"/>
        <v>#DIV/0!</v>
      </c>
    </row>
    <row r="21" spans="1:41" ht="16.2" customHeight="1" x14ac:dyDescent="0.25">
      <c r="A21" s="57" t="s">
        <v>25</v>
      </c>
      <c r="B21" s="59">
        <f t="shared" si="0"/>
        <v>14</v>
      </c>
      <c r="C21" s="28">
        <f t="shared" si="1"/>
        <v>2</v>
      </c>
      <c r="D21" s="59">
        <f t="shared" si="2"/>
        <v>13</v>
      </c>
      <c r="E21" s="28">
        <f t="shared" si="3"/>
        <v>0</v>
      </c>
      <c r="F21" s="28">
        <f t="shared" si="4"/>
        <v>2</v>
      </c>
      <c r="G21" s="28">
        <f t="shared" si="5"/>
        <v>0</v>
      </c>
      <c r="H21" s="60">
        <f t="shared" si="6"/>
        <v>0.31111111111111112</v>
      </c>
      <c r="I21" s="59">
        <f t="shared" si="7"/>
        <v>22</v>
      </c>
      <c r="J21" s="21">
        <f t="shared" si="8"/>
        <v>7</v>
      </c>
      <c r="K21" s="59">
        <f t="shared" si="9"/>
        <v>7</v>
      </c>
      <c r="L21" s="12">
        <f t="shared" si="10"/>
        <v>0.42857142857142855</v>
      </c>
      <c r="M21" s="34">
        <f t="shared" si="11"/>
        <v>4.6892857142857149</v>
      </c>
      <c r="N21" s="34">
        <f t="shared" si="12"/>
        <v>4.6892857142857149</v>
      </c>
      <c r="O21" s="61">
        <f t="shared" si="13"/>
        <v>1</v>
      </c>
      <c r="P21" s="63">
        <f t="shared" si="14"/>
        <v>10</v>
      </c>
      <c r="Q21" s="63">
        <f t="shared" si="15"/>
        <v>1.4285714285714284</v>
      </c>
      <c r="R21" s="63">
        <f t="shared" si="37"/>
        <v>5</v>
      </c>
      <c r="S21" s="63">
        <f t="shared" si="38"/>
        <v>4.2857142857142856</v>
      </c>
      <c r="T21" s="63">
        <f t="shared" si="16"/>
        <v>0</v>
      </c>
      <c r="U21" s="63">
        <f t="shared" si="17"/>
        <v>1.4285714285714284</v>
      </c>
      <c r="V21" s="80"/>
      <c r="W21" s="63">
        <f t="shared" si="18"/>
        <v>15.714285714285714</v>
      </c>
      <c r="X21" s="63">
        <f t="shared" si="19"/>
        <v>5</v>
      </c>
      <c r="Y21" s="28">
        <f t="shared" si="20"/>
        <v>5</v>
      </c>
      <c r="Z21" s="28">
        <f t="shared" si="21"/>
        <v>3</v>
      </c>
      <c r="AA21" s="28">
        <f t="shared" si="22"/>
        <v>10</v>
      </c>
      <c r="AB21" s="28">
        <f t="shared" si="23"/>
        <v>4</v>
      </c>
      <c r="AC21" s="28">
        <f t="shared" si="24"/>
        <v>0</v>
      </c>
      <c r="AD21" s="28">
        <f t="shared" si="25"/>
        <v>0</v>
      </c>
      <c r="AE21" s="28">
        <f t="shared" si="26"/>
        <v>2</v>
      </c>
      <c r="AF21" s="28">
        <f t="shared" si="27"/>
        <v>0</v>
      </c>
      <c r="AG21" s="28">
        <f t="shared" si="28"/>
        <v>7</v>
      </c>
      <c r="AH21" s="28">
        <f t="shared" si="29"/>
        <v>6</v>
      </c>
      <c r="AI21" s="28">
        <f t="shared" si="30"/>
        <v>3</v>
      </c>
      <c r="AJ21" s="28">
        <f t="shared" si="31"/>
        <v>4</v>
      </c>
      <c r="AK21" s="5">
        <f t="shared" si="32"/>
        <v>0.31818181818181818</v>
      </c>
      <c r="AL21" s="5" t="e">
        <f t="shared" si="33"/>
        <v>#DIV/0!</v>
      </c>
      <c r="AM21" s="11">
        <f t="shared" si="34"/>
        <v>0.375</v>
      </c>
      <c r="AN21" s="5">
        <f t="shared" si="35"/>
        <v>0.2857142857142857</v>
      </c>
      <c r="AO21" s="5">
        <f t="shared" si="36"/>
        <v>0</v>
      </c>
    </row>
    <row r="22" spans="1:41" ht="16.2" customHeight="1" x14ac:dyDescent="0.25">
      <c r="A22" s="57" t="s">
        <v>17</v>
      </c>
      <c r="B22" s="59">
        <f t="shared" si="0"/>
        <v>44</v>
      </c>
      <c r="C22" s="28">
        <f t="shared" si="1"/>
        <v>2</v>
      </c>
      <c r="D22" s="59">
        <f t="shared" si="2"/>
        <v>56</v>
      </c>
      <c r="E22" s="28">
        <f t="shared" si="3"/>
        <v>1</v>
      </c>
      <c r="F22" s="28">
        <f t="shared" si="4"/>
        <v>11</v>
      </c>
      <c r="G22" s="28">
        <f t="shared" si="5"/>
        <v>0.5</v>
      </c>
      <c r="H22" s="60">
        <f t="shared" si="6"/>
        <v>0.28947368421052633</v>
      </c>
      <c r="I22" s="59">
        <f t="shared" si="7"/>
        <v>76</v>
      </c>
      <c r="J22" s="21">
        <f t="shared" si="8"/>
        <v>22</v>
      </c>
      <c r="K22" s="59">
        <f t="shared" si="9"/>
        <v>23</v>
      </c>
      <c r="L22" s="12">
        <f t="shared" si="10"/>
        <v>0.34782608695652173</v>
      </c>
      <c r="M22" s="34">
        <f t="shared" si="11"/>
        <v>11.651442857142849</v>
      </c>
      <c r="N22" s="34">
        <f t="shared" si="12"/>
        <v>2.9128607142857121</v>
      </c>
      <c r="O22" s="61">
        <f t="shared" si="13"/>
        <v>4</v>
      </c>
      <c r="P22" s="63">
        <f t="shared" si="14"/>
        <v>9.5652173913043477</v>
      </c>
      <c r="Q22" s="63">
        <f t="shared" si="15"/>
        <v>0.43478260869565216</v>
      </c>
      <c r="R22" s="63">
        <f t="shared" si="37"/>
        <v>6.9565217391304346</v>
      </c>
      <c r="S22" s="63">
        <f t="shared" si="38"/>
        <v>5.2173913043478262</v>
      </c>
      <c r="T22" s="63">
        <f t="shared" si="16"/>
        <v>0.21739130434782608</v>
      </c>
      <c r="U22" s="63">
        <f t="shared" si="17"/>
        <v>2.3913043478260869</v>
      </c>
      <c r="V22" s="80"/>
      <c r="W22" s="63">
        <f t="shared" si="18"/>
        <v>16.521739130434781</v>
      </c>
      <c r="X22" s="63">
        <f t="shared" si="19"/>
        <v>4.7826086956521738</v>
      </c>
      <c r="Y22" s="28">
        <f t="shared" si="20"/>
        <v>25</v>
      </c>
      <c r="Z22" s="28">
        <f t="shared" si="21"/>
        <v>14</v>
      </c>
      <c r="AA22" s="28">
        <f t="shared" si="22"/>
        <v>21</v>
      </c>
      <c r="AB22" s="28">
        <f t="shared" si="23"/>
        <v>8</v>
      </c>
      <c r="AC22" s="28">
        <f t="shared" si="24"/>
        <v>8</v>
      </c>
      <c r="AD22" s="28">
        <f t="shared" si="25"/>
        <v>0</v>
      </c>
      <c r="AE22" s="28">
        <f t="shared" si="26"/>
        <v>0</v>
      </c>
      <c r="AF22" s="28">
        <f t="shared" si="27"/>
        <v>0</v>
      </c>
      <c r="AG22" s="28">
        <f t="shared" si="28"/>
        <v>32</v>
      </c>
      <c r="AH22" s="28">
        <f t="shared" si="29"/>
        <v>24</v>
      </c>
      <c r="AI22" s="28">
        <f t="shared" si="30"/>
        <v>8</v>
      </c>
      <c r="AJ22" s="28">
        <f t="shared" si="31"/>
        <v>15</v>
      </c>
      <c r="AK22" s="5">
        <f t="shared" si="32"/>
        <v>0.3235294117647059</v>
      </c>
      <c r="AL22" s="5">
        <f t="shared" si="33"/>
        <v>0</v>
      </c>
      <c r="AM22" s="11">
        <f t="shared" si="34"/>
        <v>0.35897435897435898</v>
      </c>
      <c r="AN22" s="5">
        <f t="shared" si="35"/>
        <v>0.27586206896551724</v>
      </c>
      <c r="AO22" s="5" t="e">
        <f t="shared" si="36"/>
        <v>#DIV/0!</v>
      </c>
    </row>
    <row r="23" spans="1:41" ht="16.2" customHeight="1" x14ac:dyDescent="0.25">
      <c r="A23" s="57" t="s">
        <v>16</v>
      </c>
      <c r="B23" s="59">
        <f t="shared" si="0"/>
        <v>44</v>
      </c>
      <c r="C23" s="28">
        <f t="shared" si="1"/>
        <v>5</v>
      </c>
      <c r="D23" s="59">
        <f t="shared" si="2"/>
        <v>5</v>
      </c>
      <c r="E23" s="28">
        <f t="shared" si="3"/>
        <v>1</v>
      </c>
      <c r="F23" s="28">
        <f t="shared" si="4"/>
        <v>7</v>
      </c>
      <c r="G23" s="28">
        <f t="shared" si="5"/>
        <v>1.5</v>
      </c>
      <c r="H23" s="60">
        <f t="shared" si="6"/>
        <v>0.36065573770491804</v>
      </c>
      <c r="I23" s="59">
        <f t="shared" si="7"/>
        <v>61</v>
      </c>
      <c r="J23" s="21">
        <f t="shared" si="8"/>
        <v>15</v>
      </c>
      <c r="K23" s="59">
        <f t="shared" si="9"/>
        <v>19</v>
      </c>
      <c r="L23" s="12">
        <f t="shared" si="10"/>
        <v>0.36842105263157893</v>
      </c>
      <c r="M23" s="34">
        <f t="shared" si="11"/>
        <v>4.9867708333333285</v>
      </c>
      <c r="N23" s="34">
        <f t="shared" si="12"/>
        <v>1.6622569444444428</v>
      </c>
      <c r="O23" s="61">
        <f t="shared" si="13"/>
        <v>3</v>
      </c>
      <c r="P23" s="63">
        <f t="shared" si="14"/>
        <v>11.578947368421053</v>
      </c>
      <c r="Q23" s="63">
        <f t="shared" si="15"/>
        <v>1.3157894736842104</v>
      </c>
      <c r="R23" s="63">
        <f t="shared" si="37"/>
        <v>0.52631578947368418</v>
      </c>
      <c r="S23" s="63">
        <f t="shared" si="38"/>
        <v>0.78947368421052633</v>
      </c>
      <c r="T23" s="63">
        <f t="shared" si="16"/>
        <v>0.26315789473684209</v>
      </c>
      <c r="U23" s="63">
        <f t="shared" si="17"/>
        <v>1.8421052631578947</v>
      </c>
      <c r="V23" s="80"/>
      <c r="W23" s="63">
        <f t="shared" si="18"/>
        <v>16.05263157894737</v>
      </c>
      <c r="X23" s="63">
        <f t="shared" si="19"/>
        <v>3.9473684210526319</v>
      </c>
      <c r="Y23" s="28">
        <f t="shared" si="20"/>
        <v>0</v>
      </c>
      <c r="Z23" s="28">
        <f t="shared" si="21"/>
        <v>0</v>
      </c>
      <c r="AA23" s="28">
        <f t="shared" si="22"/>
        <v>4</v>
      </c>
      <c r="AB23" s="28">
        <f t="shared" si="23"/>
        <v>1</v>
      </c>
      <c r="AC23" s="28">
        <f t="shared" si="24"/>
        <v>42</v>
      </c>
      <c r="AD23" s="28">
        <f t="shared" si="25"/>
        <v>14</v>
      </c>
      <c r="AE23" s="28">
        <f t="shared" si="26"/>
        <v>0</v>
      </c>
      <c r="AF23" s="28">
        <f t="shared" si="27"/>
        <v>0</v>
      </c>
      <c r="AG23" s="28">
        <f t="shared" si="28"/>
        <v>2</v>
      </c>
      <c r="AH23" s="28">
        <f t="shared" si="29"/>
        <v>3</v>
      </c>
      <c r="AI23" s="28">
        <f t="shared" si="30"/>
        <v>7</v>
      </c>
      <c r="AJ23" s="28">
        <f t="shared" si="31"/>
        <v>12</v>
      </c>
      <c r="AK23" s="5">
        <f t="shared" si="32"/>
        <v>0.2</v>
      </c>
      <c r="AL23" s="5">
        <f t="shared" si="33"/>
        <v>0.25</v>
      </c>
      <c r="AM23" s="11" t="e">
        <f t="shared" si="34"/>
        <v>#DIV/0!</v>
      </c>
      <c r="AN23" s="5">
        <f t="shared" si="35"/>
        <v>0.2</v>
      </c>
      <c r="AO23" s="5" t="e">
        <f t="shared" si="36"/>
        <v>#DIV/0!</v>
      </c>
    </row>
    <row r="24" spans="1:41" ht="16.2" customHeight="1" x14ac:dyDescent="0.25">
      <c r="A24" s="57" t="s">
        <v>59</v>
      </c>
      <c r="B24" s="59">
        <f t="shared" si="0"/>
        <v>2</v>
      </c>
      <c r="C24" s="28">
        <f t="shared" si="1"/>
        <v>3</v>
      </c>
      <c r="D24" s="59">
        <f t="shared" si="2"/>
        <v>7</v>
      </c>
      <c r="E24" s="28">
        <f t="shared" si="3"/>
        <v>0</v>
      </c>
      <c r="F24" s="28">
        <f t="shared" si="4"/>
        <v>2</v>
      </c>
      <c r="G24" s="28">
        <f t="shared" si="5"/>
        <v>1</v>
      </c>
      <c r="H24" s="60">
        <f t="shared" si="6"/>
        <v>0.13333333333333333</v>
      </c>
      <c r="I24" s="59">
        <f t="shared" si="7"/>
        <v>7</v>
      </c>
      <c r="J24" s="21">
        <f t="shared" si="8"/>
        <v>0</v>
      </c>
      <c r="K24" s="59">
        <f t="shared" si="9"/>
        <v>4</v>
      </c>
      <c r="L24" s="12">
        <f t="shared" si="10"/>
        <v>0.5</v>
      </c>
      <c r="M24" s="34">
        <f t="shared" si="11"/>
        <v>-0.31250000000000083</v>
      </c>
      <c r="N24" s="34">
        <f t="shared" si="12"/>
        <v>-0.31250000000000083</v>
      </c>
      <c r="O24" s="61">
        <f t="shared" si="13"/>
        <v>1</v>
      </c>
      <c r="P24" s="63">
        <f t="shared" si="14"/>
        <v>2.5</v>
      </c>
      <c r="Q24" s="63">
        <f t="shared" si="15"/>
        <v>3.75</v>
      </c>
      <c r="R24" s="63">
        <f t="shared" si="37"/>
        <v>7.5</v>
      </c>
      <c r="S24" s="63">
        <f t="shared" si="38"/>
        <v>1.25</v>
      </c>
      <c r="T24" s="63">
        <f t="shared" si="16"/>
        <v>0</v>
      </c>
      <c r="U24" s="63">
        <f t="shared" si="17"/>
        <v>2.5</v>
      </c>
      <c r="V24" s="80"/>
      <c r="W24" s="63">
        <f t="shared" si="18"/>
        <v>8.75</v>
      </c>
      <c r="X24" s="63">
        <f t="shared" si="19"/>
        <v>0</v>
      </c>
      <c r="Y24" s="28">
        <f t="shared" si="20"/>
        <v>1</v>
      </c>
      <c r="Z24" s="28">
        <f t="shared" si="21"/>
        <v>0</v>
      </c>
      <c r="AA24" s="28">
        <f t="shared" si="22"/>
        <v>0</v>
      </c>
      <c r="AB24" s="28">
        <f t="shared" si="23"/>
        <v>0</v>
      </c>
      <c r="AC24" s="28">
        <f t="shared" si="24"/>
        <v>6</v>
      </c>
      <c r="AD24" s="28">
        <f t="shared" si="25"/>
        <v>0</v>
      </c>
      <c r="AE24" s="28">
        <f t="shared" si="26"/>
        <v>0</v>
      </c>
      <c r="AF24" s="28">
        <f t="shared" si="27"/>
        <v>2</v>
      </c>
      <c r="AG24" s="28">
        <f t="shared" si="28"/>
        <v>6</v>
      </c>
      <c r="AH24" s="28">
        <f t="shared" si="29"/>
        <v>1</v>
      </c>
      <c r="AI24" s="28">
        <f t="shared" si="30"/>
        <v>2</v>
      </c>
      <c r="AJ24" s="28">
        <f t="shared" si="31"/>
        <v>2</v>
      </c>
      <c r="AK24" s="5">
        <f t="shared" si="32"/>
        <v>0</v>
      </c>
      <c r="AL24" s="5">
        <f t="shared" si="33"/>
        <v>0</v>
      </c>
      <c r="AM24" s="11">
        <f t="shared" si="34"/>
        <v>0</v>
      </c>
      <c r="AN24" s="5" t="e">
        <f t="shared" si="35"/>
        <v>#DIV/0!</v>
      </c>
      <c r="AO24" s="5">
        <f t="shared" si="36"/>
        <v>1</v>
      </c>
    </row>
    <row r="25" spans="1:41" ht="16.2" customHeight="1" x14ac:dyDescent="0.25">
      <c r="A25" s="57" t="s">
        <v>21</v>
      </c>
      <c r="B25" s="59">
        <f t="shared" si="0"/>
        <v>10</v>
      </c>
      <c r="C25" s="28">
        <f t="shared" si="1"/>
        <v>1</v>
      </c>
      <c r="D25" s="59">
        <f t="shared" si="2"/>
        <v>38</v>
      </c>
      <c r="E25" s="28">
        <f t="shared" si="3"/>
        <v>1</v>
      </c>
      <c r="F25" s="28">
        <f t="shared" si="4"/>
        <v>4</v>
      </c>
      <c r="G25" s="28">
        <f t="shared" si="5"/>
        <v>0</v>
      </c>
      <c r="H25" s="60">
        <f t="shared" si="6"/>
        <v>0.15384615384615385</v>
      </c>
      <c r="I25" s="59">
        <f t="shared" si="7"/>
        <v>32</v>
      </c>
      <c r="J25" s="21">
        <f t="shared" si="8"/>
        <v>5</v>
      </c>
      <c r="K25" s="59">
        <f t="shared" si="9"/>
        <v>14</v>
      </c>
      <c r="L25" s="12">
        <f t="shared" si="10"/>
        <v>0.35714285714285715</v>
      </c>
      <c r="M25" s="34">
        <f t="shared" si="11"/>
        <v>-1.8467291666666676</v>
      </c>
      <c r="N25" s="34">
        <f t="shared" si="12"/>
        <v>-0.92336458333333382</v>
      </c>
      <c r="O25" s="61">
        <f t="shared" si="13"/>
        <v>2</v>
      </c>
      <c r="P25" s="63">
        <f>B25/K25*5</f>
        <v>3.5714285714285716</v>
      </c>
      <c r="Q25" s="63">
        <f t="shared" si="15"/>
        <v>0.3571428571428571</v>
      </c>
      <c r="R25" s="63">
        <f t="shared" si="37"/>
        <v>5.7142857142857135</v>
      </c>
      <c r="S25" s="88">
        <f t="shared" si="38"/>
        <v>7.8571428571428568</v>
      </c>
      <c r="T25" s="63">
        <f t="shared" si="16"/>
        <v>0.3571428571428571</v>
      </c>
      <c r="U25" s="63">
        <f t="shared" si="17"/>
        <v>1.4285714285714284</v>
      </c>
      <c r="V25" s="80"/>
      <c r="W25" s="63">
        <f t="shared" si="18"/>
        <v>11.428571428571427</v>
      </c>
      <c r="X25" s="63">
        <f t="shared" si="19"/>
        <v>1.7857142857142858</v>
      </c>
      <c r="Y25" s="28">
        <f t="shared" si="20"/>
        <v>13</v>
      </c>
      <c r="Z25" s="28">
        <f t="shared" si="21"/>
        <v>5</v>
      </c>
      <c r="AA25" s="28">
        <f t="shared" si="22"/>
        <v>14</v>
      </c>
      <c r="AB25" s="28">
        <f t="shared" si="23"/>
        <v>0</v>
      </c>
      <c r="AC25" s="28">
        <f t="shared" si="24"/>
        <v>0</v>
      </c>
      <c r="AD25" s="28">
        <f t="shared" si="25"/>
        <v>0</v>
      </c>
      <c r="AE25" s="28">
        <f t="shared" si="26"/>
        <v>2</v>
      </c>
      <c r="AF25" s="28">
        <f t="shared" si="27"/>
        <v>0</v>
      </c>
      <c r="AG25" s="28">
        <f t="shared" si="28"/>
        <v>16</v>
      </c>
      <c r="AH25" s="28">
        <f t="shared" si="29"/>
        <v>22</v>
      </c>
      <c r="AI25" s="28">
        <f t="shared" si="30"/>
        <v>5</v>
      </c>
      <c r="AJ25" s="28">
        <f t="shared" si="31"/>
        <v>9</v>
      </c>
      <c r="AK25" s="5">
        <f t="shared" si="32"/>
        <v>0.15625</v>
      </c>
      <c r="AL25" s="5" t="e">
        <f t="shared" si="33"/>
        <v>#DIV/0!</v>
      </c>
      <c r="AM25" s="11">
        <f t="shared" si="34"/>
        <v>0.27777777777777779</v>
      </c>
      <c r="AN25" s="5">
        <f t="shared" si="35"/>
        <v>0</v>
      </c>
      <c r="AO25" s="5">
        <f t="shared" si="36"/>
        <v>0</v>
      </c>
    </row>
    <row r="26" spans="1:41" ht="16.2" customHeight="1" x14ac:dyDescent="0.25">
      <c r="A26" s="58" t="s">
        <v>18</v>
      </c>
      <c r="B26" s="59">
        <f t="shared" si="0"/>
        <v>16</v>
      </c>
      <c r="C26" s="28">
        <f t="shared" si="1"/>
        <v>3</v>
      </c>
      <c r="D26" s="59">
        <f t="shared" si="2"/>
        <v>8</v>
      </c>
      <c r="E26" s="28">
        <f t="shared" si="3"/>
        <v>0</v>
      </c>
      <c r="F26" s="28">
        <f t="shared" si="4"/>
        <v>2</v>
      </c>
      <c r="G26" s="28">
        <f t="shared" si="5"/>
        <v>4</v>
      </c>
      <c r="H26" s="60">
        <f t="shared" si="6"/>
        <v>0.25806451612903225</v>
      </c>
      <c r="I26" s="59">
        <f t="shared" si="7"/>
        <v>31</v>
      </c>
      <c r="J26" s="21">
        <f t="shared" si="8"/>
        <v>6</v>
      </c>
      <c r="K26" s="59">
        <f t="shared" si="9"/>
        <v>12</v>
      </c>
      <c r="L26" s="12">
        <f t="shared" si="10"/>
        <v>0.33333333333333331</v>
      </c>
      <c r="M26" s="34">
        <f t="shared" si="11"/>
        <v>-8.0143857142857158</v>
      </c>
      <c r="N26" s="34">
        <f t="shared" si="12"/>
        <v>-4.0071928571428579</v>
      </c>
      <c r="O26" s="61">
        <f t="shared" si="13"/>
        <v>2</v>
      </c>
      <c r="P26" s="63">
        <f t="shared" si="14"/>
        <v>6.6666666666666661</v>
      </c>
      <c r="Q26" s="63">
        <f t="shared" si="15"/>
        <v>1.25</v>
      </c>
      <c r="R26" s="63">
        <f t="shared" si="37"/>
        <v>2.5</v>
      </c>
      <c r="S26" s="63">
        <f t="shared" si="38"/>
        <v>0.83333333333333326</v>
      </c>
      <c r="T26" s="63">
        <f t="shared" si="16"/>
        <v>0</v>
      </c>
      <c r="U26" s="63">
        <f t="shared" si="17"/>
        <v>0.83333333333333326</v>
      </c>
      <c r="V26" s="80"/>
      <c r="W26" s="63">
        <f t="shared" si="18"/>
        <v>12.916666666666668</v>
      </c>
      <c r="X26" s="63">
        <f t="shared" si="19"/>
        <v>2.5</v>
      </c>
      <c r="Y26" s="28">
        <f t="shared" si="20"/>
        <v>4</v>
      </c>
      <c r="Z26" s="28">
        <f t="shared" si="21"/>
        <v>2</v>
      </c>
      <c r="AA26" s="28">
        <f t="shared" si="22"/>
        <v>12</v>
      </c>
      <c r="AB26" s="28">
        <f t="shared" si="23"/>
        <v>0</v>
      </c>
      <c r="AC26" s="28">
        <f t="shared" si="24"/>
        <v>9</v>
      </c>
      <c r="AD26" s="28">
        <f t="shared" si="25"/>
        <v>4</v>
      </c>
      <c r="AE26" s="28">
        <f t="shared" si="26"/>
        <v>0</v>
      </c>
      <c r="AF26" s="28">
        <f t="shared" si="27"/>
        <v>0</v>
      </c>
      <c r="AG26" s="28">
        <f t="shared" si="28"/>
        <v>6</v>
      </c>
      <c r="AH26" s="28">
        <f t="shared" si="29"/>
        <v>2</v>
      </c>
      <c r="AI26" s="28">
        <f t="shared" si="30"/>
        <v>4</v>
      </c>
      <c r="AJ26" s="28">
        <f t="shared" si="31"/>
        <v>8</v>
      </c>
      <c r="AK26" s="5">
        <f t="shared" si="32"/>
        <v>0.1111111111111111</v>
      </c>
      <c r="AL26" s="5">
        <f t="shared" si="33"/>
        <v>0.30769230769230771</v>
      </c>
      <c r="AM26" s="11">
        <f t="shared" si="34"/>
        <v>0.33333333333333331</v>
      </c>
      <c r="AN26" s="5">
        <f t="shared" si="35"/>
        <v>0</v>
      </c>
      <c r="AO26" s="5" t="e">
        <f t="shared" si="36"/>
        <v>#DIV/0!</v>
      </c>
    </row>
    <row r="27" spans="1:41" ht="16.2" customHeight="1" x14ac:dyDescent="0.25">
      <c r="A27" s="57" t="s">
        <v>39</v>
      </c>
      <c r="B27" s="59">
        <f t="shared" si="0"/>
        <v>4</v>
      </c>
      <c r="C27" s="28">
        <f t="shared" si="1"/>
        <v>4</v>
      </c>
      <c r="D27" s="59">
        <f t="shared" si="2"/>
        <v>9</v>
      </c>
      <c r="E27" s="28">
        <f t="shared" si="3"/>
        <v>0</v>
      </c>
      <c r="F27" s="28">
        <f t="shared" si="4"/>
        <v>1</v>
      </c>
      <c r="G27" s="28">
        <f t="shared" si="5"/>
        <v>0</v>
      </c>
      <c r="H27" s="60">
        <f t="shared" si="6"/>
        <v>0.11764705882352941</v>
      </c>
      <c r="I27" s="59">
        <f t="shared" si="7"/>
        <v>17</v>
      </c>
      <c r="J27" s="21">
        <f t="shared" si="8"/>
        <v>2</v>
      </c>
      <c r="K27" s="59">
        <f t="shared" si="9"/>
        <v>8</v>
      </c>
      <c r="L27" s="12">
        <f t="shared" si="10"/>
        <v>0.5</v>
      </c>
      <c r="M27" s="34">
        <f t="shared" si="11"/>
        <v>-4.4605625</v>
      </c>
      <c r="N27" s="34">
        <f t="shared" si="12"/>
        <v>-4.4605625</v>
      </c>
      <c r="O27" s="61">
        <f t="shared" si="13"/>
        <v>1</v>
      </c>
      <c r="P27" s="63">
        <f t="shared" si="14"/>
        <v>2.5</v>
      </c>
      <c r="Q27" s="63">
        <f t="shared" si="15"/>
        <v>2.5</v>
      </c>
      <c r="R27" s="63">
        <f t="shared" si="37"/>
        <v>3.75</v>
      </c>
      <c r="S27" s="63">
        <f t="shared" si="38"/>
        <v>1.875</v>
      </c>
      <c r="T27" s="63">
        <f t="shared" si="16"/>
        <v>0</v>
      </c>
      <c r="U27" s="63">
        <f t="shared" si="17"/>
        <v>0.625</v>
      </c>
      <c r="V27" s="80"/>
      <c r="W27" s="63">
        <f t="shared" si="18"/>
        <v>10.625</v>
      </c>
      <c r="X27" s="63">
        <f t="shared" si="19"/>
        <v>1.25</v>
      </c>
      <c r="Y27" s="28">
        <f t="shared" si="20"/>
        <v>6</v>
      </c>
      <c r="Z27" s="28">
        <f t="shared" si="21"/>
        <v>1</v>
      </c>
      <c r="AA27" s="28">
        <f t="shared" si="22"/>
        <v>9</v>
      </c>
      <c r="AB27" s="28">
        <f t="shared" si="23"/>
        <v>1</v>
      </c>
      <c r="AC27" s="28">
        <f t="shared" si="24"/>
        <v>0</v>
      </c>
      <c r="AD27" s="28">
        <f t="shared" si="25"/>
        <v>0</v>
      </c>
      <c r="AE27" s="28">
        <f t="shared" si="26"/>
        <v>0</v>
      </c>
      <c r="AF27" s="28">
        <f t="shared" si="27"/>
        <v>0</v>
      </c>
      <c r="AG27" s="28">
        <f t="shared" si="28"/>
        <v>6</v>
      </c>
      <c r="AH27" s="28">
        <f t="shared" si="29"/>
        <v>3</v>
      </c>
      <c r="AI27" s="28">
        <f t="shared" si="30"/>
        <v>4</v>
      </c>
      <c r="AJ27" s="28">
        <f t="shared" si="31"/>
        <v>4</v>
      </c>
      <c r="AK27" s="5">
        <f t="shared" si="32"/>
        <v>0.11764705882352941</v>
      </c>
      <c r="AL27" s="5" t="e">
        <f t="shared" si="33"/>
        <v>#DIV/0!</v>
      </c>
      <c r="AM27" s="11">
        <f t="shared" si="34"/>
        <v>0.14285714285714285</v>
      </c>
      <c r="AN27" s="5">
        <f t="shared" si="35"/>
        <v>0.1</v>
      </c>
      <c r="AO27" s="5" t="e">
        <f t="shared" si="36"/>
        <v>#DIV/0!</v>
      </c>
    </row>
    <row r="28" spans="1:41" ht="16.2" customHeight="1" x14ac:dyDescent="0.25">
      <c r="A28" s="57" t="s">
        <v>52</v>
      </c>
      <c r="B28" s="59">
        <f t="shared" si="0"/>
        <v>4</v>
      </c>
      <c r="C28" s="28">
        <f t="shared" si="1"/>
        <v>0</v>
      </c>
      <c r="D28" s="59">
        <f t="shared" si="2"/>
        <v>5</v>
      </c>
      <c r="E28" s="28">
        <f t="shared" si="3"/>
        <v>0</v>
      </c>
      <c r="F28" s="28">
        <f t="shared" si="4"/>
        <v>0</v>
      </c>
      <c r="G28" s="28">
        <f t="shared" si="5"/>
        <v>3</v>
      </c>
      <c r="H28" s="60">
        <f t="shared" si="6"/>
        <v>0.2</v>
      </c>
      <c r="I28" s="59">
        <f t="shared" si="7"/>
        <v>10</v>
      </c>
      <c r="J28" s="21">
        <f t="shared" si="8"/>
        <v>2</v>
      </c>
      <c r="K28" s="59">
        <f t="shared" si="9"/>
        <v>4</v>
      </c>
      <c r="L28" s="12">
        <f t="shared" si="10"/>
        <v>0.75</v>
      </c>
      <c r="M28" s="34">
        <f t="shared" si="11"/>
        <v>-6.5625000000000009</v>
      </c>
      <c r="N28" s="34">
        <f t="shared" si="12"/>
        <v>-6.5625000000000009</v>
      </c>
      <c r="O28" s="61">
        <f t="shared" si="13"/>
        <v>1</v>
      </c>
      <c r="P28" s="63">
        <f t="shared" si="14"/>
        <v>5</v>
      </c>
      <c r="Q28" s="63">
        <f t="shared" si="15"/>
        <v>0</v>
      </c>
      <c r="R28" s="63">
        <f t="shared" si="37"/>
        <v>2.5</v>
      </c>
      <c r="S28" s="63">
        <f t="shared" si="38"/>
        <v>3.75</v>
      </c>
      <c r="T28" s="63">
        <f t="shared" si="16"/>
        <v>0</v>
      </c>
      <c r="U28" s="63">
        <f t="shared" si="17"/>
        <v>0</v>
      </c>
      <c r="V28" s="81"/>
      <c r="W28" s="63">
        <f t="shared" si="18"/>
        <v>12.5</v>
      </c>
      <c r="X28" s="63">
        <f t="shared" si="19"/>
        <v>2.5</v>
      </c>
      <c r="Y28" s="28">
        <f t="shared" si="20"/>
        <v>5</v>
      </c>
      <c r="Z28" s="28">
        <f t="shared" si="21"/>
        <v>2</v>
      </c>
      <c r="AA28" s="28">
        <f t="shared" si="22"/>
        <v>1</v>
      </c>
      <c r="AB28" s="28">
        <f t="shared" si="23"/>
        <v>0</v>
      </c>
      <c r="AC28" s="28">
        <f t="shared" si="24"/>
        <v>2</v>
      </c>
      <c r="AD28" s="28">
        <f t="shared" si="25"/>
        <v>0</v>
      </c>
      <c r="AE28" s="28">
        <f t="shared" si="26"/>
        <v>0</v>
      </c>
      <c r="AF28" s="28">
        <f t="shared" si="27"/>
        <v>0</v>
      </c>
      <c r="AG28" s="28">
        <f t="shared" si="28"/>
        <v>2</v>
      </c>
      <c r="AH28" s="28">
        <f t="shared" si="29"/>
        <v>3</v>
      </c>
      <c r="AI28" s="28">
        <f t="shared" si="30"/>
        <v>3</v>
      </c>
      <c r="AJ28" s="28">
        <f t="shared" si="31"/>
        <v>1</v>
      </c>
      <c r="AK28" s="5">
        <f t="shared" si="32"/>
        <v>0.25</v>
      </c>
      <c r="AL28" s="5">
        <f t="shared" si="33"/>
        <v>0</v>
      </c>
      <c r="AM28" s="11">
        <f t="shared" si="34"/>
        <v>0.2857142857142857</v>
      </c>
      <c r="AN28" s="5">
        <f t="shared" si="35"/>
        <v>0</v>
      </c>
      <c r="AO28" s="5" t="e">
        <f t="shared" si="36"/>
        <v>#DIV/0!</v>
      </c>
    </row>
  </sheetData>
  <mergeCells count="29">
    <mergeCell ref="N1:N2"/>
    <mergeCell ref="AI1:AI2"/>
    <mergeCell ref="AJ1:AJ2"/>
    <mergeCell ref="AK1:AK2"/>
    <mergeCell ref="AL1:AL2"/>
    <mergeCell ref="AG1:AH1"/>
    <mergeCell ref="Y1:Z1"/>
    <mergeCell ref="AA1:AB1"/>
    <mergeCell ref="AC1:AD1"/>
    <mergeCell ref="AE1:AF1"/>
    <mergeCell ref="AO1:AO2"/>
    <mergeCell ref="AM1:AM2"/>
    <mergeCell ref="AN1:AN2"/>
    <mergeCell ref="V3:V28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P1:X1"/>
    <mergeCell ref="O1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FC75-10CA-4FD9-9473-92FB4474DA25}">
  <dimension ref="A1:AB14"/>
  <sheetViews>
    <sheetView workbookViewId="0">
      <selection activeCell="J25" sqref="J25"/>
    </sheetView>
  </sheetViews>
  <sheetFormatPr defaultRowHeight="13.8" x14ac:dyDescent="0.25"/>
  <cols>
    <col min="1" max="1" width="10.5546875" bestFit="1" customWidth="1"/>
    <col min="7" max="7" width="12.21875" bestFit="1" customWidth="1"/>
    <col min="12" max="12" width="12.21875" bestFit="1" customWidth="1"/>
  </cols>
  <sheetData>
    <row r="1" spans="1:28" s="24" customFormat="1" x14ac:dyDescent="0.25">
      <c r="A1" s="77"/>
      <c r="B1" s="64" t="s">
        <v>13</v>
      </c>
      <c r="C1" s="64" t="s">
        <v>5</v>
      </c>
      <c r="D1" s="64" t="s">
        <v>4</v>
      </c>
      <c r="E1" s="64" t="s">
        <v>6</v>
      </c>
      <c r="F1" s="64" t="s">
        <v>7</v>
      </c>
      <c r="G1" s="64" t="s">
        <v>29</v>
      </c>
      <c r="H1" s="64" t="s">
        <v>35</v>
      </c>
      <c r="I1" s="64" t="s">
        <v>41</v>
      </c>
      <c r="J1" s="64" t="s">
        <v>28</v>
      </c>
      <c r="K1" s="64" t="s">
        <v>49</v>
      </c>
      <c r="L1" s="71" t="s">
        <v>36</v>
      </c>
      <c r="M1" s="75" t="s">
        <v>0</v>
      </c>
      <c r="N1" s="76"/>
      <c r="O1" s="75" t="s">
        <v>1</v>
      </c>
      <c r="P1" s="76"/>
      <c r="Q1" s="75" t="s">
        <v>2</v>
      </c>
      <c r="R1" s="76"/>
      <c r="S1" s="75" t="s">
        <v>3</v>
      </c>
      <c r="T1" s="76"/>
      <c r="U1" s="75" t="s">
        <v>4</v>
      </c>
      <c r="V1" s="76"/>
      <c r="W1" s="64" t="s">
        <v>45</v>
      </c>
      <c r="X1" s="77" t="s">
        <v>32</v>
      </c>
      <c r="Y1" s="77" t="s">
        <v>31</v>
      </c>
      <c r="Z1" s="77" t="s">
        <v>33</v>
      </c>
      <c r="AA1" s="77" t="s">
        <v>34</v>
      </c>
      <c r="AB1" s="77" t="s">
        <v>30</v>
      </c>
    </row>
    <row r="2" spans="1:28" s="24" customFormat="1" x14ac:dyDescent="0.25">
      <c r="A2" s="78"/>
      <c r="B2" s="65"/>
      <c r="C2" s="65"/>
      <c r="D2" s="65"/>
      <c r="E2" s="65"/>
      <c r="F2" s="65"/>
      <c r="G2" s="65"/>
      <c r="H2" s="65"/>
      <c r="I2" s="65"/>
      <c r="J2" s="65"/>
      <c r="K2" s="65"/>
      <c r="L2" s="72"/>
      <c r="M2" s="9" t="s">
        <v>8</v>
      </c>
      <c r="N2" s="9" t="s">
        <v>9</v>
      </c>
      <c r="O2" s="9" t="s">
        <v>8</v>
      </c>
      <c r="P2" s="9" t="s">
        <v>9</v>
      </c>
      <c r="Q2" s="9" t="s">
        <v>8</v>
      </c>
      <c r="R2" s="9" t="s">
        <v>9</v>
      </c>
      <c r="S2" s="9" t="s">
        <v>8</v>
      </c>
      <c r="T2" s="9" t="s">
        <v>9</v>
      </c>
      <c r="U2" s="9" t="s">
        <v>10</v>
      </c>
      <c r="V2" s="9" t="s">
        <v>11</v>
      </c>
      <c r="W2" s="65"/>
      <c r="X2" s="78"/>
      <c r="Y2" s="78"/>
      <c r="Z2" s="78"/>
      <c r="AA2" s="78"/>
      <c r="AB2" s="78"/>
    </row>
    <row r="3" spans="1:28" x14ac:dyDescent="0.25">
      <c r="A3" s="25">
        <v>20191228</v>
      </c>
      <c r="B3" s="25">
        <v>225</v>
      </c>
      <c r="C3" s="25">
        <v>38</v>
      </c>
      <c r="D3" s="25">
        <v>157</v>
      </c>
      <c r="E3" s="25">
        <v>2</v>
      </c>
      <c r="F3" s="25">
        <v>34</v>
      </c>
      <c r="G3" s="25"/>
      <c r="H3" s="25">
        <v>273</v>
      </c>
      <c r="I3" s="25">
        <v>100</v>
      </c>
      <c r="J3" s="25"/>
      <c r="K3" s="25"/>
      <c r="L3" s="25"/>
      <c r="M3" s="25">
        <v>54</v>
      </c>
      <c r="N3" s="25">
        <v>60</v>
      </c>
      <c r="O3" s="25">
        <v>71</v>
      </c>
      <c r="P3" s="25">
        <v>29</v>
      </c>
      <c r="Q3" s="25">
        <v>48</v>
      </c>
      <c r="R3" s="25">
        <v>11</v>
      </c>
      <c r="S3" s="25">
        <v>15</v>
      </c>
      <c r="T3" s="25">
        <v>14</v>
      </c>
      <c r="U3" s="25">
        <v>106</v>
      </c>
      <c r="V3" s="25">
        <v>51</v>
      </c>
      <c r="W3" s="86" t="s">
        <v>58</v>
      </c>
      <c r="X3" s="35">
        <f>(N3+P3)/(M3+N3+O3+P3)</f>
        <v>0.41588785046728971</v>
      </c>
      <c r="Y3" s="35">
        <f>R3/(Q3+R3)</f>
        <v>0.1864406779661017</v>
      </c>
      <c r="Z3" s="35">
        <f>N3/(M3+N3)</f>
        <v>0.52631578947368418</v>
      </c>
      <c r="AA3" s="35">
        <f>P3/(O3+P3)</f>
        <v>0.28999999999999998</v>
      </c>
      <c r="AB3" s="35">
        <f>T3/(S3+T3)</f>
        <v>0.48275862068965519</v>
      </c>
    </row>
    <row r="4" spans="1:28" x14ac:dyDescent="0.25">
      <c r="A4" s="25">
        <v>20200104</v>
      </c>
      <c r="B4" s="25">
        <v>220</v>
      </c>
      <c r="C4" s="25">
        <v>41</v>
      </c>
      <c r="D4" s="25">
        <v>131</v>
      </c>
      <c r="E4" s="25">
        <v>9</v>
      </c>
      <c r="F4" s="25">
        <v>27</v>
      </c>
      <c r="G4" s="25"/>
      <c r="H4" s="25">
        <v>250</v>
      </c>
      <c r="I4" s="25">
        <v>98</v>
      </c>
      <c r="J4" s="25"/>
      <c r="K4" s="25"/>
      <c r="L4" s="25"/>
      <c r="M4" s="25">
        <v>53</v>
      </c>
      <c r="N4" s="25">
        <v>57</v>
      </c>
      <c r="O4" s="25">
        <v>59</v>
      </c>
      <c r="P4" s="25">
        <v>23</v>
      </c>
      <c r="Q4" s="25">
        <v>40</v>
      </c>
      <c r="R4" s="25">
        <v>18</v>
      </c>
      <c r="S4" s="25">
        <v>5</v>
      </c>
      <c r="T4" s="25">
        <v>6</v>
      </c>
      <c r="U4" s="25">
        <v>82</v>
      </c>
      <c r="V4" s="25">
        <v>49</v>
      </c>
      <c r="W4" s="87"/>
      <c r="X4" s="35">
        <f t="shared" ref="X4:X7" si="0">(N4+P4)/(M4+N4+O4+P4)</f>
        <v>0.41666666666666669</v>
      </c>
      <c r="Y4" s="35">
        <f t="shared" ref="Y4:Y7" si="1">R4/(Q4+R4)</f>
        <v>0.31034482758620691</v>
      </c>
      <c r="Z4" s="35">
        <f t="shared" ref="Z4:Z7" si="2">N4/(M4+N4)</f>
        <v>0.51818181818181819</v>
      </c>
      <c r="AA4" s="35">
        <f t="shared" ref="AA4:AA7" si="3">P4/(O4+P4)</f>
        <v>0.28048780487804881</v>
      </c>
      <c r="AB4" s="35">
        <f t="shared" ref="AB4:AB7" si="4">T4/(S4+T4)</f>
        <v>0.54545454545454541</v>
      </c>
    </row>
    <row r="5" spans="1:28" x14ac:dyDescent="0.25">
      <c r="A5" s="25">
        <v>20200111</v>
      </c>
      <c r="B5" s="25">
        <v>209</v>
      </c>
      <c r="C5" s="25">
        <v>36</v>
      </c>
      <c r="D5" s="25">
        <v>130</v>
      </c>
      <c r="E5" s="25">
        <v>3</v>
      </c>
      <c r="F5" s="25">
        <v>34</v>
      </c>
      <c r="G5" s="25"/>
      <c r="H5" s="25">
        <v>255</v>
      </c>
      <c r="I5" s="25">
        <v>93</v>
      </c>
      <c r="J5" s="25"/>
      <c r="K5" s="25" t="s">
        <v>55</v>
      </c>
      <c r="L5" s="25"/>
      <c r="M5" s="25">
        <v>64</v>
      </c>
      <c r="N5" s="25">
        <v>53</v>
      </c>
      <c r="O5" s="25">
        <v>44</v>
      </c>
      <c r="P5" s="25">
        <v>22</v>
      </c>
      <c r="Q5" s="25">
        <v>54</v>
      </c>
      <c r="R5" s="25">
        <v>18</v>
      </c>
      <c r="S5" s="25">
        <v>6</v>
      </c>
      <c r="T5" s="25">
        <v>5</v>
      </c>
      <c r="U5" s="25">
        <v>97</v>
      </c>
      <c r="V5" s="25">
        <v>33</v>
      </c>
      <c r="W5" s="25">
        <v>40</v>
      </c>
      <c r="X5" s="35">
        <f t="shared" si="0"/>
        <v>0.4098360655737705</v>
      </c>
      <c r="Y5" s="35">
        <f t="shared" si="1"/>
        <v>0.25</v>
      </c>
      <c r="Z5" s="35">
        <f t="shared" si="2"/>
        <v>0.45299145299145299</v>
      </c>
      <c r="AA5" s="35">
        <f t="shared" si="3"/>
        <v>0.33333333333333331</v>
      </c>
      <c r="AB5" s="35">
        <f t="shared" si="4"/>
        <v>0.45454545454545453</v>
      </c>
    </row>
    <row r="6" spans="1:28" x14ac:dyDescent="0.25">
      <c r="A6" s="25">
        <v>20200118</v>
      </c>
      <c r="B6" s="25">
        <v>182</v>
      </c>
      <c r="C6" s="25">
        <v>31</v>
      </c>
      <c r="D6" s="25">
        <v>135</v>
      </c>
      <c r="E6" s="25">
        <v>3</v>
      </c>
      <c r="F6" s="25">
        <v>22</v>
      </c>
      <c r="G6" s="25"/>
      <c r="H6" s="25">
        <v>220</v>
      </c>
      <c r="I6" s="25">
        <v>77</v>
      </c>
      <c r="J6" s="25"/>
      <c r="K6" s="25" t="s">
        <v>55</v>
      </c>
      <c r="L6" s="25"/>
      <c r="M6" s="25">
        <v>51</v>
      </c>
      <c r="N6" s="25">
        <v>39</v>
      </c>
      <c r="O6" s="25">
        <v>49</v>
      </c>
      <c r="P6" s="25">
        <v>20</v>
      </c>
      <c r="Q6" s="25">
        <v>43</v>
      </c>
      <c r="R6" s="25">
        <v>18</v>
      </c>
      <c r="S6" s="25">
        <v>7</v>
      </c>
      <c r="T6" s="25">
        <v>10</v>
      </c>
      <c r="U6" s="25">
        <v>84</v>
      </c>
      <c r="V6" s="25">
        <v>51</v>
      </c>
      <c r="W6" s="25">
        <v>31</v>
      </c>
      <c r="X6" s="35">
        <f t="shared" si="0"/>
        <v>0.37106918238993708</v>
      </c>
      <c r="Y6" s="35">
        <f t="shared" si="1"/>
        <v>0.29508196721311475</v>
      </c>
      <c r="Z6" s="35">
        <f t="shared" si="2"/>
        <v>0.43333333333333335</v>
      </c>
      <c r="AA6" s="35">
        <f t="shared" si="3"/>
        <v>0.28985507246376813</v>
      </c>
      <c r="AB6" s="35">
        <f t="shared" si="4"/>
        <v>0.58823529411764708</v>
      </c>
    </row>
    <row r="7" spans="1:28" x14ac:dyDescent="0.25">
      <c r="A7" s="25" t="s">
        <v>56</v>
      </c>
      <c r="B7" s="25">
        <f>SUM(B3:B6)</f>
        <v>836</v>
      </c>
      <c r="C7" s="25">
        <f t="shared" ref="C7:W7" si="5">SUM(C3:C6)</f>
        <v>146</v>
      </c>
      <c r="D7" s="25">
        <f t="shared" si="5"/>
        <v>553</v>
      </c>
      <c r="E7" s="25">
        <f>SUM(E3:E6)</f>
        <v>17</v>
      </c>
      <c r="F7" s="25">
        <f>SUM(F3:F6)</f>
        <v>117</v>
      </c>
      <c r="G7" s="17">
        <f>B7/(H7*2+S7*0.5+T7*0.5)</f>
        <v>0.41182266009852214</v>
      </c>
      <c r="H7" s="25">
        <f t="shared" si="5"/>
        <v>998</v>
      </c>
      <c r="I7" s="25">
        <f t="shared" si="5"/>
        <v>368</v>
      </c>
      <c r="J7" s="25">
        <f t="shared" si="5"/>
        <v>0</v>
      </c>
      <c r="K7" s="25">
        <f t="shared" si="5"/>
        <v>0</v>
      </c>
      <c r="L7" s="25">
        <f t="shared" si="5"/>
        <v>0</v>
      </c>
      <c r="M7" s="25">
        <f t="shared" si="5"/>
        <v>222</v>
      </c>
      <c r="N7" s="25">
        <f t="shared" si="5"/>
        <v>209</v>
      </c>
      <c r="O7" s="25">
        <f t="shared" si="5"/>
        <v>223</v>
      </c>
      <c r="P7" s="25">
        <f t="shared" si="5"/>
        <v>94</v>
      </c>
      <c r="Q7" s="25">
        <f t="shared" si="5"/>
        <v>185</v>
      </c>
      <c r="R7" s="25">
        <f t="shared" si="5"/>
        <v>65</v>
      </c>
      <c r="S7" s="25">
        <f t="shared" si="5"/>
        <v>33</v>
      </c>
      <c r="T7" s="25">
        <f t="shared" si="5"/>
        <v>35</v>
      </c>
      <c r="U7" s="25">
        <f t="shared" si="5"/>
        <v>369</v>
      </c>
      <c r="V7" s="25">
        <f t="shared" si="5"/>
        <v>184</v>
      </c>
      <c r="W7" s="25">
        <f t="shared" si="5"/>
        <v>71</v>
      </c>
      <c r="X7" s="35">
        <f t="shared" si="0"/>
        <v>0.40508021390374332</v>
      </c>
      <c r="Y7" s="35">
        <f t="shared" si="1"/>
        <v>0.26</v>
      </c>
      <c r="Z7" s="35">
        <f t="shared" si="2"/>
        <v>0.48491879350348027</v>
      </c>
      <c r="AA7" s="35">
        <f t="shared" si="3"/>
        <v>0.29652996845425866</v>
      </c>
      <c r="AB7" s="35">
        <f t="shared" si="4"/>
        <v>0.51470588235294112</v>
      </c>
    </row>
    <row r="14" spans="1:28" x14ac:dyDescent="0.25">
      <c r="S14" s="33"/>
    </row>
  </sheetData>
  <mergeCells count="24">
    <mergeCell ref="W3:W4"/>
    <mergeCell ref="A1:A2"/>
    <mergeCell ref="B1:B2"/>
    <mergeCell ref="C1:C2"/>
    <mergeCell ref="D1:D2"/>
    <mergeCell ref="G1:G2"/>
    <mergeCell ref="W1:W2"/>
    <mergeCell ref="I1:I2"/>
    <mergeCell ref="J1:J2"/>
    <mergeCell ref="K1:K2"/>
    <mergeCell ref="L1:L2"/>
    <mergeCell ref="M1:N1"/>
    <mergeCell ref="O1:P1"/>
    <mergeCell ref="Q1:R1"/>
    <mergeCell ref="S1:T1"/>
    <mergeCell ref="U1:V1"/>
    <mergeCell ref="E1:E2"/>
    <mergeCell ref="F1:F2"/>
    <mergeCell ref="H1:H2"/>
    <mergeCell ref="AB1:AB2"/>
    <mergeCell ref="X1:X2"/>
    <mergeCell ref="Y1:Y2"/>
    <mergeCell ref="Z1:Z2"/>
    <mergeCell ref="AA1:AA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3875-2DAE-4E0D-9B9B-B25BD29D8FF6}">
  <dimension ref="C9:M12"/>
  <sheetViews>
    <sheetView workbookViewId="0">
      <selection activeCell="E9" sqref="E9:M10"/>
    </sheetView>
  </sheetViews>
  <sheetFormatPr defaultRowHeight="13.8" x14ac:dyDescent="0.25"/>
  <sheetData>
    <row r="9" spans="3:13" x14ac:dyDescent="0.25">
      <c r="C9" s="87" t="s">
        <v>37</v>
      </c>
      <c r="D9" s="87"/>
      <c r="E9" s="87" t="s">
        <v>57</v>
      </c>
      <c r="F9" s="87"/>
      <c r="G9" s="87"/>
      <c r="H9" s="87"/>
      <c r="I9" s="87"/>
      <c r="J9" s="87"/>
      <c r="K9" s="87"/>
      <c r="L9" s="87"/>
      <c r="M9" s="87"/>
    </row>
    <row r="10" spans="3:13" x14ac:dyDescent="0.25"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</row>
    <row r="11" spans="3:13" x14ac:dyDescent="0.25">
      <c r="C11" s="87" t="s">
        <v>29</v>
      </c>
      <c r="D11" s="87"/>
      <c r="E11" s="87" t="s">
        <v>51</v>
      </c>
      <c r="F11" s="87"/>
      <c r="G11" s="87"/>
      <c r="H11" s="87"/>
      <c r="I11" s="87"/>
      <c r="J11" s="87"/>
      <c r="K11" s="87"/>
      <c r="L11" s="87"/>
      <c r="M11" s="25"/>
    </row>
    <row r="12" spans="3:13" x14ac:dyDescent="0.25"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25"/>
    </row>
  </sheetData>
  <mergeCells count="4">
    <mergeCell ref="C9:D10"/>
    <mergeCell ref="C11:D12"/>
    <mergeCell ref="E11:L12"/>
    <mergeCell ref="E9:M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20191228</vt:lpstr>
      <vt:lpstr>20200104</vt:lpstr>
      <vt:lpstr>20200111</vt:lpstr>
      <vt:lpstr>20200118</vt:lpstr>
      <vt:lpstr>总榜</vt:lpstr>
      <vt:lpstr>合计（主要为了总体真是命中率来定义投丢数的扣分系数）</vt:lpstr>
      <vt:lpstr>公式</vt:lpstr>
      <vt:lpstr>第二次</vt:lpstr>
      <vt:lpstr>第三次</vt:lpstr>
      <vt:lpstr>第四次</vt:lpstr>
      <vt:lpstr>第一次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piut_tt</dc:creator>
  <cp:lastModifiedBy>ZHANG Pu</cp:lastModifiedBy>
  <dcterms:created xsi:type="dcterms:W3CDTF">2015-06-05T18:19:34Z</dcterms:created>
  <dcterms:modified xsi:type="dcterms:W3CDTF">2020-01-20T07:55:33Z</dcterms:modified>
</cp:coreProperties>
</file>