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's Computer\Games\Age of Empires II - WK\Voobly Mods\AOC\Data Mods\WololoKingdoms\Script.Ai\The General 2\"/>
    </mc:Choice>
  </mc:AlternateContent>
  <xr:revisionPtr revIDLastSave="0" documentId="8_{45704283-C013-40C8-99DF-7A954FE68665}" xr6:coauthVersionLast="45" xr6:coauthVersionMax="45" xr10:uidLastSave="{00000000-0000-0000-0000-000000000000}"/>
  <bookViews>
    <workbookView xWindow="-108" yWindow="-108" windowWidth="23256" windowHeight="12576" activeTab="4" xr2:uid="{B7B2B694-844D-41FC-9898-153D62EEE045}"/>
  </bookViews>
  <sheets>
    <sheet name="Build Order" sheetId="1" r:id="rId1"/>
    <sheet name="Summary" sheetId="7" r:id="rId2"/>
    <sheet name="Krush29" sheetId="6" r:id="rId3"/>
    <sheet name="Krush30" sheetId="5" r:id="rId4"/>
    <sheet name="BoomKnights" sheetId="8" r:id="rId5"/>
    <sheet name="Rates" sheetId="2" r:id="rId6"/>
    <sheet name="Cost&amp;Time" sheetId="3" r:id="rId7"/>
    <sheet name="Sheet1" sheetId="4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5" i="8" l="1"/>
  <c r="AC25" i="8"/>
  <c r="AD25" i="8"/>
  <c r="AE25" i="8"/>
  <c r="B3" i="8"/>
  <c r="I3" i="8"/>
  <c r="O3" i="8"/>
  <c r="K3" i="8" s="1"/>
  <c r="AB3" i="8"/>
  <c r="C4" i="8" s="1"/>
  <c r="AC3" i="8"/>
  <c r="D4" i="8" s="1"/>
  <c r="D5" i="8" s="1"/>
  <c r="D6" i="8" s="1"/>
  <c r="AD3" i="8"/>
  <c r="AE3" i="8"/>
  <c r="F4" i="8" s="1"/>
  <c r="F5" i="8" s="1"/>
  <c r="F6" i="8" s="1"/>
  <c r="A4" i="8"/>
  <c r="B4" i="8" s="1"/>
  <c r="E4" i="8"/>
  <c r="E5" i="8" s="1"/>
  <c r="G4" i="8"/>
  <c r="K4" i="8" s="1"/>
  <c r="J4" i="8"/>
  <c r="O4" i="8"/>
  <c r="W4" i="8"/>
  <c r="X4" i="8"/>
  <c r="X5" i="8" s="1"/>
  <c r="X6" i="8" s="1"/>
  <c r="Y4" i="8"/>
  <c r="Z4" i="8"/>
  <c r="Z5" i="8" s="1"/>
  <c r="AB4" i="8"/>
  <c r="AC4" i="8"/>
  <c r="AD4" i="8"/>
  <c r="AE4" i="8"/>
  <c r="AX4" i="8"/>
  <c r="AY4" i="8"/>
  <c r="AY5" i="8" s="1"/>
  <c r="AY6" i="8" s="1"/>
  <c r="AZ4" i="8"/>
  <c r="BA4" i="8"/>
  <c r="BA5" i="8" s="1"/>
  <c r="A5" i="8"/>
  <c r="J5" i="8"/>
  <c r="O5" i="8"/>
  <c r="AB5" i="8"/>
  <c r="AC5" i="8"/>
  <c r="AD5" i="8"/>
  <c r="AE5" i="8"/>
  <c r="A6" i="8"/>
  <c r="B6" i="8" s="1"/>
  <c r="J6" i="8"/>
  <c r="O6" i="8"/>
  <c r="AB6" i="8"/>
  <c r="AC6" i="8"/>
  <c r="AD6" i="8"/>
  <c r="AE6" i="8"/>
  <c r="J7" i="8"/>
  <c r="O7" i="8"/>
  <c r="AB7" i="8"/>
  <c r="AC7" i="8"/>
  <c r="AD7" i="8"/>
  <c r="AE7" i="8"/>
  <c r="J8" i="8"/>
  <c r="O8" i="8"/>
  <c r="AB8" i="8"/>
  <c r="AC8" i="8"/>
  <c r="AD8" i="8"/>
  <c r="AE8" i="8"/>
  <c r="J9" i="8"/>
  <c r="O9" i="8"/>
  <c r="AB9" i="8"/>
  <c r="AC9" i="8"/>
  <c r="AD9" i="8"/>
  <c r="AE9" i="8"/>
  <c r="J10" i="8"/>
  <c r="O10" i="8"/>
  <c r="AB10" i="8"/>
  <c r="AC10" i="8"/>
  <c r="AD10" i="8"/>
  <c r="AE10" i="8"/>
  <c r="J11" i="8"/>
  <c r="O11" i="8"/>
  <c r="AB11" i="8"/>
  <c r="AC11" i="8"/>
  <c r="AD11" i="8"/>
  <c r="AE11" i="8"/>
  <c r="J12" i="8"/>
  <c r="O12" i="8"/>
  <c r="AB12" i="8"/>
  <c r="AC12" i="8"/>
  <c r="AD12" i="8"/>
  <c r="AE12" i="8"/>
  <c r="J13" i="8"/>
  <c r="O13" i="8"/>
  <c r="AB13" i="8"/>
  <c r="AC13" i="8"/>
  <c r="AD13" i="8"/>
  <c r="AE13" i="8"/>
  <c r="J14" i="8"/>
  <c r="O14" i="8"/>
  <c r="AB14" i="8"/>
  <c r="AC14" i="8"/>
  <c r="AD14" i="8"/>
  <c r="AE14" i="8"/>
  <c r="J15" i="8"/>
  <c r="O15" i="8"/>
  <c r="AB15" i="8"/>
  <c r="AC15" i="8"/>
  <c r="AD15" i="8"/>
  <c r="AE15" i="8"/>
  <c r="J16" i="8"/>
  <c r="O16" i="8"/>
  <c r="AB16" i="8"/>
  <c r="AC16" i="8"/>
  <c r="AD16" i="8"/>
  <c r="AE16" i="8"/>
  <c r="J17" i="8"/>
  <c r="O17" i="8"/>
  <c r="AB17" i="8"/>
  <c r="AC17" i="8"/>
  <c r="AD17" i="8"/>
  <c r="AE17" i="8"/>
  <c r="J18" i="8"/>
  <c r="O18" i="8"/>
  <c r="AB18" i="8"/>
  <c r="AC18" i="8"/>
  <c r="AD18" i="8"/>
  <c r="AE18" i="8"/>
  <c r="J19" i="8"/>
  <c r="O19" i="8"/>
  <c r="AB19" i="8"/>
  <c r="AC19" i="8"/>
  <c r="AD19" i="8"/>
  <c r="AE19" i="8"/>
  <c r="J20" i="8"/>
  <c r="O20" i="8"/>
  <c r="AB20" i="8"/>
  <c r="AC20" i="8"/>
  <c r="AD20" i="8"/>
  <c r="AE20" i="8"/>
  <c r="J21" i="8"/>
  <c r="O21" i="8"/>
  <c r="AB21" i="8"/>
  <c r="AC21" i="8"/>
  <c r="AD21" i="8"/>
  <c r="AE21" i="8"/>
  <c r="J22" i="8"/>
  <c r="O22" i="8"/>
  <c r="AB22" i="8"/>
  <c r="AC22" i="8"/>
  <c r="AD22" i="8"/>
  <c r="AE22" i="8"/>
  <c r="J23" i="8"/>
  <c r="O23" i="8"/>
  <c r="AB23" i="8"/>
  <c r="AC23" i="8"/>
  <c r="AD23" i="8"/>
  <c r="AE23" i="8"/>
  <c r="J24" i="8"/>
  <c r="O24" i="8"/>
  <c r="AB24" i="8"/>
  <c r="AC24" i="8"/>
  <c r="AD24" i="8"/>
  <c r="AE24" i="8"/>
  <c r="J25" i="8"/>
  <c r="O25" i="8"/>
  <c r="J26" i="8"/>
  <c r="O26" i="8"/>
  <c r="AB26" i="8"/>
  <c r="AC26" i="8"/>
  <c r="AD26" i="8"/>
  <c r="AE26" i="8"/>
  <c r="J27" i="8"/>
  <c r="O27" i="8"/>
  <c r="AB27" i="8"/>
  <c r="AC27" i="8"/>
  <c r="AD27" i="8"/>
  <c r="AE27" i="8"/>
  <c r="J28" i="8"/>
  <c r="O28" i="8"/>
  <c r="AB28" i="8"/>
  <c r="AC28" i="8"/>
  <c r="AD28" i="8"/>
  <c r="AE28" i="8"/>
  <c r="J29" i="8"/>
  <c r="O29" i="8"/>
  <c r="AB29" i="8"/>
  <c r="AC29" i="8"/>
  <c r="AD29" i="8"/>
  <c r="AE29" i="8"/>
  <c r="J30" i="8"/>
  <c r="O30" i="8"/>
  <c r="AB30" i="8"/>
  <c r="AC30" i="8"/>
  <c r="AD30" i="8"/>
  <c r="AE30" i="8"/>
  <c r="J31" i="8"/>
  <c r="O31" i="8"/>
  <c r="AB31" i="8"/>
  <c r="AC31" i="8"/>
  <c r="AD31" i="8"/>
  <c r="AE31" i="8"/>
  <c r="J32" i="8"/>
  <c r="O32" i="8"/>
  <c r="AB32" i="8"/>
  <c r="AC32" i="8"/>
  <c r="AD32" i="8"/>
  <c r="AE32" i="8"/>
  <c r="J33" i="8"/>
  <c r="O33" i="8"/>
  <c r="AB33" i="8"/>
  <c r="AC33" i="8"/>
  <c r="AD33" i="8"/>
  <c r="AE33" i="8"/>
  <c r="J34" i="8"/>
  <c r="O34" i="8"/>
  <c r="AB34" i="8"/>
  <c r="AC34" i="8"/>
  <c r="AD34" i="8"/>
  <c r="AE34" i="8"/>
  <c r="J35" i="8"/>
  <c r="O35" i="8"/>
  <c r="AB35" i="8"/>
  <c r="AC35" i="8"/>
  <c r="AD35" i="8"/>
  <c r="AE35" i="8"/>
  <c r="J36" i="8"/>
  <c r="O36" i="8"/>
  <c r="AB36" i="8"/>
  <c r="AC36" i="8"/>
  <c r="AD36" i="8"/>
  <c r="AE36" i="8"/>
  <c r="I4" i="8" l="1"/>
  <c r="A7" i="8"/>
  <c r="C5" i="8"/>
  <c r="C6" i="8" s="1"/>
  <c r="C7" i="8" s="1"/>
  <c r="B5" i="8"/>
  <c r="W5" i="8"/>
  <c r="W6" i="8" s="1"/>
  <c r="W7" i="8" s="1"/>
  <c r="AX5" i="8"/>
  <c r="AX6" i="8" s="1"/>
  <c r="AX7" i="8" s="1"/>
  <c r="Y5" i="8"/>
  <c r="Y6" i="8" s="1"/>
  <c r="Y7" i="8" s="1"/>
  <c r="AZ5" i="8"/>
  <c r="AZ6" i="8" s="1"/>
  <c r="AZ7" i="8" s="1"/>
  <c r="BA6" i="8"/>
  <c r="BA7" i="8" s="1"/>
  <c r="Z6" i="8"/>
  <c r="Z7" i="8" s="1"/>
  <c r="E6" i="8"/>
  <c r="E7" i="8" s="1"/>
  <c r="G5" i="8"/>
  <c r="W30" i="6"/>
  <c r="X30" i="6"/>
  <c r="Y30" i="6"/>
  <c r="Z30" i="6"/>
  <c r="AY36" i="6"/>
  <c r="AY37" i="6" s="1"/>
  <c r="AZ36" i="6"/>
  <c r="BA36" i="6"/>
  <c r="AZ37" i="6"/>
  <c r="BA37" i="6"/>
  <c r="AY30" i="6"/>
  <c r="AZ30" i="6"/>
  <c r="BA30" i="6"/>
  <c r="D30" i="6"/>
  <c r="E30" i="6"/>
  <c r="F30" i="6"/>
  <c r="G30" i="6"/>
  <c r="I30" i="6" s="1"/>
  <c r="J30" i="6"/>
  <c r="A30" i="6"/>
  <c r="AE37" i="6"/>
  <c r="AD37" i="6"/>
  <c r="AC37" i="6"/>
  <c r="AB37" i="6"/>
  <c r="O37" i="6"/>
  <c r="J37" i="6"/>
  <c r="AE36" i="6"/>
  <c r="AD36" i="6"/>
  <c r="AC36" i="6"/>
  <c r="AB36" i="6"/>
  <c r="O36" i="6"/>
  <c r="J36" i="6"/>
  <c r="AE35" i="6"/>
  <c r="AD35" i="6"/>
  <c r="AC35" i="6"/>
  <c r="AB35" i="6"/>
  <c r="O35" i="6"/>
  <c r="J35" i="6"/>
  <c r="AE34" i="6"/>
  <c r="AD34" i="6"/>
  <c r="AC34" i="6"/>
  <c r="AB34" i="6"/>
  <c r="O34" i="6"/>
  <c r="J34" i="6"/>
  <c r="AE33" i="6"/>
  <c r="AD33" i="6"/>
  <c r="AC33" i="6"/>
  <c r="AB33" i="6"/>
  <c r="O33" i="6"/>
  <c r="J33" i="6"/>
  <c r="AE32" i="6"/>
  <c r="AD32" i="6"/>
  <c r="AC32" i="6"/>
  <c r="AB32" i="6"/>
  <c r="O32" i="6"/>
  <c r="J32" i="6"/>
  <c r="AE31" i="6"/>
  <c r="AD31" i="6"/>
  <c r="AC31" i="6"/>
  <c r="AB31" i="6"/>
  <c r="O31" i="6"/>
  <c r="J31" i="6"/>
  <c r="AE30" i="6"/>
  <c r="AD30" i="6"/>
  <c r="AC30" i="6"/>
  <c r="AB30" i="6"/>
  <c r="O30" i="6"/>
  <c r="AE29" i="6"/>
  <c r="AD29" i="6"/>
  <c r="AC29" i="6"/>
  <c r="AB29" i="6"/>
  <c r="O29" i="6"/>
  <c r="J29" i="6"/>
  <c r="AE28" i="6"/>
  <c r="AD28" i="6"/>
  <c r="AC28" i="6"/>
  <c r="AB28" i="6"/>
  <c r="O28" i="6"/>
  <c r="J28" i="6"/>
  <c r="AE27" i="6"/>
  <c r="AD27" i="6"/>
  <c r="AC27" i="6"/>
  <c r="AB27" i="6"/>
  <c r="O27" i="6"/>
  <c r="J27" i="6"/>
  <c r="AE26" i="6"/>
  <c r="AD26" i="6"/>
  <c r="AC26" i="6"/>
  <c r="AB26" i="6"/>
  <c r="O26" i="6"/>
  <c r="J26" i="6"/>
  <c r="AE25" i="6"/>
  <c r="AD25" i="6"/>
  <c r="AC25" i="6"/>
  <c r="AB25" i="6"/>
  <c r="O25" i="6"/>
  <c r="J25" i="6"/>
  <c r="AE24" i="6"/>
  <c r="AD24" i="6"/>
  <c r="AC24" i="6"/>
  <c r="AB24" i="6"/>
  <c r="O24" i="6"/>
  <c r="J24" i="6"/>
  <c r="AE23" i="6"/>
  <c r="AD23" i="6"/>
  <c r="AC23" i="6"/>
  <c r="AB23" i="6"/>
  <c r="O23" i="6"/>
  <c r="J23" i="6"/>
  <c r="AE22" i="6"/>
  <c r="AD22" i="6"/>
  <c r="AC22" i="6"/>
  <c r="AB22" i="6"/>
  <c r="O22" i="6"/>
  <c r="J22" i="6"/>
  <c r="AE21" i="6"/>
  <c r="AD21" i="6"/>
  <c r="AC21" i="6"/>
  <c r="AB21" i="6"/>
  <c r="O21" i="6"/>
  <c r="J21" i="6"/>
  <c r="AE20" i="6"/>
  <c r="AD20" i="6"/>
  <c r="AC20" i="6"/>
  <c r="AB20" i="6"/>
  <c r="O20" i="6"/>
  <c r="J20" i="6"/>
  <c r="AE19" i="6"/>
  <c r="AD19" i="6"/>
  <c r="AC19" i="6"/>
  <c r="AB19" i="6"/>
  <c r="O19" i="6"/>
  <c r="J19" i="6"/>
  <c r="AE18" i="6"/>
  <c r="AD18" i="6"/>
  <c r="AC18" i="6"/>
  <c r="AB18" i="6"/>
  <c r="O18" i="6"/>
  <c r="J18" i="6"/>
  <c r="AE17" i="6"/>
  <c r="AD17" i="6"/>
  <c r="AC17" i="6"/>
  <c r="AB17" i="6"/>
  <c r="O17" i="6"/>
  <c r="J17" i="6"/>
  <c r="AE16" i="6"/>
  <c r="AD16" i="6"/>
  <c r="AC16" i="6"/>
  <c r="AB16" i="6"/>
  <c r="O16" i="6"/>
  <c r="J16" i="6"/>
  <c r="AE15" i="6"/>
  <c r="AD15" i="6"/>
  <c r="AC15" i="6"/>
  <c r="AB15" i="6"/>
  <c r="O15" i="6"/>
  <c r="J15" i="6"/>
  <c r="AE14" i="6"/>
  <c r="AD14" i="6"/>
  <c r="AC14" i="6"/>
  <c r="AB14" i="6"/>
  <c r="O14" i="6"/>
  <c r="J14" i="6"/>
  <c r="AE13" i="6"/>
  <c r="AD13" i="6"/>
  <c r="AC13" i="6"/>
  <c r="AB13" i="6"/>
  <c r="O13" i="6"/>
  <c r="J13" i="6"/>
  <c r="AE12" i="6"/>
  <c r="AD12" i="6"/>
  <c r="AC12" i="6"/>
  <c r="AB12" i="6"/>
  <c r="O12" i="6"/>
  <c r="J12" i="6"/>
  <c r="AE11" i="6"/>
  <c r="AD11" i="6"/>
  <c r="AC11" i="6"/>
  <c r="AB11" i="6"/>
  <c r="O11" i="6"/>
  <c r="J11" i="6"/>
  <c r="AE10" i="6"/>
  <c r="AD10" i="6"/>
  <c r="AC10" i="6"/>
  <c r="AB10" i="6"/>
  <c r="O10" i="6"/>
  <c r="J10" i="6"/>
  <c r="AE9" i="6"/>
  <c r="AD9" i="6"/>
  <c r="AC9" i="6"/>
  <c r="AB9" i="6"/>
  <c r="O9" i="6"/>
  <c r="J9" i="6"/>
  <c r="AE8" i="6"/>
  <c r="AD8" i="6"/>
  <c r="AC8" i="6"/>
  <c r="AB8" i="6"/>
  <c r="O8" i="6"/>
  <c r="J8" i="6"/>
  <c r="AE7" i="6"/>
  <c r="AD7" i="6"/>
  <c r="AC7" i="6"/>
  <c r="AB7" i="6"/>
  <c r="O7" i="6"/>
  <c r="J7" i="6"/>
  <c r="AE6" i="6"/>
  <c r="AD6" i="6"/>
  <c r="AC6" i="6"/>
  <c r="AB6" i="6"/>
  <c r="O6" i="6"/>
  <c r="J6" i="6"/>
  <c r="AE5" i="6"/>
  <c r="AD5" i="6"/>
  <c r="AC5" i="6"/>
  <c r="AB5" i="6"/>
  <c r="O5" i="6"/>
  <c r="J5" i="6"/>
  <c r="AZ4" i="6"/>
  <c r="AY4" i="6"/>
  <c r="AE4" i="6"/>
  <c r="AD4" i="6"/>
  <c r="AC4" i="6"/>
  <c r="AB4" i="6"/>
  <c r="Z4" i="6"/>
  <c r="X4" i="6"/>
  <c r="O4" i="6"/>
  <c r="J4" i="6"/>
  <c r="G4" i="6"/>
  <c r="K4" i="6" s="1"/>
  <c r="A4" i="6"/>
  <c r="B4" i="6" s="1"/>
  <c r="AE3" i="6"/>
  <c r="F4" i="6" s="1"/>
  <c r="AD3" i="6"/>
  <c r="AC3" i="6"/>
  <c r="D4" i="6" s="1"/>
  <c r="AB3" i="6"/>
  <c r="C4" i="6" s="1"/>
  <c r="O3" i="6"/>
  <c r="K3" i="6" s="1"/>
  <c r="I3" i="6"/>
  <c r="B3" i="6"/>
  <c r="AE38" i="5"/>
  <c r="AD38" i="5"/>
  <c r="AC38" i="5"/>
  <c r="AB38" i="5"/>
  <c r="O38" i="5"/>
  <c r="J38" i="5"/>
  <c r="AE37" i="5"/>
  <c r="AD37" i="5"/>
  <c r="AC37" i="5"/>
  <c r="AB37" i="5"/>
  <c r="O37" i="5"/>
  <c r="J37" i="5"/>
  <c r="AE36" i="5"/>
  <c r="AD36" i="5"/>
  <c r="AC36" i="5"/>
  <c r="AB36" i="5"/>
  <c r="O36" i="5"/>
  <c r="J36" i="5"/>
  <c r="AE35" i="5"/>
  <c r="AD35" i="5"/>
  <c r="AC35" i="5"/>
  <c r="AB35" i="5"/>
  <c r="O35" i="5"/>
  <c r="J35" i="5"/>
  <c r="AE34" i="5"/>
  <c r="AD34" i="5"/>
  <c r="AC34" i="5"/>
  <c r="AB34" i="5"/>
  <c r="O34" i="5"/>
  <c r="J34" i="5"/>
  <c r="AE33" i="5"/>
  <c r="AD33" i="5"/>
  <c r="AC33" i="5"/>
  <c r="AB33" i="5"/>
  <c r="O33" i="5"/>
  <c r="J33" i="5"/>
  <c r="AE32" i="5"/>
  <c r="AD32" i="5"/>
  <c r="AC32" i="5"/>
  <c r="AB32" i="5"/>
  <c r="O32" i="5"/>
  <c r="J32" i="5"/>
  <c r="AE31" i="5"/>
  <c r="AD31" i="5"/>
  <c r="AC31" i="5"/>
  <c r="AB31" i="5"/>
  <c r="O31" i="5"/>
  <c r="J31" i="5"/>
  <c r="AE30" i="5"/>
  <c r="AD30" i="5"/>
  <c r="AC30" i="5"/>
  <c r="AB30" i="5"/>
  <c r="O30" i="5"/>
  <c r="J30" i="5"/>
  <c r="AE29" i="5"/>
  <c r="AD29" i="5"/>
  <c r="AC29" i="5"/>
  <c r="AB29" i="5"/>
  <c r="O29" i="5"/>
  <c r="J29" i="5"/>
  <c r="AE28" i="5"/>
  <c r="AD28" i="5"/>
  <c r="AC28" i="5"/>
  <c r="AB28" i="5"/>
  <c r="O28" i="5"/>
  <c r="J28" i="5"/>
  <c r="AE27" i="5"/>
  <c r="AD27" i="5"/>
  <c r="AC27" i="5"/>
  <c r="AB27" i="5"/>
  <c r="O27" i="5"/>
  <c r="J27" i="5"/>
  <c r="AE26" i="5"/>
  <c r="AD26" i="5"/>
  <c r="AC26" i="5"/>
  <c r="AB26" i="5"/>
  <c r="O26" i="5"/>
  <c r="J26" i="5"/>
  <c r="AE25" i="5"/>
  <c r="AD25" i="5"/>
  <c r="AC25" i="5"/>
  <c r="AB25" i="5"/>
  <c r="O25" i="5"/>
  <c r="J25" i="5"/>
  <c r="AE24" i="5"/>
  <c r="AD24" i="5"/>
  <c r="AC24" i="5"/>
  <c r="AB24" i="5"/>
  <c r="O24" i="5"/>
  <c r="J24" i="5"/>
  <c r="AE23" i="5"/>
  <c r="AD23" i="5"/>
  <c r="AC23" i="5"/>
  <c r="AB23" i="5"/>
  <c r="O23" i="5"/>
  <c r="J23" i="5"/>
  <c r="AE22" i="5"/>
  <c r="AD22" i="5"/>
  <c r="AC22" i="5"/>
  <c r="AB22" i="5"/>
  <c r="O22" i="5"/>
  <c r="J22" i="5"/>
  <c r="AE21" i="5"/>
  <c r="AD21" i="5"/>
  <c r="AC21" i="5"/>
  <c r="AB21" i="5"/>
  <c r="O21" i="5"/>
  <c r="J21" i="5"/>
  <c r="AE20" i="5"/>
  <c r="AD20" i="5"/>
  <c r="AC20" i="5"/>
  <c r="AB20" i="5"/>
  <c r="O20" i="5"/>
  <c r="J20" i="5"/>
  <c r="AE19" i="5"/>
  <c r="AD19" i="5"/>
  <c r="AC19" i="5"/>
  <c r="AB19" i="5"/>
  <c r="O19" i="5"/>
  <c r="J19" i="5"/>
  <c r="AE18" i="5"/>
  <c r="AD18" i="5"/>
  <c r="AC18" i="5"/>
  <c r="AB18" i="5"/>
  <c r="O18" i="5"/>
  <c r="J18" i="5"/>
  <c r="AE17" i="5"/>
  <c r="AD17" i="5"/>
  <c r="AC17" i="5"/>
  <c r="AB17" i="5"/>
  <c r="O17" i="5"/>
  <c r="J17" i="5"/>
  <c r="AE16" i="5"/>
  <c r="AD16" i="5"/>
  <c r="AC16" i="5"/>
  <c r="AB16" i="5"/>
  <c r="O16" i="5"/>
  <c r="J16" i="5"/>
  <c r="AE15" i="5"/>
  <c r="AD15" i="5"/>
  <c r="AC15" i="5"/>
  <c r="AB15" i="5"/>
  <c r="O15" i="5"/>
  <c r="J15" i="5"/>
  <c r="AE14" i="5"/>
  <c r="AD14" i="5"/>
  <c r="AC14" i="5"/>
  <c r="AB14" i="5"/>
  <c r="O14" i="5"/>
  <c r="J14" i="5"/>
  <c r="AE13" i="5"/>
  <c r="AD13" i="5"/>
  <c r="AC13" i="5"/>
  <c r="AB13" i="5"/>
  <c r="O13" i="5"/>
  <c r="J13" i="5"/>
  <c r="AE12" i="5"/>
  <c r="AD12" i="5"/>
  <c r="AC12" i="5"/>
  <c r="AB12" i="5"/>
  <c r="O12" i="5"/>
  <c r="J12" i="5"/>
  <c r="AE11" i="5"/>
  <c r="AD11" i="5"/>
  <c r="AC11" i="5"/>
  <c r="AB11" i="5"/>
  <c r="O11" i="5"/>
  <c r="J11" i="5"/>
  <c r="AE10" i="5"/>
  <c r="AD10" i="5"/>
  <c r="AC10" i="5"/>
  <c r="AB10" i="5"/>
  <c r="O10" i="5"/>
  <c r="J10" i="5"/>
  <c r="AE9" i="5"/>
  <c r="AD9" i="5"/>
  <c r="AC9" i="5"/>
  <c r="AB9" i="5"/>
  <c r="O9" i="5"/>
  <c r="J9" i="5"/>
  <c r="AE8" i="5"/>
  <c r="AD8" i="5"/>
  <c r="AC8" i="5"/>
  <c r="AB8" i="5"/>
  <c r="O8" i="5"/>
  <c r="J8" i="5"/>
  <c r="AE7" i="5"/>
  <c r="AD7" i="5"/>
  <c r="AC7" i="5"/>
  <c r="AB7" i="5"/>
  <c r="O7" i="5"/>
  <c r="J7" i="5"/>
  <c r="AE6" i="5"/>
  <c r="AD6" i="5"/>
  <c r="AC6" i="5"/>
  <c r="AB6" i="5"/>
  <c r="O6" i="5"/>
  <c r="J6" i="5"/>
  <c r="AE5" i="5"/>
  <c r="AD5" i="5"/>
  <c r="AC5" i="5"/>
  <c r="AB5" i="5"/>
  <c r="O5" i="5"/>
  <c r="J5" i="5"/>
  <c r="A5" i="5"/>
  <c r="A6" i="5" s="1"/>
  <c r="AE4" i="5"/>
  <c r="AD4" i="5"/>
  <c r="AC4" i="5"/>
  <c r="AB4" i="5"/>
  <c r="Z4" i="5"/>
  <c r="Z5" i="5" s="1"/>
  <c r="X4" i="5"/>
  <c r="X5" i="5" s="1"/>
  <c r="O4" i="5"/>
  <c r="J4" i="5"/>
  <c r="G4" i="5"/>
  <c r="A4" i="5"/>
  <c r="AE3" i="5"/>
  <c r="F4" i="5" s="1"/>
  <c r="F5" i="5" s="1"/>
  <c r="F6" i="5" s="1"/>
  <c r="AD3" i="5"/>
  <c r="E4" i="5" s="1"/>
  <c r="E5" i="5" s="1"/>
  <c r="E6" i="5" s="1"/>
  <c r="AC3" i="5"/>
  <c r="AB3" i="5"/>
  <c r="C4" i="5" s="1"/>
  <c r="C5" i="5" s="1"/>
  <c r="O3" i="5"/>
  <c r="K3" i="5" s="1"/>
  <c r="I3" i="5"/>
  <c r="B3" i="5"/>
  <c r="AX8" i="8" l="1"/>
  <c r="W8" i="8"/>
  <c r="K5" i="8"/>
  <c r="G6" i="8"/>
  <c r="I5" i="8"/>
  <c r="A8" i="8"/>
  <c r="Y8" i="8" s="1"/>
  <c r="B7" i="8"/>
  <c r="X7" i="8"/>
  <c r="F7" i="8"/>
  <c r="AY7" i="8"/>
  <c r="AY8" i="8" s="1"/>
  <c r="D7" i="8"/>
  <c r="D8" i="8" s="1"/>
  <c r="K30" i="6"/>
  <c r="Y4" i="6"/>
  <c r="Y5" i="6" s="1"/>
  <c r="BA4" i="6"/>
  <c r="G5" i="6"/>
  <c r="K5" i="6" s="1"/>
  <c r="E4" i="6"/>
  <c r="X5" i="6"/>
  <c r="W4" i="6"/>
  <c r="AX4" i="6"/>
  <c r="I4" i="6"/>
  <c r="A5" i="6"/>
  <c r="BA5" i="6" s="1"/>
  <c r="A7" i="5"/>
  <c r="B6" i="5"/>
  <c r="E7" i="5"/>
  <c r="C6" i="5"/>
  <c r="C7" i="5" s="1"/>
  <c r="Z6" i="5"/>
  <c r="Z7" i="5" s="1"/>
  <c r="B5" i="5"/>
  <c r="K4" i="5"/>
  <c r="G5" i="5"/>
  <c r="X6" i="5"/>
  <c r="X7" i="5" s="1"/>
  <c r="AX4" i="5"/>
  <c r="AX5" i="5" s="1"/>
  <c r="AX6" i="5" s="1"/>
  <c r="AX7" i="5" s="1"/>
  <c r="W4" i="5"/>
  <c r="W5" i="5" s="1"/>
  <c r="W6" i="5" s="1"/>
  <c r="W7" i="5" s="1"/>
  <c r="B4" i="5"/>
  <c r="AZ4" i="5"/>
  <c r="AZ5" i="5" s="1"/>
  <c r="AZ6" i="5" s="1"/>
  <c r="AZ7" i="5" s="1"/>
  <c r="Y4" i="5"/>
  <c r="Y5" i="5" s="1"/>
  <c r="Y6" i="5" s="1"/>
  <c r="Y7" i="5" s="1"/>
  <c r="I4" i="5"/>
  <c r="AY4" i="5"/>
  <c r="AY5" i="5" s="1"/>
  <c r="AY6" i="5" s="1"/>
  <c r="AY7" i="5" s="1"/>
  <c r="D4" i="5"/>
  <c r="D5" i="5" s="1"/>
  <c r="D6" i="5" s="1"/>
  <c r="D7" i="5" s="1"/>
  <c r="BA4" i="5"/>
  <c r="BA5" i="5" s="1"/>
  <c r="BA6" i="5" s="1"/>
  <c r="BA7" i="5" s="1"/>
  <c r="B3" i="4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C2" i="4"/>
  <c r="D2" i="4"/>
  <c r="B2" i="4"/>
  <c r="Y9" i="8" l="1"/>
  <c r="C8" i="8"/>
  <c r="C9" i="8" s="1"/>
  <c r="AX9" i="8"/>
  <c r="Z8" i="8"/>
  <c r="AZ8" i="8"/>
  <c r="E8" i="8"/>
  <c r="E9" i="8" s="1"/>
  <c r="D9" i="8"/>
  <c r="G7" i="8"/>
  <c r="I6" i="8"/>
  <c r="K6" i="8"/>
  <c r="W9" i="8"/>
  <c r="A9" i="8"/>
  <c r="B8" i="8"/>
  <c r="F8" i="8"/>
  <c r="F9" i="8" s="1"/>
  <c r="BA8" i="8"/>
  <c r="BA9" i="8" s="1"/>
  <c r="X8" i="8"/>
  <c r="X9" i="8" s="1"/>
  <c r="E5" i="6"/>
  <c r="AX5" i="6"/>
  <c r="AX6" i="6" s="1"/>
  <c r="Z5" i="6"/>
  <c r="C5" i="6"/>
  <c r="G6" i="6"/>
  <c r="G7" i="6" s="1"/>
  <c r="D5" i="6"/>
  <c r="I5" i="6"/>
  <c r="Y6" i="6"/>
  <c r="A6" i="6"/>
  <c r="B5" i="6"/>
  <c r="AZ5" i="6"/>
  <c r="AZ6" i="6" s="1"/>
  <c r="F5" i="6"/>
  <c r="F6" i="6" s="1"/>
  <c r="W5" i="6"/>
  <c r="AY5" i="6"/>
  <c r="AY6" i="6" s="1"/>
  <c r="BA8" i="5"/>
  <c r="W8" i="5"/>
  <c r="E8" i="5"/>
  <c r="A8" i="5"/>
  <c r="C8" i="5" s="1"/>
  <c r="B7" i="5"/>
  <c r="I5" i="5"/>
  <c r="G6" i="5"/>
  <c r="K5" i="5"/>
  <c r="F7" i="5"/>
  <c r="X53" i="3"/>
  <c r="Y53" i="3"/>
  <c r="Z53" i="3"/>
  <c r="AA53" i="3"/>
  <c r="AB53" i="3"/>
  <c r="AC53" i="3"/>
  <c r="AD53" i="3"/>
  <c r="AE53" i="3"/>
  <c r="AF53" i="3"/>
  <c r="X54" i="3"/>
  <c r="Y54" i="3"/>
  <c r="Z54" i="3"/>
  <c r="AA54" i="3"/>
  <c r="AB54" i="3"/>
  <c r="AC54" i="3"/>
  <c r="AD54" i="3"/>
  <c r="AE54" i="3"/>
  <c r="AF54" i="3"/>
  <c r="X55" i="3"/>
  <c r="Y55" i="3"/>
  <c r="Z55" i="3"/>
  <c r="AA55" i="3"/>
  <c r="AB55" i="3"/>
  <c r="AC55" i="3"/>
  <c r="AD55" i="3"/>
  <c r="AE55" i="3"/>
  <c r="AF55" i="3"/>
  <c r="X56" i="3"/>
  <c r="Y56" i="3"/>
  <c r="Z56" i="3"/>
  <c r="AA56" i="3"/>
  <c r="AB56" i="3"/>
  <c r="AC56" i="3"/>
  <c r="AD56" i="3"/>
  <c r="AE56" i="3"/>
  <c r="AF56" i="3"/>
  <c r="X57" i="3"/>
  <c r="Y57" i="3"/>
  <c r="Z57" i="3"/>
  <c r="AA57" i="3"/>
  <c r="AB57" i="3"/>
  <c r="AC57" i="3"/>
  <c r="AD57" i="3"/>
  <c r="AE57" i="3"/>
  <c r="AF57" i="3"/>
  <c r="X58" i="3"/>
  <c r="Y58" i="3"/>
  <c r="Z58" i="3"/>
  <c r="AA58" i="3"/>
  <c r="AB58" i="3"/>
  <c r="AC58" i="3"/>
  <c r="AD58" i="3"/>
  <c r="AE58" i="3"/>
  <c r="AF58" i="3"/>
  <c r="X59" i="3"/>
  <c r="Y59" i="3"/>
  <c r="Z59" i="3"/>
  <c r="AA59" i="3"/>
  <c r="AB59" i="3"/>
  <c r="AC59" i="3"/>
  <c r="AD59" i="3"/>
  <c r="AE59" i="3"/>
  <c r="AF59" i="3"/>
  <c r="X60" i="3"/>
  <c r="Y60" i="3"/>
  <c r="Z60" i="3"/>
  <c r="AA60" i="3"/>
  <c r="AB60" i="3"/>
  <c r="AC60" i="3"/>
  <c r="AD60" i="3"/>
  <c r="AE60" i="3"/>
  <c r="AF60" i="3"/>
  <c r="X61" i="3"/>
  <c r="Y61" i="3"/>
  <c r="Z61" i="3"/>
  <c r="AA61" i="3"/>
  <c r="AB61" i="3"/>
  <c r="AC61" i="3"/>
  <c r="AD61" i="3"/>
  <c r="AE61" i="3"/>
  <c r="AF61" i="3"/>
  <c r="X62" i="3"/>
  <c r="Y62" i="3"/>
  <c r="Z62" i="3"/>
  <c r="AA62" i="3"/>
  <c r="AB62" i="3"/>
  <c r="AC62" i="3"/>
  <c r="AD62" i="3"/>
  <c r="AE62" i="3"/>
  <c r="AF62" i="3"/>
  <c r="X63" i="3"/>
  <c r="Y63" i="3"/>
  <c r="Z63" i="3"/>
  <c r="AA63" i="3"/>
  <c r="AB63" i="3"/>
  <c r="AC63" i="3"/>
  <c r="AD63" i="3"/>
  <c r="AE63" i="3"/>
  <c r="AF63" i="3"/>
  <c r="X64" i="3"/>
  <c r="Y64" i="3"/>
  <c r="Z64" i="3"/>
  <c r="AA64" i="3"/>
  <c r="AB64" i="3"/>
  <c r="AC64" i="3"/>
  <c r="AD64" i="3"/>
  <c r="AE64" i="3"/>
  <c r="AF64" i="3"/>
  <c r="X65" i="3"/>
  <c r="Y65" i="3"/>
  <c r="Z65" i="3"/>
  <c r="AA65" i="3"/>
  <c r="AB65" i="3"/>
  <c r="AC65" i="3"/>
  <c r="AD65" i="3"/>
  <c r="AE65" i="3"/>
  <c r="AF65" i="3"/>
  <c r="X66" i="3"/>
  <c r="Y66" i="3"/>
  <c r="Z66" i="3"/>
  <c r="AA66" i="3"/>
  <c r="AB66" i="3"/>
  <c r="AC66" i="3"/>
  <c r="AD66" i="3"/>
  <c r="AE66" i="3"/>
  <c r="AF66" i="3"/>
  <c r="X67" i="3"/>
  <c r="Y67" i="3"/>
  <c r="Z67" i="3"/>
  <c r="AA67" i="3"/>
  <c r="AB67" i="3"/>
  <c r="AC67" i="3"/>
  <c r="AD67" i="3"/>
  <c r="AE67" i="3"/>
  <c r="AF67" i="3"/>
  <c r="X68" i="3"/>
  <c r="Y68" i="3"/>
  <c r="Z68" i="3"/>
  <c r="AA68" i="3"/>
  <c r="AB68" i="3"/>
  <c r="AC68" i="3"/>
  <c r="AD68" i="3"/>
  <c r="AE68" i="3"/>
  <c r="AF68" i="3"/>
  <c r="X69" i="3"/>
  <c r="Y69" i="3"/>
  <c r="Z69" i="3"/>
  <c r="AA69" i="3"/>
  <c r="AB69" i="3"/>
  <c r="AC69" i="3"/>
  <c r="AD69" i="3"/>
  <c r="AE69" i="3"/>
  <c r="AF69" i="3"/>
  <c r="X70" i="3"/>
  <c r="Y70" i="3"/>
  <c r="Z70" i="3"/>
  <c r="AA70" i="3"/>
  <c r="AB70" i="3"/>
  <c r="AC70" i="3"/>
  <c r="AD70" i="3"/>
  <c r="AE70" i="3"/>
  <c r="AF70" i="3"/>
  <c r="X71" i="3"/>
  <c r="Y71" i="3"/>
  <c r="Z71" i="3"/>
  <c r="AA71" i="3"/>
  <c r="AB71" i="3"/>
  <c r="AC71" i="3"/>
  <c r="AD71" i="3"/>
  <c r="AE71" i="3"/>
  <c r="AF71" i="3"/>
  <c r="X72" i="3"/>
  <c r="Y72" i="3"/>
  <c r="Z72" i="3"/>
  <c r="AA72" i="3"/>
  <c r="AB72" i="3"/>
  <c r="AC72" i="3"/>
  <c r="AD72" i="3"/>
  <c r="AE72" i="3"/>
  <c r="AF72" i="3"/>
  <c r="X73" i="3"/>
  <c r="Y73" i="3"/>
  <c r="Z73" i="3"/>
  <c r="AA73" i="3"/>
  <c r="AB73" i="3"/>
  <c r="AC73" i="3"/>
  <c r="AD73" i="3"/>
  <c r="AE73" i="3"/>
  <c r="AF73" i="3"/>
  <c r="X74" i="3"/>
  <c r="Y74" i="3"/>
  <c r="Z74" i="3"/>
  <c r="AA74" i="3"/>
  <c r="AB74" i="3"/>
  <c r="AC74" i="3"/>
  <c r="AD74" i="3"/>
  <c r="AE74" i="3"/>
  <c r="AF74" i="3"/>
  <c r="X75" i="3"/>
  <c r="Y75" i="3"/>
  <c r="Z75" i="3"/>
  <c r="AA75" i="3"/>
  <c r="AB75" i="3"/>
  <c r="AC75" i="3"/>
  <c r="AD75" i="3"/>
  <c r="AE75" i="3"/>
  <c r="AF75" i="3"/>
  <c r="X76" i="3"/>
  <c r="Y76" i="3"/>
  <c r="Z76" i="3"/>
  <c r="AA76" i="3"/>
  <c r="AB76" i="3"/>
  <c r="AC76" i="3"/>
  <c r="AD76" i="3"/>
  <c r="AE76" i="3"/>
  <c r="AF76" i="3"/>
  <c r="X77" i="3"/>
  <c r="Y77" i="3"/>
  <c r="Z77" i="3"/>
  <c r="AA77" i="3"/>
  <c r="AB77" i="3"/>
  <c r="AC77" i="3"/>
  <c r="AD77" i="3"/>
  <c r="AE77" i="3"/>
  <c r="AF77" i="3"/>
  <c r="X78" i="3"/>
  <c r="Y78" i="3"/>
  <c r="Z78" i="3"/>
  <c r="AA78" i="3"/>
  <c r="AB78" i="3"/>
  <c r="AC78" i="3"/>
  <c r="AD78" i="3"/>
  <c r="AE78" i="3"/>
  <c r="AF78" i="3"/>
  <c r="X79" i="3"/>
  <c r="Y79" i="3"/>
  <c r="Z79" i="3"/>
  <c r="AA79" i="3"/>
  <c r="AB79" i="3"/>
  <c r="AC79" i="3"/>
  <c r="AD79" i="3"/>
  <c r="AE79" i="3"/>
  <c r="AF79" i="3"/>
  <c r="X80" i="3"/>
  <c r="Y80" i="3"/>
  <c r="Z80" i="3"/>
  <c r="AA80" i="3"/>
  <c r="AB80" i="3"/>
  <c r="AC80" i="3"/>
  <c r="AD80" i="3"/>
  <c r="AE80" i="3"/>
  <c r="AF80" i="3"/>
  <c r="X81" i="3"/>
  <c r="Y81" i="3"/>
  <c r="Z81" i="3"/>
  <c r="AA81" i="3"/>
  <c r="AB81" i="3"/>
  <c r="AC81" i="3"/>
  <c r="AD81" i="3"/>
  <c r="AE81" i="3"/>
  <c r="AF81" i="3"/>
  <c r="X82" i="3"/>
  <c r="Y82" i="3"/>
  <c r="Z82" i="3"/>
  <c r="AA82" i="3"/>
  <c r="AB82" i="3"/>
  <c r="AC82" i="3"/>
  <c r="AD82" i="3"/>
  <c r="AE82" i="3"/>
  <c r="AF82" i="3"/>
  <c r="X83" i="3"/>
  <c r="Y83" i="3"/>
  <c r="Z83" i="3"/>
  <c r="AA83" i="3"/>
  <c r="AB83" i="3"/>
  <c r="AC83" i="3"/>
  <c r="AD83" i="3"/>
  <c r="AE83" i="3"/>
  <c r="AF83" i="3"/>
  <c r="X84" i="3"/>
  <c r="Y84" i="3"/>
  <c r="Z84" i="3"/>
  <c r="AA84" i="3"/>
  <c r="AB84" i="3"/>
  <c r="AC84" i="3"/>
  <c r="AD84" i="3"/>
  <c r="AE84" i="3"/>
  <c r="AF84" i="3"/>
  <c r="X85" i="3"/>
  <c r="Y85" i="3"/>
  <c r="Z85" i="3"/>
  <c r="AA85" i="3"/>
  <c r="AB85" i="3"/>
  <c r="AC85" i="3"/>
  <c r="AD85" i="3"/>
  <c r="AE85" i="3"/>
  <c r="AF85" i="3"/>
  <c r="X86" i="3"/>
  <c r="Y86" i="3"/>
  <c r="Z86" i="3"/>
  <c r="AA86" i="3"/>
  <c r="AB86" i="3"/>
  <c r="AC86" i="3"/>
  <c r="AD86" i="3"/>
  <c r="AE86" i="3"/>
  <c r="AF86" i="3"/>
  <c r="X87" i="3"/>
  <c r="Y87" i="3"/>
  <c r="Z87" i="3"/>
  <c r="AA87" i="3"/>
  <c r="AB87" i="3"/>
  <c r="AC87" i="3"/>
  <c r="AD87" i="3"/>
  <c r="AE87" i="3"/>
  <c r="AF87" i="3"/>
  <c r="X88" i="3"/>
  <c r="Y88" i="3"/>
  <c r="Z88" i="3"/>
  <c r="AA88" i="3"/>
  <c r="AB88" i="3"/>
  <c r="AC88" i="3"/>
  <c r="AD88" i="3"/>
  <c r="AE88" i="3"/>
  <c r="AF88" i="3"/>
  <c r="X89" i="3"/>
  <c r="Y89" i="3"/>
  <c r="Z89" i="3"/>
  <c r="AA89" i="3"/>
  <c r="AB89" i="3"/>
  <c r="AC89" i="3"/>
  <c r="AD89" i="3"/>
  <c r="AE89" i="3"/>
  <c r="AF89" i="3"/>
  <c r="X90" i="3"/>
  <c r="Y90" i="3"/>
  <c r="Z90" i="3"/>
  <c r="AA90" i="3"/>
  <c r="AB90" i="3"/>
  <c r="AC90" i="3"/>
  <c r="AD90" i="3"/>
  <c r="AE90" i="3"/>
  <c r="AF90" i="3"/>
  <c r="X91" i="3"/>
  <c r="Y91" i="3"/>
  <c r="Z91" i="3"/>
  <c r="AA91" i="3"/>
  <c r="AB91" i="3"/>
  <c r="AC91" i="3"/>
  <c r="AD91" i="3"/>
  <c r="AE91" i="3"/>
  <c r="AF91" i="3"/>
  <c r="X92" i="3"/>
  <c r="Y92" i="3"/>
  <c r="Z92" i="3"/>
  <c r="AA92" i="3"/>
  <c r="AB92" i="3"/>
  <c r="AC92" i="3"/>
  <c r="AD92" i="3"/>
  <c r="AE92" i="3"/>
  <c r="AF92" i="3"/>
  <c r="X93" i="3"/>
  <c r="Y93" i="3"/>
  <c r="Z93" i="3"/>
  <c r="AA93" i="3"/>
  <c r="AB93" i="3"/>
  <c r="AC93" i="3"/>
  <c r="AD93" i="3"/>
  <c r="AE93" i="3"/>
  <c r="AF93" i="3"/>
  <c r="X94" i="3"/>
  <c r="Y94" i="3"/>
  <c r="Z94" i="3"/>
  <c r="AA94" i="3"/>
  <c r="AB94" i="3"/>
  <c r="AC94" i="3"/>
  <c r="AD94" i="3"/>
  <c r="AE94" i="3"/>
  <c r="AF94" i="3"/>
  <c r="X95" i="3"/>
  <c r="Y95" i="3"/>
  <c r="Z95" i="3"/>
  <c r="AA95" i="3"/>
  <c r="AB95" i="3"/>
  <c r="AC95" i="3"/>
  <c r="AD95" i="3"/>
  <c r="AE95" i="3"/>
  <c r="AF95" i="3"/>
  <c r="X96" i="3"/>
  <c r="Y96" i="3"/>
  <c r="Z96" i="3"/>
  <c r="AA96" i="3"/>
  <c r="AB96" i="3"/>
  <c r="AC96" i="3"/>
  <c r="AD96" i="3"/>
  <c r="AE96" i="3"/>
  <c r="AF96" i="3"/>
  <c r="X97" i="3"/>
  <c r="Y97" i="3"/>
  <c r="Z97" i="3"/>
  <c r="AA97" i="3"/>
  <c r="AB97" i="3"/>
  <c r="AC97" i="3"/>
  <c r="AD97" i="3"/>
  <c r="AE97" i="3"/>
  <c r="AF97" i="3"/>
  <c r="X98" i="3"/>
  <c r="Y98" i="3"/>
  <c r="Z98" i="3"/>
  <c r="AA98" i="3"/>
  <c r="AB98" i="3"/>
  <c r="AC98" i="3"/>
  <c r="AD98" i="3"/>
  <c r="AE98" i="3"/>
  <c r="AF98" i="3"/>
  <c r="X99" i="3"/>
  <c r="Y99" i="3"/>
  <c r="Z99" i="3"/>
  <c r="AA99" i="3"/>
  <c r="AB99" i="3"/>
  <c r="AC99" i="3"/>
  <c r="AD99" i="3"/>
  <c r="AE99" i="3"/>
  <c r="AF99" i="3"/>
  <c r="X100" i="3"/>
  <c r="Y100" i="3"/>
  <c r="Z100" i="3"/>
  <c r="AA100" i="3"/>
  <c r="AB100" i="3"/>
  <c r="AC100" i="3"/>
  <c r="AD100" i="3"/>
  <c r="AE100" i="3"/>
  <c r="AF100" i="3"/>
  <c r="X101" i="3"/>
  <c r="Y101" i="3"/>
  <c r="Z101" i="3"/>
  <c r="AA101" i="3"/>
  <c r="AB101" i="3"/>
  <c r="AC101" i="3"/>
  <c r="AD101" i="3"/>
  <c r="AE101" i="3"/>
  <c r="AF101" i="3"/>
  <c r="X102" i="3"/>
  <c r="Y102" i="3"/>
  <c r="Z102" i="3"/>
  <c r="AA102" i="3"/>
  <c r="AB102" i="3"/>
  <c r="AC102" i="3"/>
  <c r="AD102" i="3"/>
  <c r="AE102" i="3"/>
  <c r="AF102" i="3"/>
  <c r="X103" i="3"/>
  <c r="Y103" i="3"/>
  <c r="Z103" i="3"/>
  <c r="AA103" i="3"/>
  <c r="AB103" i="3"/>
  <c r="AC103" i="3"/>
  <c r="AD103" i="3"/>
  <c r="AE103" i="3"/>
  <c r="AF103" i="3"/>
  <c r="X104" i="3"/>
  <c r="Y104" i="3"/>
  <c r="Z104" i="3"/>
  <c r="AA104" i="3"/>
  <c r="AB104" i="3"/>
  <c r="AC104" i="3"/>
  <c r="AD104" i="3"/>
  <c r="AE104" i="3"/>
  <c r="AF104" i="3"/>
  <c r="X105" i="3"/>
  <c r="Y105" i="3"/>
  <c r="Z105" i="3"/>
  <c r="AA105" i="3"/>
  <c r="AB105" i="3"/>
  <c r="AC105" i="3"/>
  <c r="AD105" i="3"/>
  <c r="AE105" i="3"/>
  <c r="AF105" i="3"/>
  <c r="X106" i="3"/>
  <c r="Y106" i="3"/>
  <c r="Z106" i="3"/>
  <c r="AA106" i="3"/>
  <c r="AB106" i="3"/>
  <c r="AC106" i="3"/>
  <c r="AD106" i="3"/>
  <c r="AE106" i="3"/>
  <c r="AF106" i="3"/>
  <c r="X107" i="3"/>
  <c r="Y107" i="3"/>
  <c r="Z107" i="3"/>
  <c r="AA107" i="3"/>
  <c r="AB107" i="3"/>
  <c r="AC107" i="3"/>
  <c r="AD107" i="3"/>
  <c r="AE107" i="3"/>
  <c r="AF107" i="3"/>
  <c r="Y52" i="3"/>
  <c r="Z52" i="3"/>
  <c r="AA52" i="3"/>
  <c r="AB52" i="3"/>
  <c r="AC52" i="3"/>
  <c r="AD52" i="3"/>
  <c r="AE52" i="3"/>
  <c r="AF52" i="3"/>
  <c r="X52" i="3"/>
  <c r="L53" i="3"/>
  <c r="M53" i="3"/>
  <c r="N53" i="3"/>
  <c r="O53" i="3"/>
  <c r="P53" i="3"/>
  <c r="Q53" i="3"/>
  <c r="R53" i="3"/>
  <c r="S53" i="3"/>
  <c r="T53" i="3"/>
  <c r="U53" i="3"/>
  <c r="V53" i="3"/>
  <c r="W53" i="3"/>
  <c r="L54" i="3"/>
  <c r="M54" i="3"/>
  <c r="N54" i="3"/>
  <c r="O54" i="3"/>
  <c r="P54" i="3"/>
  <c r="Q54" i="3"/>
  <c r="R54" i="3"/>
  <c r="S54" i="3"/>
  <c r="T54" i="3"/>
  <c r="U54" i="3"/>
  <c r="V54" i="3"/>
  <c r="W54" i="3"/>
  <c r="L55" i="3"/>
  <c r="M55" i="3"/>
  <c r="N55" i="3"/>
  <c r="O55" i="3"/>
  <c r="P55" i="3"/>
  <c r="Q55" i="3"/>
  <c r="R55" i="3"/>
  <c r="S55" i="3"/>
  <c r="T55" i="3"/>
  <c r="U55" i="3"/>
  <c r="V55" i="3"/>
  <c r="W55" i="3"/>
  <c r="L56" i="3"/>
  <c r="M56" i="3"/>
  <c r="N56" i="3"/>
  <c r="O56" i="3"/>
  <c r="P56" i="3"/>
  <c r="Q56" i="3"/>
  <c r="R56" i="3"/>
  <c r="S56" i="3"/>
  <c r="T56" i="3"/>
  <c r="U56" i="3"/>
  <c r="V56" i="3"/>
  <c r="W56" i="3"/>
  <c r="L57" i="3"/>
  <c r="M57" i="3"/>
  <c r="N57" i="3"/>
  <c r="O57" i="3"/>
  <c r="P57" i="3"/>
  <c r="Q57" i="3"/>
  <c r="R57" i="3"/>
  <c r="S57" i="3"/>
  <c r="T57" i="3"/>
  <c r="U57" i="3"/>
  <c r="V57" i="3"/>
  <c r="W57" i="3"/>
  <c r="L58" i="3"/>
  <c r="M58" i="3"/>
  <c r="N58" i="3"/>
  <c r="O58" i="3"/>
  <c r="P58" i="3"/>
  <c r="Q58" i="3"/>
  <c r="R58" i="3"/>
  <c r="S58" i="3"/>
  <c r="T58" i="3"/>
  <c r="U58" i="3"/>
  <c r="V58" i="3"/>
  <c r="W58" i="3"/>
  <c r="L59" i="3"/>
  <c r="M59" i="3"/>
  <c r="N59" i="3"/>
  <c r="O59" i="3"/>
  <c r="P59" i="3"/>
  <c r="Q59" i="3"/>
  <c r="R59" i="3"/>
  <c r="S59" i="3"/>
  <c r="T59" i="3"/>
  <c r="U59" i="3"/>
  <c r="V59" i="3"/>
  <c r="W59" i="3"/>
  <c r="L60" i="3"/>
  <c r="M60" i="3"/>
  <c r="N60" i="3"/>
  <c r="O60" i="3"/>
  <c r="P60" i="3"/>
  <c r="Q60" i="3"/>
  <c r="R60" i="3"/>
  <c r="S60" i="3"/>
  <c r="T60" i="3"/>
  <c r="U60" i="3"/>
  <c r="V60" i="3"/>
  <c r="W60" i="3"/>
  <c r="L61" i="3"/>
  <c r="M61" i="3"/>
  <c r="N61" i="3"/>
  <c r="O61" i="3"/>
  <c r="P61" i="3"/>
  <c r="Q61" i="3"/>
  <c r="R61" i="3"/>
  <c r="S61" i="3"/>
  <c r="T61" i="3"/>
  <c r="U61" i="3"/>
  <c r="V61" i="3"/>
  <c r="W61" i="3"/>
  <c r="L62" i="3"/>
  <c r="M62" i="3"/>
  <c r="N62" i="3"/>
  <c r="O62" i="3"/>
  <c r="P62" i="3"/>
  <c r="Q62" i="3"/>
  <c r="R62" i="3"/>
  <c r="S62" i="3"/>
  <c r="T62" i="3"/>
  <c r="U62" i="3"/>
  <c r="V62" i="3"/>
  <c r="W62" i="3"/>
  <c r="L63" i="3"/>
  <c r="M63" i="3"/>
  <c r="N63" i="3"/>
  <c r="O63" i="3"/>
  <c r="P63" i="3"/>
  <c r="Q63" i="3"/>
  <c r="R63" i="3"/>
  <c r="S63" i="3"/>
  <c r="T63" i="3"/>
  <c r="U63" i="3"/>
  <c r="V63" i="3"/>
  <c r="W63" i="3"/>
  <c r="L64" i="3"/>
  <c r="M64" i="3"/>
  <c r="N64" i="3"/>
  <c r="O64" i="3"/>
  <c r="P64" i="3"/>
  <c r="Q64" i="3"/>
  <c r="R64" i="3"/>
  <c r="S64" i="3"/>
  <c r="T64" i="3"/>
  <c r="U64" i="3"/>
  <c r="V64" i="3"/>
  <c r="W64" i="3"/>
  <c r="L65" i="3"/>
  <c r="M65" i="3"/>
  <c r="N65" i="3"/>
  <c r="O65" i="3"/>
  <c r="P65" i="3"/>
  <c r="Q65" i="3"/>
  <c r="R65" i="3"/>
  <c r="S65" i="3"/>
  <c r="T65" i="3"/>
  <c r="U65" i="3"/>
  <c r="V65" i="3"/>
  <c r="W65" i="3"/>
  <c r="L66" i="3"/>
  <c r="M66" i="3"/>
  <c r="N66" i="3"/>
  <c r="O66" i="3"/>
  <c r="P66" i="3"/>
  <c r="Q66" i="3"/>
  <c r="R66" i="3"/>
  <c r="S66" i="3"/>
  <c r="T66" i="3"/>
  <c r="U66" i="3"/>
  <c r="V66" i="3"/>
  <c r="W66" i="3"/>
  <c r="L67" i="3"/>
  <c r="M67" i="3"/>
  <c r="N67" i="3"/>
  <c r="O67" i="3"/>
  <c r="P67" i="3"/>
  <c r="Q67" i="3"/>
  <c r="R67" i="3"/>
  <c r="S67" i="3"/>
  <c r="T67" i="3"/>
  <c r="U67" i="3"/>
  <c r="V67" i="3"/>
  <c r="W67" i="3"/>
  <c r="L68" i="3"/>
  <c r="M68" i="3"/>
  <c r="N68" i="3"/>
  <c r="O68" i="3"/>
  <c r="P68" i="3"/>
  <c r="Q68" i="3"/>
  <c r="R68" i="3"/>
  <c r="S68" i="3"/>
  <c r="T68" i="3"/>
  <c r="U68" i="3"/>
  <c r="V68" i="3"/>
  <c r="W68" i="3"/>
  <c r="L69" i="3"/>
  <c r="M69" i="3"/>
  <c r="N69" i="3"/>
  <c r="O69" i="3"/>
  <c r="P69" i="3"/>
  <c r="Q69" i="3"/>
  <c r="R69" i="3"/>
  <c r="S69" i="3"/>
  <c r="T69" i="3"/>
  <c r="U69" i="3"/>
  <c r="V69" i="3"/>
  <c r="W69" i="3"/>
  <c r="L70" i="3"/>
  <c r="M70" i="3"/>
  <c r="N70" i="3"/>
  <c r="O70" i="3"/>
  <c r="P70" i="3"/>
  <c r="Q70" i="3"/>
  <c r="R70" i="3"/>
  <c r="S70" i="3"/>
  <c r="T70" i="3"/>
  <c r="U70" i="3"/>
  <c r="V70" i="3"/>
  <c r="W70" i="3"/>
  <c r="L71" i="3"/>
  <c r="M71" i="3"/>
  <c r="N71" i="3"/>
  <c r="O71" i="3"/>
  <c r="P71" i="3"/>
  <c r="Q71" i="3"/>
  <c r="R71" i="3"/>
  <c r="S71" i="3"/>
  <c r="T71" i="3"/>
  <c r="U71" i="3"/>
  <c r="V71" i="3"/>
  <c r="W71" i="3"/>
  <c r="L72" i="3"/>
  <c r="M72" i="3"/>
  <c r="N72" i="3"/>
  <c r="O72" i="3"/>
  <c r="P72" i="3"/>
  <c r="Q72" i="3"/>
  <c r="R72" i="3"/>
  <c r="S72" i="3"/>
  <c r="T72" i="3"/>
  <c r="U72" i="3"/>
  <c r="V72" i="3"/>
  <c r="W72" i="3"/>
  <c r="L73" i="3"/>
  <c r="M73" i="3"/>
  <c r="N73" i="3"/>
  <c r="O73" i="3"/>
  <c r="P73" i="3"/>
  <c r="Q73" i="3"/>
  <c r="R73" i="3"/>
  <c r="S73" i="3"/>
  <c r="T73" i="3"/>
  <c r="U73" i="3"/>
  <c r="V73" i="3"/>
  <c r="W73" i="3"/>
  <c r="L74" i="3"/>
  <c r="M74" i="3"/>
  <c r="N74" i="3"/>
  <c r="O74" i="3"/>
  <c r="P74" i="3"/>
  <c r="Q74" i="3"/>
  <c r="R74" i="3"/>
  <c r="S74" i="3"/>
  <c r="T74" i="3"/>
  <c r="U74" i="3"/>
  <c r="V74" i="3"/>
  <c r="W74" i="3"/>
  <c r="L75" i="3"/>
  <c r="M75" i="3"/>
  <c r="N75" i="3"/>
  <c r="O75" i="3"/>
  <c r="P75" i="3"/>
  <c r="Q75" i="3"/>
  <c r="R75" i="3"/>
  <c r="S75" i="3"/>
  <c r="T75" i="3"/>
  <c r="U75" i="3"/>
  <c r="V75" i="3"/>
  <c r="W75" i="3"/>
  <c r="L76" i="3"/>
  <c r="M76" i="3"/>
  <c r="N76" i="3"/>
  <c r="O76" i="3"/>
  <c r="P76" i="3"/>
  <c r="Q76" i="3"/>
  <c r="R76" i="3"/>
  <c r="S76" i="3"/>
  <c r="T76" i="3"/>
  <c r="U76" i="3"/>
  <c r="V76" i="3"/>
  <c r="W76" i="3"/>
  <c r="L77" i="3"/>
  <c r="M77" i="3"/>
  <c r="N77" i="3"/>
  <c r="O77" i="3"/>
  <c r="P77" i="3"/>
  <c r="Q77" i="3"/>
  <c r="R77" i="3"/>
  <c r="S77" i="3"/>
  <c r="T77" i="3"/>
  <c r="U77" i="3"/>
  <c r="V77" i="3"/>
  <c r="W77" i="3"/>
  <c r="L78" i="3"/>
  <c r="M78" i="3"/>
  <c r="N78" i="3"/>
  <c r="O78" i="3"/>
  <c r="P78" i="3"/>
  <c r="Q78" i="3"/>
  <c r="R78" i="3"/>
  <c r="S78" i="3"/>
  <c r="T78" i="3"/>
  <c r="U78" i="3"/>
  <c r="V78" i="3"/>
  <c r="W78" i="3"/>
  <c r="L79" i="3"/>
  <c r="M79" i="3"/>
  <c r="N79" i="3"/>
  <c r="O79" i="3"/>
  <c r="P79" i="3"/>
  <c r="Q79" i="3"/>
  <c r="R79" i="3"/>
  <c r="S79" i="3"/>
  <c r="T79" i="3"/>
  <c r="U79" i="3"/>
  <c r="V79" i="3"/>
  <c r="W79" i="3"/>
  <c r="L80" i="3"/>
  <c r="M80" i="3"/>
  <c r="N80" i="3"/>
  <c r="O80" i="3"/>
  <c r="P80" i="3"/>
  <c r="Q80" i="3"/>
  <c r="R80" i="3"/>
  <c r="S80" i="3"/>
  <c r="T80" i="3"/>
  <c r="U80" i="3"/>
  <c r="V80" i="3"/>
  <c r="W80" i="3"/>
  <c r="L81" i="3"/>
  <c r="M81" i="3"/>
  <c r="N81" i="3"/>
  <c r="O81" i="3"/>
  <c r="P81" i="3"/>
  <c r="Q81" i="3"/>
  <c r="R81" i="3"/>
  <c r="S81" i="3"/>
  <c r="T81" i="3"/>
  <c r="U81" i="3"/>
  <c r="V81" i="3"/>
  <c r="W81" i="3"/>
  <c r="L82" i="3"/>
  <c r="M82" i="3"/>
  <c r="N82" i="3"/>
  <c r="O82" i="3"/>
  <c r="P82" i="3"/>
  <c r="Q82" i="3"/>
  <c r="R82" i="3"/>
  <c r="S82" i="3"/>
  <c r="T82" i="3"/>
  <c r="U82" i="3"/>
  <c r="V82" i="3"/>
  <c r="W82" i="3"/>
  <c r="L83" i="3"/>
  <c r="M83" i="3"/>
  <c r="N83" i="3"/>
  <c r="O83" i="3"/>
  <c r="P83" i="3"/>
  <c r="Q83" i="3"/>
  <c r="R83" i="3"/>
  <c r="S83" i="3"/>
  <c r="T83" i="3"/>
  <c r="U83" i="3"/>
  <c r="V83" i="3"/>
  <c r="W83" i="3"/>
  <c r="L84" i="3"/>
  <c r="M84" i="3"/>
  <c r="N84" i="3"/>
  <c r="O84" i="3"/>
  <c r="P84" i="3"/>
  <c r="Q84" i="3"/>
  <c r="R84" i="3"/>
  <c r="S84" i="3"/>
  <c r="T84" i="3"/>
  <c r="U84" i="3"/>
  <c r="V84" i="3"/>
  <c r="W84" i="3"/>
  <c r="L85" i="3"/>
  <c r="M85" i="3"/>
  <c r="N85" i="3"/>
  <c r="O85" i="3"/>
  <c r="P85" i="3"/>
  <c r="Q85" i="3"/>
  <c r="R85" i="3"/>
  <c r="S85" i="3"/>
  <c r="T85" i="3"/>
  <c r="U85" i="3"/>
  <c r="V85" i="3"/>
  <c r="W85" i="3"/>
  <c r="L86" i="3"/>
  <c r="M86" i="3"/>
  <c r="N86" i="3"/>
  <c r="O86" i="3"/>
  <c r="P86" i="3"/>
  <c r="Q86" i="3"/>
  <c r="R86" i="3"/>
  <c r="S86" i="3"/>
  <c r="T86" i="3"/>
  <c r="U86" i="3"/>
  <c r="V86" i="3"/>
  <c r="W86" i="3"/>
  <c r="L87" i="3"/>
  <c r="M87" i="3"/>
  <c r="N87" i="3"/>
  <c r="O87" i="3"/>
  <c r="P87" i="3"/>
  <c r="Q87" i="3"/>
  <c r="R87" i="3"/>
  <c r="S87" i="3"/>
  <c r="T87" i="3"/>
  <c r="U87" i="3"/>
  <c r="V87" i="3"/>
  <c r="W87" i="3"/>
  <c r="L88" i="3"/>
  <c r="M88" i="3"/>
  <c r="N88" i="3"/>
  <c r="O88" i="3"/>
  <c r="P88" i="3"/>
  <c r="Q88" i="3"/>
  <c r="R88" i="3"/>
  <c r="S88" i="3"/>
  <c r="T88" i="3"/>
  <c r="U88" i="3"/>
  <c r="V88" i="3"/>
  <c r="W88" i="3"/>
  <c r="L89" i="3"/>
  <c r="M89" i="3"/>
  <c r="N89" i="3"/>
  <c r="O89" i="3"/>
  <c r="P89" i="3"/>
  <c r="Q89" i="3"/>
  <c r="R89" i="3"/>
  <c r="S89" i="3"/>
  <c r="T89" i="3"/>
  <c r="U89" i="3"/>
  <c r="V89" i="3"/>
  <c r="W89" i="3"/>
  <c r="L90" i="3"/>
  <c r="M90" i="3"/>
  <c r="N90" i="3"/>
  <c r="O90" i="3"/>
  <c r="P90" i="3"/>
  <c r="Q90" i="3"/>
  <c r="R90" i="3"/>
  <c r="S90" i="3"/>
  <c r="T90" i="3"/>
  <c r="U90" i="3"/>
  <c r="V90" i="3"/>
  <c r="W90" i="3"/>
  <c r="L91" i="3"/>
  <c r="M91" i="3"/>
  <c r="N91" i="3"/>
  <c r="O91" i="3"/>
  <c r="P91" i="3"/>
  <c r="Q91" i="3"/>
  <c r="R91" i="3"/>
  <c r="S91" i="3"/>
  <c r="T91" i="3"/>
  <c r="U91" i="3"/>
  <c r="V91" i="3"/>
  <c r="W91" i="3"/>
  <c r="L92" i="3"/>
  <c r="M92" i="3"/>
  <c r="N92" i="3"/>
  <c r="O92" i="3"/>
  <c r="P92" i="3"/>
  <c r="Q92" i="3"/>
  <c r="R92" i="3"/>
  <c r="S92" i="3"/>
  <c r="T92" i="3"/>
  <c r="U92" i="3"/>
  <c r="V92" i="3"/>
  <c r="W92" i="3"/>
  <c r="L93" i="3"/>
  <c r="M93" i="3"/>
  <c r="N93" i="3"/>
  <c r="O93" i="3"/>
  <c r="P93" i="3"/>
  <c r="Q93" i="3"/>
  <c r="R93" i="3"/>
  <c r="S93" i="3"/>
  <c r="T93" i="3"/>
  <c r="U93" i="3"/>
  <c r="V93" i="3"/>
  <c r="W93" i="3"/>
  <c r="L94" i="3"/>
  <c r="M94" i="3"/>
  <c r="N94" i="3"/>
  <c r="O94" i="3"/>
  <c r="P94" i="3"/>
  <c r="Q94" i="3"/>
  <c r="R94" i="3"/>
  <c r="S94" i="3"/>
  <c r="T94" i="3"/>
  <c r="U94" i="3"/>
  <c r="V94" i="3"/>
  <c r="W94" i="3"/>
  <c r="L95" i="3"/>
  <c r="M95" i="3"/>
  <c r="N95" i="3"/>
  <c r="O95" i="3"/>
  <c r="P95" i="3"/>
  <c r="Q95" i="3"/>
  <c r="R95" i="3"/>
  <c r="S95" i="3"/>
  <c r="T95" i="3"/>
  <c r="U95" i="3"/>
  <c r="V95" i="3"/>
  <c r="W95" i="3"/>
  <c r="L96" i="3"/>
  <c r="M96" i="3"/>
  <c r="N96" i="3"/>
  <c r="O96" i="3"/>
  <c r="P96" i="3"/>
  <c r="Q96" i="3"/>
  <c r="R96" i="3"/>
  <c r="S96" i="3"/>
  <c r="T96" i="3"/>
  <c r="U96" i="3"/>
  <c r="V96" i="3"/>
  <c r="W96" i="3"/>
  <c r="L97" i="3"/>
  <c r="M97" i="3"/>
  <c r="N97" i="3"/>
  <c r="O97" i="3"/>
  <c r="P97" i="3"/>
  <c r="Q97" i="3"/>
  <c r="R97" i="3"/>
  <c r="S97" i="3"/>
  <c r="T97" i="3"/>
  <c r="U97" i="3"/>
  <c r="V97" i="3"/>
  <c r="W97" i="3"/>
  <c r="L98" i="3"/>
  <c r="M98" i="3"/>
  <c r="N98" i="3"/>
  <c r="O98" i="3"/>
  <c r="P98" i="3"/>
  <c r="Q98" i="3"/>
  <c r="R98" i="3"/>
  <c r="S98" i="3"/>
  <c r="T98" i="3"/>
  <c r="U98" i="3"/>
  <c r="V98" i="3"/>
  <c r="W98" i="3"/>
  <c r="L99" i="3"/>
  <c r="M99" i="3"/>
  <c r="N99" i="3"/>
  <c r="O99" i="3"/>
  <c r="P99" i="3"/>
  <c r="Q99" i="3"/>
  <c r="R99" i="3"/>
  <c r="S99" i="3"/>
  <c r="T99" i="3"/>
  <c r="U99" i="3"/>
  <c r="V99" i="3"/>
  <c r="W99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M52" i="3"/>
  <c r="N52" i="3"/>
  <c r="O52" i="3"/>
  <c r="P52" i="3"/>
  <c r="Q52" i="3"/>
  <c r="R52" i="3"/>
  <c r="S52" i="3"/>
  <c r="T52" i="3"/>
  <c r="U52" i="3"/>
  <c r="V52" i="3"/>
  <c r="W52" i="3"/>
  <c r="L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J52" i="3"/>
  <c r="K52" i="3"/>
  <c r="I52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C6" i="6" l="1"/>
  <c r="D10" i="8"/>
  <c r="F10" i="8"/>
  <c r="AZ9" i="8"/>
  <c r="A10" i="8"/>
  <c r="B9" i="8"/>
  <c r="Z9" i="8"/>
  <c r="BA10" i="8"/>
  <c r="W10" i="8"/>
  <c r="AX10" i="8"/>
  <c r="AY9" i="8"/>
  <c r="X10" i="8"/>
  <c r="G8" i="8"/>
  <c r="I7" i="8"/>
  <c r="K7" i="8"/>
  <c r="Y10" i="8"/>
  <c r="I6" i="6"/>
  <c r="E6" i="6"/>
  <c r="BA6" i="6"/>
  <c r="K6" i="6"/>
  <c r="W6" i="6"/>
  <c r="W7" i="6" s="1"/>
  <c r="Z6" i="6"/>
  <c r="Z7" i="6" s="1"/>
  <c r="AX7" i="6"/>
  <c r="E7" i="6"/>
  <c r="D6" i="6"/>
  <c r="X6" i="6"/>
  <c r="X7" i="6" s="1"/>
  <c r="AZ7" i="6"/>
  <c r="G8" i="6"/>
  <c r="K7" i="6"/>
  <c r="I7" i="6"/>
  <c r="AY7" i="6"/>
  <c r="B6" i="6"/>
  <c r="A7" i="6"/>
  <c r="G7" i="5"/>
  <c r="I6" i="5"/>
  <c r="K6" i="5"/>
  <c r="BA9" i="5"/>
  <c r="A9" i="5"/>
  <c r="B8" i="5"/>
  <c r="Z8" i="5"/>
  <c r="X8" i="5"/>
  <c r="AZ8" i="5"/>
  <c r="AZ9" i="5" s="1"/>
  <c r="D8" i="5"/>
  <c r="D9" i="5" s="1"/>
  <c r="Y8" i="5"/>
  <c r="F8" i="5"/>
  <c r="F9" i="5" s="1"/>
  <c r="AX8" i="5"/>
  <c r="AX9" i="5" s="1"/>
  <c r="AY8" i="5"/>
  <c r="A32" i="1"/>
  <c r="O31" i="1"/>
  <c r="O32" i="1"/>
  <c r="O33" i="1"/>
  <c r="O34" i="1"/>
  <c r="O35" i="1"/>
  <c r="O36" i="1"/>
  <c r="O37" i="1"/>
  <c r="O38" i="1"/>
  <c r="O30" i="1"/>
  <c r="A31" i="1"/>
  <c r="J37" i="1"/>
  <c r="AB37" i="1"/>
  <c r="AC37" i="1"/>
  <c r="AD37" i="1"/>
  <c r="AE37" i="1"/>
  <c r="J38" i="1"/>
  <c r="AB38" i="1"/>
  <c r="AC38" i="1"/>
  <c r="AD38" i="1"/>
  <c r="AE38" i="1"/>
  <c r="A30" i="1"/>
  <c r="O13" i="1"/>
  <c r="BA4" i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AZ4" i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Y4" i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X4" i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BA11" i="8" l="1"/>
  <c r="Z10" i="8"/>
  <c r="Y11" i="8"/>
  <c r="AY10" i="8"/>
  <c r="AY11" i="8" s="1"/>
  <c r="AZ10" i="8"/>
  <c r="AZ11" i="8" s="1"/>
  <c r="I8" i="8"/>
  <c r="K8" i="8"/>
  <c r="G9" i="8"/>
  <c r="B10" i="8"/>
  <c r="A11" i="8"/>
  <c r="C10" i="8"/>
  <c r="C11" i="8" s="1"/>
  <c r="E10" i="8"/>
  <c r="E11" i="8" s="1"/>
  <c r="F11" i="8"/>
  <c r="D11" i="8"/>
  <c r="B7" i="6"/>
  <c r="A8" i="6"/>
  <c r="AZ8" i="6" s="1"/>
  <c r="BA7" i="6"/>
  <c r="BA8" i="6" s="1"/>
  <c r="C7" i="6"/>
  <c r="D7" i="6"/>
  <c r="D8" i="6" s="1"/>
  <c r="AY8" i="6"/>
  <c r="E8" i="6"/>
  <c r="Y7" i="6"/>
  <c r="G9" i="6"/>
  <c r="K8" i="6"/>
  <c r="I8" i="6"/>
  <c r="F7" i="6"/>
  <c r="F8" i="6" s="1"/>
  <c r="A10" i="5"/>
  <c r="B9" i="5"/>
  <c r="BA10" i="5"/>
  <c r="W9" i="5"/>
  <c r="W10" i="5" s="1"/>
  <c r="D10" i="5"/>
  <c r="AZ10" i="5"/>
  <c r="F10" i="5"/>
  <c r="G8" i="5"/>
  <c r="K7" i="5"/>
  <c r="I7" i="5"/>
  <c r="Y9" i="5"/>
  <c r="Y10" i="5" s="1"/>
  <c r="X9" i="5"/>
  <c r="X10" i="5" s="1"/>
  <c r="Z9" i="5"/>
  <c r="Z10" i="5" s="1"/>
  <c r="E9" i="5"/>
  <c r="E10" i="5" s="1"/>
  <c r="AY9" i="5"/>
  <c r="AY10" i="5" s="1"/>
  <c r="C9" i="5"/>
  <c r="C10" i="5" s="1"/>
  <c r="Y30" i="1"/>
  <c r="Y31" i="1" s="1"/>
  <c r="Z30" i="1"/>
  <c r="AX30" i="1"/>
  <c r="BA30" i="1"/>
  <c r="AY30" i="1"/>
  <c r="AY31" i="1" s="1"/>
  <c r="X30" i="1"/>
  <c r="AZ30" i="1"/>
  <c r="W30" i="1"/>
  <c r="W31" i="1" s="1"/>
  <c r="J36" i="1"/>
  <c r="AB36" i="1"/>
  <c r="AC36" i="1"/>
  <c r="AD36" i="1"/>
  <c r="AE36" i="1"/>
  <c r="J35" i="1"/>
  <c r="AB35" i="1"/>
  <c r="AC35" i="1"/>
  <c r="AD35" i="1"/>
  <c r="AE35" i="1"/>
  <c r="J34" i="1"/>
  <c r="AB34" i="1"/>
  <c r="AC34" i="1"/>
  <c r="AD34" i="1"/>
  <c r="AE34" i="1"/>
  <c r="J33" i="1"/>
  <c r="AB33" i="1"/>
  <c r="AC33" i="1"/>
  <c r="AD33" i="1"/>
  <c r="AE33" i="1"/>
  <c r="J32" i="1"/>
  <c r="AB32" i="1"/>
  <c r="AC32" i="1"/>
  <c r="AD32" i="1"/>
  <c r="AE32" i="1"/>
  <c r="B31" i="1"/>
  <c r="J31" i="1"/>
  <c r="AB31" i="1"/>
  <c r="AC31" i="1"/>
  <c r="AD31" i="1"/>
  <c r="AE31" i="1"/>
  <c r="AB29" i="1"/>
  <c r="AC29" i="1"/>
  <c r="AD29" i="1"/>
  <c r="AE29" i="1"/>
  <c r="AB30" i="1"/>
  <c r="AC30" i="1"/>
  <c r="AD30" i="1"/>
  <c r="AE30" i="1"/>
  <c r="B30" i="1"/>
  <c r="J30" i="1"/>
  <c r="J29" i="1"/>
  <c r="O29" i="1"/>
  <c r="O23" i="1"/>
  <c r="O25" i="1"/>
  <c r="O24" i="1"/>
  <c r="O22" i="1"/>
  <c r="J28" i="1"/>
  <c r="O28" i="1"/>
  <c r="AB28" i="1"/>
  <c r="AC28" i="1"/>
  <c r="AD28" i="1"/>
  <c r="AE28" i="1"/>
  <c r="AE27" i="1"/>
  <c r="AD27" i="1"/>
  <c r="AC27" i="1"/>
  <c r="AB27" i="1"/>
  <c r="O27" i="1"/>
  <c r="J27" i="1"/>
  <c r="AE26" i="1"/>
  <c r="AD26" i="1"/>
  <c r="AC26" i="1"/>
  <c r="AB26" i="1"/>
  <c r="O26" i="1"/>
  <c r="J26" i="1"/>
  <c r="AE25" i="1"/>
  <c r="AD25" i="1"/>
  <c r="AC25" i="1"/>
  <c r="AB25" i="1"/>
  <c r="J25" i="1"/>
  <c r="AE24" i="1"/>
  <c r="AD24" i="1"/>
  <c r="AC24" i="1"/>
  <c r="AB24" i="1"/>
  <c r="J24" i="1"/>
  <c r="AE23" i="1"/>
  <c r="AD23" i="1"/>
  <c r="AC23" i="1"/>
  <c r="AB23" i="1"/>
  <c r="J23" i="1"/>
  <c r="AE22" i="1"/>
  <c r="AD22" i="1"/>
  <c r="AC22" i="1"/>
  <c r="AB22" i="1"/>
  <c r="J22" i="1"/>
  <c r="AE21" i="1"/>
  <c r="AD21" i="1"/>
  <c r="AC21" i="1"/>
  <c r="AB21" i="1"/>
  <c r="O21" i="1"/>
  <c r="J21" i="1"/>
  <c r="AE20" i="1"/>
  <c r="AD20" i="1"/>
  <c r="AC20" i="1"/>
  <c r="AB20" i="1"/>
  <c r="O20" i="1"/>
  <c r="J20" i="1"/>
  <c r="O4" i="1"/>
  <c r="O5" i="1"/>
  <c r="O6" i="1"/>
  <c r="O7" i="1"/>
  <c r="O8" i="1"/>
  <c r="O9" i="1"/>
  <c r="O10" i="1"/>
  <c r="O11" i="1"/>
  <c r="O12" i="1"/>
  <c r="O14" i="1"/>
  <c r="O15" i="1"/>
  <c r="O16" i="1"/>
  <c r="O17" i="1"/>
  <c r="O18" i="1"/>
  <c r="O19" i="1"/>
  <c r="O3" i="1"/>
  <c r="K3" i="1" s="1"/>
  <c r="J18" i="1"/>
  <c r="AB18" i="1"/>
  <c r="AC18" i="1"/>
  <c r="AD18" i="1"/>
  <c r="AE18" i="1"/>
  <c r="J19" i="1"/>
  <c r="AB19" i="1"/>
  <c r="AC19" i="1"/>
  <c r="AD19" i="1"/>
  <c r="AE19" i="1"/>
  <c r="J16" i="1"/>
  <c r="AB16" i="1"/>
  <c r="AC16" i="1"/>
  <c r="AD16" i="1"/>
  <c r="AE16" i="1"/>
  <c r="J17" i="1"/>
  <c r="AB17" i="1"/>
  <c r="AC17" i="1"/>
  <c r="AD17" i="1"/>
  <c r="AE17" i="1"/>
  <c r="A4" i="1"/>
  <c r="I3" i="1"/>
  <c r="AB14" i="1"/>
  <c r="AC14" i="1"/>
  <c r="AD14" i="1"/>
  <c r="AE14" i="1"/>
  <c r="AB15" i="1"/>
  <c r="AC15" i="1"/>
  <c r="AD15" i="1"/>
  <c r="AE15" i="1"/>
  <c r="J5" i="1"/>
  <c r="J6" i="1"/>
  <c r="J7" i="1"/>
  <c r="J8" i="1"/>
  <c r="J9" i="1"/>
  <c r="J10" i="1"/>
  <c r="J11" i="1"/>
  <c r="J12" i="1"/>
  <c r="J13" i="1"/>
  <c r="J14" i="1"/>
  <c r="J15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J4" i="1"/>
  <c r="G4" i="1"/>
  <c r="I4" i="1" s="1"/>
  <c r="AE3" i="1"/>
  <c r="F4" i="1" s="1"/>
  <c r="AD3" i="1"/>
  <c r="E4" i="1" s="1"/>
  <c r="AC3" i="1"/>
  <c r="D4" i="1" s="1"/>
  <c r="AB3" i="1"/>
  <c r="C4" i="1" s="1"/>
  <c r="B3" i="1"/>
  <c r="F12" i="8" l="1"/>
  <c r="E12" i="8"/>
  <c r="C12" i="8"/>
  <c r="B11" i="8"/>
  <c r="A12" i="8"/>
  <c r="W11" i="8"/>
  <c r="W12" i="8" s="1"/>
  <c r="Y12" i="8"/>
  <c r="X11" i="8"/>
  <c r="X12" i="8" s="1"/>
  <c r="Z11" i="8"/>
  <c r="I9" i="8"/>
  <c r="G10" i="8"/>
  <c r="K9" i="8"/>
  <c r="BA12" i="8"/>
  <c r="D12" i="8"/>
  <c r="AX11" i="8"/>
  <c r="AX12" i="8" s="1"/>
  <c r="X8" i="6"/>
  <c r="Z8" i="6"/>
  <c r="X9" i="6"/>
  <c r="AY9" i="6"/>
  <c r="C8" i="6"/>
  <c r="C9" i="6" s="1"/>
  <c r="BA9" i="6"/>
  <c r="I9" i="6"/>
  <c r="G10" i="6"/>
  <c r="K9" i="6"/>
  <c r="B8" i="6"/>
  <c r="A9" i="6"/>
  <c r="E9" i="6" s="1"/>
  <c r="Y8" i="6"/>
  <c r="Y9" i="6" s="1"/>
  <c r="AX8" i="6"/>
  <c r="AX9" i="6" s="1"/>
  <c r="W8" i="6"/>
  <c r="W9" i="6" s="1"/>
  <c r="Z11" i="5"/>
  <c r="BA11" i="5"/>
  <c r="AY11" i="5"/>
  <c r="Y11" i="5"/>
  <c r="B10" i="5"/>
  <c r="A11" i="5"/>
  <c r="C11" i="5"/>
  <c r="I8" i="5"/>
  <c r="G9" i="5"/>
  <c r="K8" i="5"/>
  <c r="AX10" i="5"/>
  <c r="AX11" i="5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AZ31" i="1"/>
  <c r="AZ32" i="1" s="1"/>
  <c r="X31" i="1"/>
  <c r="BA31" i="1"/>
  <c r="BA32" i="1" s="1"/>
  <c r="AX31" i="1"/>
  <c r="AX32" i="1" s="1"/>
  <c r="Z31" i="1"/>
  <c r="Z32" i="1" s="1"/>
  <c r="A5" i="1"/>
  <c r="A6" i="1" s="1"/>
  <c r="B4" i="1"/>
  <c r="A7" i="1"/>
  <c r="B6" i="1"/>
  <c r="K4" i="1"/>
  <c r="W32" i="1"/>
  <c r="B5" i="1"/>
  <c r="G5" i="1"/>
  <c r="BA13" i="8" l="1"/>
  <c r="A13" i="8"/>
  <c r="B12" i="8"/>
  <c r="F13" i="8"/>
  <c r="E13" i="8"/>
  <c r="Y13" i="8"/>
  <c r="K10" i="8"/>
  <c r="I10" i="8"/>
  <c r="G11" i="8"/>
  <c r="AY12" i="8"/>
  <c r="AY13" i="8" s="1"/>
  <c r="X13" i="8"/>
  <c r="D13" i="8"/>
  <c r="C13" i="8"/>
  <c r="Z12" i="8"/>
  <c r="Z13" i="8" s="1"/>
  <c r="AZ12" i="8"/>
  <c r="AZ9" i="6"/>
  <c r="G11" i="6"/>
  <c r="K10" i="6"/>
  <c r="I10" i="6"/>
  <c r="BA10" i="6"/>
  <c r="AZ10" i="6"/>
  <c r="AX10" i="6"/>
  <c r="Y10" i="6"/>
  <c r="C10" i="6"/>
  <c r="A10" i="6"/>
  <c r="AY10" i="6" s="1"/>
  <c r="B9" i="6"/>
  <c r="D9" i="6"/>
  <c r="D10" i="6" s="1"/>
  <c r="F9" i="6"/>
  <c r="F10" i="6" s="1"/>
  <c r="Z9" i="6"/>
  <c r="Z10" i="6" s="1"/>
  <c r="I9" i="5"/>
  <c r="K9" i="5"/>
  <c r="G10" i="5"/>
  <c r="B11" i="5"/>
  <c r="A12" i="5"/>
  <c r="W11" i="5"/>
  <c r="W12" i="5" s="1"/>
  <c r="D11" i="5"/>
  <c r="X11" i="5"/>
  <c r="AZ11" i="5"/>
  <c r="AX12" i="5"/>
  <c r="F11" i="5"/>
  <c r="F12" i="5" s="1"/>
  <c r="E11" i="5"/>
  <c r="F32" i="1"/>
  <c r="F33" i="1" s="1"/>
  <c r="B32" i="1"/>
  <c r="A33" i="1"/>
  <c r="D32" i="1"/>
  <c r="D33" i="1" s="1"/>
  <c r="E32" i="1"/>
  <c r="Y32" i="1"/>
  <c r="X32" i="1"/>
  <c r="X33" i="1" s="1"/>
  <c r="C32" i="1"/>
  <c r="C33" i="1" s="1"/>
  <c r="AY32" i="1"/>
  <c r="AY33" i="1" s="1"/>
  <c r="B7" i="1"/>
  <c r="G6" i="1"/>
  <c r="G7" i="1" s="1"/>
  <c r="K5" i="1"/>
  <c r="A8" i="1"/>
  <c r="I5" i="1"/>
  <c r="C14" i="8" l="1"/>
  <c r="AY14" i="8"/>
  <c r="B13" i="8"/>
  <c r="A14" i="8"/>
  <c r="Z14" i="8"/>
  <c r="Y14" i="8"/>
  <c r="F14" i="8"/>
  <c r="BA14" i="8"/>
  <c r="D14" i="8"/>
  <c r="X14" i="8"/>
  <c r="W13" i="8"/>
  <c r="W14" i="8" s="1"/>
  <c r="E14" i="8"/>
  <c r="K11" i="8"/>
  <c r="G12" i="8"/>
  <c r="I11" i="8"/>
  <c r="AZ13" i="8"/>
  <c r="AZ14" i="8" s="1"/>
  <c r="AX13" i="8"/>
  <c r="AX14" i="8" s="1"/>
  <c r="W10" i="6"/>
  <c r="X10" i="6"/>
  <c r="E10" i="6"/>
  <c r="K11" i="6"/>
  <c r="G12" i="6"/>
  <c r="I11" i="6"/>
  <c r="AY11" i="6"/>
  <c r="AX11" i="6"/>
  <c r="B10" i="6"/>
  <c r="A11" i="6"/>
  <c r="F11" i="6" s="1"/>
  <c r="C11" i="6"/>
  <c r="Y11" i="6"/>
  <c r="X11" i="6"/>
  <c r="B12" i="5"/>
  <c r="A13" i="5"/>
  <c r="AY12" i="5"/>
  <c r="AY13" i="5" s="1"/>
  <c r="C12" i="5"/>
  <c r="C13" i="5" s="1"/>
  <c r="F13" i="5"/>
  <c r="K10" i="5"/>
  <c r="I10" i="5"/>
  <c r="G11" i="5"/>
  <c r="X12" i="5"/>
  <c r="X13" i="5" s="1"/>
  <c r="Z12" i="5"/>
  <c r="Z13" i="5" s="1"/>
  <c r="AX13" i="5"/>
  <c r="D12" i="5"/>
  <c r="D13" i="5" s="1"/>
  <c r="W13" i="5"/>
  <c r="AZ12" i="5"/>
  <c r="AZ13" i="5" s="1"/>
  <c r="E12" i="5"/>
  <c r="E13" i="5" s="1"/>
  <c r="BA12" i="5"/>
  <c r="BA13" i="5" s="1"/>
  <c r="Y12" i="5"/>
  <c r="Y13" i="5" s="1"/>
  <c r="D34" i="1"/>
  <c r="B33" i="1"/>
  <c r="A34" i="1"/>
  <c r="AY34" i="1"/>
  <c r="F34" i="1"/>
  <c r="X34" i="1"/>
  <c r="C34" i="1"/>
  <c r="Z33" i="1"/>
  <c r="Z34" i="1" s="1"/>
  <c r="Y33" i="1"/>
  <c r="Y34" i="1" s="1"/>
  <c r="BA33" i="1"/>
  <c r="BA34" i="1" s="1"/>
  <c r="E33" i="1"/>
  <c r="E34" i="1" s="1"/>
  <c r="AX33" i="1"/>
  <c r="AX34" i="1" s="1"/>
  <c r="AZ33" i="1"/>
  <c r="AZ34" i="1" s="1"/>
  <c r="W33" i="1"/>
  <c r="W34" i="1" s="1"/>
  <c r="A9" i="1"/>
  <c r="I7" i="1"/>
  <c r="K7" i="1"/>
  <c r="I6" i="1"/>
  <c r="K6" i="1"/>
  <c r="B8" i="1"/>
  <c r="B9" i="1"/>
  <c r="A10" i="1"/>
  <c r="G8" i="1"/>
  <c r="B14" i="8" l="1"/>
  <c r="A15" i="8"/>
  <c r="AZ15" i="8" s="1"/>
  <c r="I12" i="8"/>
  <c r="K12" i="8"/>
  <c r="G13" i="8"/>
  <c r="AX15" i="8"/>
  <c r="D15" i="8"/>
  <c r="AZ11" i="6"/>
  <c r="D11" i="6"/>
  <c r="D12" i="6" s="1"/>
  <c r="B11" i="6"/>
  <c r="A12" i="6"/>
  <c r="X12" i="6" s="1"/>
  <c r="Z11" i="6"/>
  <c r="Z12" i="6" s="1"/>
  <c r="F12" i="6"/>
  <c r="AZ12" i="6"/>
  <c r="E11" i="6"/>
  <c r="BA11" i="6"/>
  <c r="BA12" i="6" s="1"/>
  <c r="W11" i="6"/>
  <c r="K12" i="6"/>
  <c r="I12" i="6"/>
  <c r="G13" i="6"/>
  <c r="K11" i="5"/>
  <c r="G12" i="5"/>
  <c r="I11" i="5"/>
  <c r="AZ14" i="5"/>
  <c r="BA14" i="5"/>
  <c r="W14" i="5"/>
  <c r="F14" i="5"/>
  <c r="B13" i="5"/>
  <c r="A14" i="5"/>
  <c r="D14" i="5"/>
  <c r="AX14" i="5"/>
  <c r="Y14" i="5"/>
  <c r="AY35" i="1"/>
  <c r="C35" i="1"/>
  <c r="BA35" i="1"/>
  <c r="Y35" i="1"/>
  <c r="A35" i="1"/>
  <c r="AX35" i="1" s="1"/>
  <c r="B34" i="1"/>
  <c r="F35" i="1"/>
  <c r="Z35" i="1"/>
  <c r="I8" i="1"/>
  <c r="K8" i="1"/>
  <c r="B10" i="1"/>
  <c r="A11" i="1"/>
  <c r="G9" i="1"/>
  <c r="E15" i="8" l="1"/>
  <c r="E16" i="8" s="1"/>
  <c r="W15" i="8"/>
  <c r="Y15" i="8"/>
  <c r="Z15" i="8"/>
  <c r="Z16" i="8" s="1"/>
  <c r="F15" i="8"/>
  <c r="F16" i="8" s="1"/>
  <c r="X15" i="8"/>
  <c r="I13" i="8"/>
  <c r="G14" i="8"/>
  <c r="K13" i="8"/>
  <c r="B15" i="8"/>
  <c r="A16" i="8"/>
  <c r="AY15" i="8"/>
  <c r="AY16" i="8" s="1"/>
  <c r="C15" i="8"/>
  <c r="C16" i="8" s="1"/>
  <c r="BA15" i="8"/>
  <c r="Y12" i="6"/>
  <c r="W12" i="6"/>
  <c r="I13" i="6"/>
  <c r="G14" i="6"/>
  <c r="K13" i="6"/>
  <c r="BA13" i="6"/>
  <c r="B12" i="6"/>
  <c r="A13" i="6"/>
  <c r="E12" i="6"/>
  <c r="AY12" i="6"/>
  <c r="C12" i="6"/>
  <c r="AX12" i="6"/>
  <c r="AZ15" i="5"/>
  <c r="F15" i="5"/>
  <c r="K12" i="5"/>
  <c r="G13" i="5"/>
  <c r="I12" i="5"/>
  <c r="A15" i="5"/>
  <c r="D15" i="5" s="1"/>
  <c r="B14" i="5"/>
  <c r="E14" i="5"/>
  <c r="E15" i="5" s="1"/>
  <c r="Z14" i="5"/>
  <c r="Z15" i="5" s="1"/>
  <c r="AY14" i="5"/>
  <c r="AY15" i="5" s="1"/>
  <c r="X14" i="5"/>
  <c r="X15" i="5" s="1"/>
  <c r="C14" i="5"/>
  <c r="AX36" i="1"/>
  <c r="C36" i="1"/>
  <c r="AZ35" i="1"/>
  <c r="AZ36" i="1" s="1"/>
  <c r="F36" i="1"/>
  <c r="E35" i="1"/>
  <c r="E36" i="1" s="1"/>
  <c r="W35" i="1"/>
  <c r="W36" i="1" s="1"/>
  <c r="X35" i="1"/>
  <c r="X36" i="1" s="1"/>
  <c r="Z36" i="1"/>
  <c r="B35" i="1"/>
  <c r="A36" i="1"/>
  <c r="D35" i="1"/>
  <c r="D36" i="1" s="1"/>
  <c r="I9" i="1"/>
  <c r="K9" i="1"/>
  <c r="B11" i="1"/>
  <c r="A12" i="1"/>
  <c r="G10" i="1"/>
  <c r="C17" i="8" l="1"/>
  <c r="Y16" i="8"/>
  <c r="W16" i="8"/>
  <c r="B16" i="8"/>
  <c r="A17" i="8"/>
  <c r="AX16" i="8"/>
  <c r="D16" i="8"/>
  <c r="G15" i="8"/>
  <c r="K14" i="8"/>
  <c r="I14" i="8"/>
  <c r="BA16" i="8"/>
  <c r="X16" i="8"/>
  <c r="AZ16" i="8"/>
  <c r="AZ17" i="8" s="1"/>
  <c r="C13" i="6"/>
  <c r="AY13" i="6"/>
  <c r="AX13" i="6"/>
  <c r="E13" i="6"/>
  <c r="K14" i="6"/>
  <c r="I14" i="6"/>
  <c r="G15" i="6"/>
  <c r="A14" i="6"/>
  <c r="B13" i="6"/>
  <c r="Z13" i="6"/>
  <c r="W13" i="6"/>
  <c r="D13" i="6"/>
  <c r="F13" i="6"/>
  <c r="AZ13" i="6"/>
  <c r="X13" i="6"/>
  <c r="X14" i="6" s="1"/>
  <c r="Y13" i="6"/>
  <c r="I13" i="5"/>
  <c r="K13" i="5"/>
  <c r="G14" i="5"/>
  <c r="E16" i="5"/>
  <c r="W15" i="5"/>
  <c r="W16" i="5" s="1"/>
  <c r="AY16" i="5"/>
  <c r="BA15" i="5"/>
  <c r="BA16" i="5" s="1"/>
  <c r="A16" i="5"/>
  <c r="B15" i="5"/>
  <c r="C15" i="5"/>
  <c r="C16" i="5" s="1"/>
  <c r="AX15" i="5"/>
  <c r="AX16" i="5" s="1"/>
  <c r="Y15" i="5"/>
  <c r="W37" i="1"/>
  <c r="A37" i="1"/>
  <c r="B36" i="1"/>
  <c r="BA36" i="1"/>
  <c r="Y36" i="1"/>
  <c r="Y37" i="1" s="1"/>
  <c r="AY36" i="1"/>
  <c r="I10" i="1"/>
  <c r="K10" i="1"/>
  <c r="A13" i="1"/>
  <c r="B12" i="1"/>
  <c r="G11" i="1"/>
  <c r="AX14" i="6" l="1"/>
  <c r="AX15" i="6" s="1"/>
  <c r="X17" i="8"/>
  <c r="A18" i="8"/>
  <c r="B17" i="8"/>
  <c r="BA17" i="8"/>
  <c r="BA18" i="8" s="1"/>
  <c r="F17" i="8"/>
  <c r="F18" i="8" s="1"/>
  <c r="E17" i="8"/>
  <c r="E18" i="8" s="1"/>
  <c r="W17" i="8"/>
  <c r="W18" i="8" s="1"/>
  <c r="G16" i="8"/>
  <c r="K15" i="8"/>
  <c r="I15" i="8"/>
  <c r="Y17" i="8"/>
  <c r="Y18" i="8" s="1"/>
  <c r="C18" i="8"/>
  <c r="D17" i="8"/>
  <c r="D18" i="8" s="1"/>
  <c r="AY17" i="8"/>
  <c r="AY18" i="8" s="1"/>
  <c r="AX17" i="8"/>
  <c r="AX18" i="8" s="1"/>
  <c r="Z17" i="8"/>
  <c r="Z18" i="8" s="1"/>
  <c r="F14" i="6"/>
  <c r="AZ14" i="6"/>
  <c r="AZ15" i="6" s="1"/>
  <c r="Z14" i="6"/>
  <c r="A15" i="6"/>
  <c r="B14" i="6"/>
  <c r="G16" i="6"/>
  <c r="I15" i="6"/>
  <c r="K15" i="6"/>
  <c r="F15" i="6"/>
  <c r="D14" i="6"/>
  <c r="D15" i="6" s="1"/>
  <c r="E14" i="6"/>
  <c r="E15" i="6" s="1"/>
  <c r="BA14" i="6"/>
  <c r="BA15" i="6" s="1"/>
  <c r="C14" i="6"/>
  <c r="C15" i="6" s="1"/>
  <c r="Y14" i="6"/>
  <c r="Y15" i="6" s="1"/>
  <c r="W14" i="6"/>
  <c r="W15" i="6" s="1"/>
  <c r="AY14" i="6"/>
  <c r="AY15" i="6" s="1"/>
  <c r="G15" i="5"/>
  <c r="I14" i="5"/>
  <c r="K14" i="5"/>
  <c r="A17" i="5"/>
  <c r="B16" i="5"/>
  <c r="X16" i="5"/>
  <c r="Z16" i="5"/>
  <c r="Z17" i="5" s="1"/>
  <c r="F16" i="5"/>
  <c r="F17" i="5" s="1"/>
  <c r="Y16" i="5"/>
  <c r="Y17" i="5" s="1"/>
  <c r="AZ16" i="5"/>
  <c r="AZ17" i="5" s="1"/>
  <c r="D16" i="5"/>
  <c r="B37" i="1"/>
  <c r="A38" i="1"/>
  <c r="B38" i="1" s="1"/>
  <c r="W38" i="1"/>
  <c r="F37" i="1"/>
  <c r="F38" i="1" s="1"/>
  <c r="D37" i="1"/>
  <c r="D38" i="1" s="1"/>
  <c r="Z37" i="1"/>
  <c r="Z38" i="1" s="1"/>
  <c r="Y38" i="1"/>
  <c r="C37" i="1"/>
  <c r="C38" i="1" s="1"/>
  <c r="E37" i="1"/>
  <c r="E38" i="1" s="1"/>
  <c r="X37" i="1"/>
  <c r="X38" i="1" s="1"/>
  <c r="I11" i="1"/>
  <c r="K11" i="1"/>
  <c r="A14" i="1"/>
  <c r="B13" i="1"/>
  <c r="G12" i="1"/>
  <c r="AX19" i="8" l="1"/>
  <c r="W19" i="8"/>
  <c r="Z19" i="8"/>
  <c r="F19" i="8"/>
  <c r="BA19" i="8"/>
  <c r="AY19" i="8"/>
  <c r="Y19" i="8"/>
  <c r="D19" i="8"/>
  <c r="C19" i="8"/>
  <c r="A19" i="8"/>
  <c r="B18" i="8"/>
  <c r="AZ18" i="8"/>
  <c r="AZ19" i="8" s="1"/>
  <c r="I16" i="8"/>
  <c r="K16" i="8"/>
  <c r="G17" i="8"/>
  <c r="X18" i="8"/>
  <c r="X19" i="8" s="1"/>
  <c r="K16" i="6"/>
  <c r="I16" i="6"/>
  <c r="G17" i="6"/>
  <c r="A16" i="6"/>
  <c r="BA16" i="6" s="1"/>
  <c r="B15" i="6"/>
  <c r="W16" i="6"/>
  <c r="AY16" i="6"/>
  <c r="Z15" i="6"/>
  <c r="X15" i="6"/>
  <c r="A18" i="5"/>
  <c r="F18" i="5" s="1"/>
  <c r="B17" i="5"/>
  <c r="E17" i="5"/>
  <c r="E18" i="5" s="1"/>
  <c r="AY17" i="5"/>
  <c r="AY18" i="5" s="1"/>
  <c r="Z18" i="5"/>
  <c r="G16" i="5"/>
  <c r="K15" i="5"/>
  <c r="I15" i="5"/>
  <c r="BA17" i="5"/>
  <c r="BA18" i="5" s="1"/>
  <c r="W17" i="5"/>
  <c r="W18" i="5" s="1"/>
  <c r="Y18" i="5"/>
  <c r="C17" i="5"/>
  <c r="C18" i="5" s="1"/>
  <c r="D17" i="5"/>
  <c r="D18" i="5" s="1"/>
  <c r="X17" i="5"/>
  <c r="X18" i="5" s="1"/>
  <c r="AX17" i="5"/>
  <c r="I12" i="1"/>
  <c r="K12" i="1"/>
  <c r="A15" i="1"/>
  <c r="B14" i="1"/>
  <c r="G13" i="1"/>
  <c r="I17" i="8" l="1"/>
  <c r="G18" i="8"/>
  <c r="K17" i="8"/>
  <c r="F20" i="8"/>
  <c r="Z20" i="8"/>
  <c r="C20" i="8"/>
  <c r="BA20" i="8"/>
  <c r="AZ20" i="8"/>
  <c r="B19" i="8"/>
  <c r="A20" i="8"/>
  <c r="AY20" i="8" s="1"/>
  <c r="E19" i="8"/>
  <c r="E20" i="8" s="1"/>
  <c r="W20" i="8"/>
  <c r="X20" i="8"/>
  <c r="D20" i="8"/>
  <c r="AX20" i="8"/>
  <c r="Z16" i="6"/>
  <c r="I17" i="6"/>
  <c r="G18" i="6"/>
  <c r="K17" i="6"/>
  <c r="A17" i="6"/>
  <c r="B16" i="6"/>
  <c r="Y16" i="6"/>
  <c r="D16" i="6"/>
  <c r="C16" i="6"/>
  <c r="E16" i="6"/>
  <c r="E17" i="6" s="1"/>
  <c r="AZ16" i="6"/>
  <c r="X16" i="6"/>
  <c r="X17" i="6" s="1"/>
  <c r="AX16" i="6"/>
  <c r="AX17" i="6" s="1"/>
  <c r="F16" i="6"/>
  <c r="I16" i="5"/>
  <c r="G17" i="5"/>
  <c r="K16" i="5"/>
  <c r="X19" i="5"/>
  <c r="Y19" i="5"/>
  <c r="D19" i="5"/>
  <c r="B18" i="5"/>
  <c r="A19" i="5"/>
  <c r="C19" i="5"/>
  <c r="E19" i="5"/>
  <c r="AX18" i="5"/>
  <c r="AX19" i="5" s="1"/>
  <c r="AZ18" i="5"/>
  <c r="AZ19" i="5" s="1"/>
  <c r="I13" i="1"/>
  <c r="K13" i="1"/>
  <c r="B15" i="1"/>
  <c r="A16" i="1"/>
  <c r="G14" i="1"/>
  <c r="AY21" i="8" l="1"/>
  <c r="G19" i="8"/>
  <c r="I18" i="8"/>
  <c r="K18" i="8"/>
  <c r="BA21" i="8"/>
  <c r="Z21" i="8"/>
  <c r="B20" i="8"/>
  <c r="A21" i="8"/>
  <c r="Y20" i="8"/>
  <c r="Y21" i="8" s="1"/>
  <c r="A18" i="6"/>
  <c r="B17" i="6"/>
  <c r="BA17" i="6"/>
  <c r="BA18" i="6" s="1"/>
  <c r="W17" i="6"/>
  <c r="W18" i="6" s="1"/>
  <c r="AZ17" i="6"/>
  <c r="AZ18" i="6" s="1"/>
  <c r="AY17" i="6"/>
  <c r="AY18" i="6" s="1"/>
  <c r="E18" i="6"/>
  <c r="I18" i="6"/>
  <c r="G19" i="6"/>
  <c r="K18" i="6"/>
  <c r="X18" i="6"/>
  <c r="D17" i="6"/>
  <c r="D18" i="6" s="1"/>
  <c r="AX18" i="6"/>
  <c r="C17" i="6"/>
  <c r="C18" i="6" s="1"/>
  <c r="F17" i="6"/>
  <c r="F18" i="6" s="1"/>
  <c r="Y17" i="6"/>
  <c r="Y18" i="6" s="1"/>
  <c r="Z17" i="6"/>
  <c r="Z18" i="6" s="1"/>
  <c r="X20" i="5"/>
  <c r="AX20" i="5"/>
  <c r="I17" i="5"/>
  <c r="K17" i="5"/>
  <c r="G18" i="5"/>
  <c r="B19" i="5"/>
  <c r="A20" i="5"/>
  <c r="Z19" i="5"/>
  <c r="Z20" i="5" s="1"/>
  <c r="AY19" i="5"/>
  <c r="AY20" i="5" s="1"/>
  <c r="BA19" i="5"/>
  <c r="BA20" i="5" s="1"/>
  <c r="AZ20" i="5"/>
  <c r="W19" i="5"/>
  <c r="W20" i="5" s="1"/>
  <c r="F19" i="5"/>
  <c r="F20" i="5" s="1"/>
  <c r="I14" i="1"/>
  <c r="K14" i="1"/>
  <c r="B16" i="1"/>
  <c r="A17" i="1"/>
  <c r="G15" i="1"/>
  <c r="A22" i="8" l="1"/>
  <c r="BA22" i="8" s="1"/>
  <c r="B21" i="8"/>
  <c r="X21" i="8"/>
  <c r="F21" i="8"/>
  <c r="C21" i="8"/>
  <c r="AX21" i="8"/>
  <c r="AY22" i="8"/>
  <c r="AZ21" i="8"/>
  <c r="E21" i="8"/>
  <c r="D21" i="8"/>
  <c r="W21" i="8"/>
  <c r="K19" i="8"/>
  <c r="I19" i="8"/>
  <c r="G20" i="8"/>
  <c r="K19" i="6"/>
  <c r="I19" i="6"/>
  <c r="G20" i="6"/>
  <c r="A19" i="6"/>
  <c r="AY19" i="6" s="1"/>
  <c r="B18" i="6"/>
  <c r="BA21" i="5"/>
  <c r="X21" i="5"/>
  <c r="K18" i="5"/>
  <c r="I18" i="5"/>
  <c r="G19" i="5"/>
  <c r="AX21" i="5"/>
  <c r="B20" i="5"/>
  <c r="A21" i="5"/>
  <c r="C20" i="5"/>
  <c r="C21" i="5" s="1"/>
  <c r="Z21" i="5"/>
  <c r="E20" i="5"/>
  <c r="E21" i="5" s="1"/>
  <c r="AZ21" i="5"/>
  <c r="F21" i="5"/>
  <c r="Y20" i="5"/>
  <c r="Y21" i="5" s="1"/>
  <c r="D20" i="5"/>
  <c r="D21" i="5" s="1"/>
  <c r="I15" i="1"/>
  <c r="G16" i="1"/>
  <c r="K15" i="1"/>
  <c r="A18" i="1"/>
  <c r="B17" i="1"/>
  <c r="BA23" i="8" l="1"/>
  <c r="AX22" i="8"/>
  <c r="C22" i="8"/>
  <c r="C23" i="8" s="1"/>
  <c r="W22" i="8"/>
  <c r="W23" i="8" s="1"/>
  <c r="F22" i="8"/>
  <c r="F23" i="8" s="1"/>
  <c r="E22" i="8"/>
  <c r="E23" i="8" s="1"/>
  <c r="K20" i="8"/>
  <c r="G21" i="8"/>
  <c r="I20" i="8"/>
  <c r="B22" i="8"/>
  <c r="A23" i="8"/>
  <c r="D22" i="8"/>
  <c r="D23" i="8" s="1"/>
  <c r="Z22" i="8"/>
  <c r="Z23" i="8" s="1"/>
  <c r="Y22" i="8"/>
  <c r="Y23" i="8" s="1"/>
  <c r="X22" i="8"/>
  <c r="X23" i="8" s="1"/>
  <c r="AZ22" i="8"/>
  <c r="AZ23" i="8" s="1"/>
  <c r="C19" i="6"/>
  <c r="G21" i="6"/>
  <c r="K20" i="6"/>
  <c r="I20" i="6"/>
  <c r="BA19" i="6"/>
  <c r="BA20" i="6" s="1"/>
  <c r="AX19" i="6"/>
  <c r="AX20" i="6" s="1"/>
  <c r="D19" i="6"/>
  <c r="D20" i="6" s="1"/>
  <c r="Z19" i="6"/>
  <c r="F19" i="6"/>
  <c r="B19" i="6"/>
  <c r="A20" i="6"/>
  <c r="AZ19" i="6"/>
  <c r="AZ20" i="6" s="1"/>
  <c r="Y19" i="6"/>
  <c r="Y20" i="6" s="1"/>
  <c r="X19" i="6"/>
  <c r="X20" i="6" s="1"/>
  <c r="W19" i="6"/>
  <c r="W20" i="6" s="1"/>
  <c r="E19" i="6"/>
  <c r="K19" i="5"/>
  <c r="I19" i="5"/>
  <c r="G20" i="5"/>
  <c r="F22" i="5"/>
  <c r="X22" i="5"/>
  <c r="B21" i="5"/>
  <c r="A22" i="5"/>
  <c r="AY21" i="5"/>
  <c r="AY22" i="5" s="1"/>
  <c r="D22" i="5"/>
  <c r="W21" i="5"/>
  <c r="I16" i="1"/>
  <c r="G17" i="1"/>
  <c r="K16" i="1"/>
  <c r="B18" i="1"/>
  <c r="A19" i="1"/>
  <c r="C20" i="6" l="1"/>
  <c r="X24" i="8"/>
  <c r="A24" i="8"/>
  <c r="B23" i="8"/>
  <c r="AX23" i="8"/>
  <c r="I21" i="8"/>
  <c r="K21" i="8"/>
  <c r="G22" i="8"/>
  <c r="C24" i="8"/>
  <c r="AY23" i="8"/>
  <c r="AY24" i="8" s="1"/>
  <c r="G22" i="6"/>
  <c r="K21" i="6"/>
  <c r="I21" i="6"/>
  <c r="F20" i="6"/>
  <c r="B20" i="6"/>
  <c r="A21" i="6"/>
  <c r="E20" i="6"/>
  <c r="E21" i="6" s="1"/>
  <c r="Z20" i="6"/>
  <c r="Z21" i="6" s="1"/>
  <c r="AY20" i="6"/>
  <c r="A23" i="5"/>
  <c r="B22" i="5"/>
  <c r="AY23" i="5"/>
  <c r="C22" i="5"/>
  <c r="C23" i="5" s="1"/>
  <c r="K20" i="5"/>
  <c r="G21" i="5"/>
  <c r="I20" i="5"/>
  <c r="Y22" i="5"/>
  <c r="X23" i="5"/>
  <c r="Z22" i="5"/>
  <c r="Z23" i="5" s="1"/>
  <c r="AZ22" i="5"/>
  <c r="AZ23" i="5" s="1"/>
  <c r="BA22" i="5"/>
  <c r="BA23" i="5" s="1"/>
  <c r="F23" i="5"/>
  <c r="W22" i="5"/>
  <c r="W23" i="5" s="1"/>
  <c r="E22" i="5"/>
  <c r="E23" i="5" s="1"/>
  <c r="AX22" i="5"/>
  <c r="I17" i="1"/>
  <c r="G18" i="1"/>
  <c r="K17" i="1"/>
  <c r="B19" i="1"/>
  <c r="A20" i="1"/>
  <c r="C25" i="8" l="1"/>
  <c r="C26" i="8" s="1"/>
  <c r="B24" i="8"/>
  <c r="A25" i="8"/>
  <c r="BA24" i="8"/>
  <c r="BA25" i="8" s="1"/>
  <c r="AY25" i="8"/>
  <c r="Z24" i="8"/>
  <c r="Z25" i="8" s="1"/>
  <c r="W24" i="8"/>
  <c r="W25" i="8" s="1"/>
  <c r="Y24" i="8"/>
  <c r="Y25" i="8" s="1"/>
  <c r="X25" i="8"/>
  <c r="F24" i="8"/>
  <c r="F25" i="8" s="1"/>
  <c r="F26" i="8" s="1"/>
  <c r="AX24" i="8"/>
  <c r="AX25" i="8" s="1"/>
  <c r="AZ24" i="8"/>
  <c r="AZ25" i="8" s="1"/>
  <c r="I22" i="8"/>
  <c r="K22" i="8"/>
  <c r="G23" i="8"/>
  <c r="D24" i="8"/>
  <c r="D25" i="8" s="1"/>
  <c r="D26" i="8" s="1"/>
  <c r="E24" i="8"/>
  <c r="E25" i="8" s="1"/>
  <c r="E26" i="8" s="1"/>
  <c r="A22" i="6"/>
  <c r="B21" i="6"/>
  <c r="X21" i="6"/>
  <c r="X22" i="6" s="1"/>
  <c r="D21" i="6"/>
  <c r="D22" i="6" s="1"/>
  <c r="Z22" i="6"/>
  <c r="AZ21" i="6"/>
  <c r="AZ22" i="6" s="1"/>
  <c r="Y21" i="6"/>
  <c r="Y22" i="6" s="1"/>
  <c r="E22" i="6"/>
  <c r="F21" i="6"/>
  <c r="F22" i="6" s="1"/>
  <c r="AX21" i="6"/>
  <c r="AX22" i="6" s="1"/>
  <c r="BA21" i="6"/>
  <c r="BA22" i="6" s="1"/>
  <c r="W21" i="6"/>
  <c r="W22" i="6" s="1"/>
  <c r="G23" i="6"/>
  <c r="K22" i="6"/>
  <c r="I22" i="6"/>
  <c r="AY21" i="6"/>
  <c r="AY22" i="6" s="1"/>
  <c r="C21" i="6"/>
  <c r="C22" i="6" s="1"/>
  <c r="Z24" i="5"/>
  <c r="I21" i="5"/>
  <c r="G22" i="5"/>
  <c r="K21" i="5"/>
  <c r="B23" i="5"/>
  <c r="A24" i="5"/>
  <c r="W24" i="5" s="1"/>
  <c r="AX23" i="5"/>
  <c r="AX24" i="5" s="1"/>
  <c r="Y23" i="5"/>
  <c r="Y24" i="5" s="1"/>
  <c r="D23" i="5"/>
  <c r="D24" i="5" s="1"/>
  <c r="G19" i="1"/>
  <c r="I18" i="1"/>
  <c r="K18" i="1"/>
  <c r="B20" i="1"/>
  <c r="A21" i="1"/>
  <c r="G24" i="8" l="1"/>
  <c r="I23" i="8"/>
  <c r="K23" i="8"/>
  <c r="Z26" i="8"/>
  <c r="AX26" i="8"/>
  <c r="A26" i="8"/>
  <c r="W26" i="8" s="1"/>
  <c r="B25" i="8"/>
  <c r="X26" i="8"/>
  <c r="AZ26" i="8"/>
  <c r="G24" i="6"/>
  <c r="K23" i="6"/>
  <c r="I23" i="6"/>
  <c r="B22" i="6"/>
  <c r="A23" i="6"/>
  <c r="E23" i="6" s="1"/>
  <c r="W25" i="5"/>
  <c r="F24" i="5"/>
  <c r="AZ24" i="5"/>
  <c r="AY24" i="5"/>
  <c r="AY25" i="5" s="1"/>
  <c r="X24" i="5"/>
  <c r="X25" i="5" s="1"/>
  <c r="C24" i="5"/>
  <c r="C25" i="5" s="1"/>
  <c r="A25" i="5"/>
  <c r="Z25" i="5" s="1"/>
  <c r="B24" i="5"/>
  <c r="BA24" i="5"/>
  <c r="BA25" i="5" s="1"/>
  <c r="G23" i="5"/>
  <c r="I22" i="5"/>
  <c r="K22" i="5"/>
  <c r="E24" i="5"/>
  <c r="E25" i="5" s="1"/>
  <c r="I19" i="1"/>
  <c r="G20" i="1"/>
  <c r="K19" i="1"/>
  <c r="B21" i="1"/>
  <c r="A22" i="1"/>
  <c r="W27" i="8" l="1"/>
  <c r="I24" i="8"/>
  <c r="K24" i="8"/>
  <c r="G25" i="8"/>
  <c r="X27" i="8"/>
  <c r="A27" i="8"/>
  <c r="B26" i="8"/>
  <c r="AY26" i="8"/>
  <c r="D27" i="8"/>
  <c r="BA26" i="8"/>
  <c r="Y26" i="8"/>
  <c r="Y27" i="8" s="1"/>
  <c r="C27" i="8"/>
  <c r="E27" i="8"/>
  <c r="X23" i="6"/>
  <c r="Z23" i="6"/>
  <c r="C23" i="6"/>
  <c r="BA23" i="6"/>
  <c r="F23" i="6"/>
  <c r="AZ23" i="6"/>
  <c r="AZ24" i="6" s="1"/>
  <c r="W23" i="6"/>
  <c r="AX23" i="6"/>
  <c r="AX24" i="6" s="1"/>
  <c r="Y23" i="6"/>
  <c r="K24" i="6"/>
  <c r="I24" i="6"/>
  <c r="G25" i="6"/>
  <c r="Z24" i="6"/>
  <c r="A24" i="6"/>
  <c r="B23" i="6"/>
  <c r="D23" i="6"/>
  <c r="AY23" i="6"/>
  <c r="X26" i="5"/>
  <c r="BA26" i="5"/>
  <c r="D25" i="5"/>
  <c r="D26" i="5" s="1"/>
  <c r="G24" i="5"/>
  <c r="K23" i="5"/>
  <c r="I23" i="5"/>
  <c r="AZ25" i="5"/>
  <c r="AZ26" i="5" s="1"/>
  <c r="A26" i="5"/>
  <c r="E26" i="5" s="1"/>
  <c r="B25" i="5"/>
  <c r="F25" i="5"/>
  <c r="F26" i="5" s="1"/>
  <c r="Y25" i="5"/>
  <c r="Y26" i="5" s="1"/>
  <c r="AX25" i="5"/>
  <c r="AX26" i="5" s="1"/>
  <c r="A23" i="1"/>
  <c r="B22" i="1"/>
  <c r="G21" i="1"/>
  <c r="I20" i="1"/>
  <c r="K20" i="1"/>
  <c r="Y28" i="8" l="1"/>
  <c r="B27" i="8"/>
  <c r="AX27" i="8"/>
  <c r="AX28" i="8" s="1"/>
  <c r="BA27" i="8"/>
  <c r="BA28" i="8" s="1"/>
  <c r="AY27" i="8"/>
  <c r="AY28" i="8" s="1"/>
  <c r="AZ27" i="8"/>
  <c r="AZ28" i="8" s="1"/>
  <c r="A28" i="8"/>
  <c r="E28" i="8"/>
  <c r="F27" i="8"/>
  <c r="I25" i="8"/>
  <c r="G26" i="8"/>
  <c r="K25" i="8"/>
  <c r="D28" i="8"/>
  <c r="Z27" i="8"/>
  <c r="Z28" i="8" s="1"/>
  <c r="AY24" i="6"/>
  <c r="D24" i="6"/>
  <c r="D25" i="6" s="1"/>
  <c r="B24" i="6"/>
  <c r="A25" i="6"/>
  <c r="AZ25" i="6" s="1"/>
  <c r="Y24" i="6"/>
  <c r="Y25" i="6" s="1"/>
  <c r="I25" i="6"/>
  <c r="G26" i="6"/>
  <c r="K25" i="6"/>
  <c r="W24" i="6"/>
  <c r="C24" i="6"/>
  <c r="C25" i="6" s="1"/>
  <c r="BA24" i="6"/>
  <c r="BA25" i="6" s="1"/>
  <c r="F24" i="6"/>
  <c r="F25" i="6" s="1"/>
  <c r="AY25" i="6"/>
  <c r="X24" i="6"/>
  <c r="X25" i="6" s="1"/>
  <c r="E24" i="6"/>
  <c r="E25" i="6" s="1"/>
  <c r="E27" i="5"/>
  <c r="I24" i="5"/>
  <c r="G25" i="5"/>
  <c r="K24" i="5"/>
  <c r="F27" i="5"/>
  <c r="Y27" i="5"/>
  <c r="X27" i="5"/>
  <c r="BA27" i="5"/>
  <c r="AZ27" i="5"/>
  <c r="B26" i="5"/>
  <c r="A27" i="5"/>
  <c r="AY26" i="5"/>
  <c r="AY27" i="5" s="1"/>
  <c r="W26" i="5"/>
  <c r="W27" i="5" s="1"/>
  <c r="C26" i="5"/>
  <c r="C27" i="5" s="1"/>
  <c r="AX27" i="5"/>
  <c r="Z26" i="5"/>
  <c r="Z27" i="5" s="1"/>
  <c r="G22" i="1"/>
  <c r="K21" i="1"/>
  <c r="I21" i="1"/>
  <c r="A24" i="1"/>
  <c r="B23" i="1"/>
  <c r="B28" i="8" l="1"/>
  <c r="A29" i="8"/>
  <c r="Z29" i="8"/>
  <c r="AY29" i="8"/>
  <c r="I26" i="8"/>
  <c r="K26" i="8"/>
  <c r="G27" i="8"/>
  <c r="AZ29" i="8"/>
  <c r="BA29" i="8"/>
  <c r="F28" i="8"/>
  <c r="F29" i="8" s="1"/>
  <c r="C28" i="8"/>
  <c r="C29" i="8" s="1"/>
  <c r="X28" i="8"/>
  <c r="X29" i="8" s="1"/>
  <c r="W28" i="8"/>
  <c r="W29" i="8" s="1"/>
  <c r="A26" i="6"/>
  <c r="B25" i="6"/>
  <c r="W25" i="6"/>
  <c r="AX25" i="6"/>
  <c r="AX26" i="6" s="1"/>
  <c r="I26" i="6"/>
  <c r="G27" i="6"/>
  <c r="K26" i="6"/>
  <c r="Z25" i="6"/>
  <c r="AZ28" i="5"/>
  <c r="I25" i="5"/>
  <c r="G26" i="5"/>
  <c r="K25" i="5"/>
  <c r="B27" i="5"/>
  <c r="A28" i="5"/>
  <c r="W28" i="5" s="1"/>
  <c r="D27" i="5"/>
  <c r="D28" i="5" s="1"/>
  <c r="B24" i="1"/>
  <c r="A25" i="1"/>
  <c r="I22" i="1"/>
  <c r="G23" i="1"/>
  <c r="K22" i="1"/>
  <c r="A30" i="8" l="1"/>
  <c r="B29" i="8"/>
  <c r="F30" i="8"/>
  <c r="AY30" i="8"/>
  <c r="AZ30" i="8"/>
  <c r="AX29" i="8"/>
  <c r="AX30" i="8" s="1"/>
  <c r="D29" i="8"/>
  <c r="D30" i="8" s="1"/>
  <c r="X30" i="8"/>
  <c r="K27" i="8"/>
  <c r="I27" i="8"/>
  <c r="G28" i="8"/>
  <c r="Y29" i="8"/>
  <c r="Y30" i="8" s="1"/>
  <c r="C30" i="8"/>
  <c r="W30" i="8"/>
  <c r="E29" i="8"/>
  <c r="E30" i="8" s="1"/>
  <c r="K27" i="6"/>
  <c r="I27" i="6"/>
  <c r="G28" i="6"/>
  <c r="A27" i="6"/>
  <c r="B26" i="6"/>
  <c r="C26" i="6"/>
  <c r="C27" i="6" s="1"/>
  <c r="BA26" i="6"/>
  <c r="BA27" i="6" s="1"/>
  <c r="D26" i="6"/>
  <c r="D27" i="6" s="1"/>
  <c r="E26" i="6"/>
  <c r="AY26" i="6"/>
  <c r="AY27" i="6" s="1"/>
  <c r="Y26" i="6"/>
  <c r="Y27" i="6" s="1"/>
  <c r="W26" i="6"/>
  <c r="W27" i="6" s="1"/>
  <c r="X26" i="6"/>
  <c r="X27" i="6" s="1"/>
  <c r="AX27" i="6"/>
  <c r="Z26" i="6"/>
  <c r="Z27" i="6" s="1"/>
  <c r="F26" i="6"/>
  <c r="F27" i="6" s="1"/>
  <c r="AZ26" i="6"/>
  <c r="K26" i="5"/>
  <c r="I26" i="5"/>
  <c r="G27" i="5"/>
  <c r="AY28" i="5"/>
  <c r="AY29" i="5" s="1"/>
  <c r="Y28" i="5"/>
  <c r="Y29" i="5" s="1"/>
  <c r="D29" i="5"/>
  <c r="B28" i="5"/>
  <c r="A29" i="5"/>
  <c r="F28" i="5"/>
  <c r="F29" i="5" s="1"/>
  <c r="AX28" i="5"/>
  <c r="AX29" i="5" s="1"/>
  <c r="Z28" i="5"/>
  <c r="Z29" i="5" s="1"/>
  <c r="E28" i="5"/>
  <c r="E29" i="5" s="1"/>
  <c r="AZ29" i="5"/>
  <c r="C28" i="5"/>
  <c r="C29" i="5" s="1"/>
  <c r="X28" i="5"/>
  <c r="X29" i="5" s="1"/>
  <c r="BA28" i="5"/>
  <c r="BA29" i="5" s="1"/>
  <c r="A26" i="1"/>
  <c r="B25" i="1"/>
  <c r="K23" i="1"/>
  <c r="G24" i="1"/>
  <c r="I23" i="1"/>
  <c r="C31" i="8" l="1"/>
  <c r="F31" i="8"/>
  <c r="AZ31" i="8"/>
  <c r="G29" i="8"/>
  <c r="I28" i="8"/>
  <c r="K28" i="8"/>
  <c r="B30" i="8"/>
  <c r="A31" i="8"/>
  <c r="Y31" i="8" s="1"/>
  <c r="AY31" i="8"/>
  <c r="X31" i="8"/>
  <c r="BA30" i="8"/>
  <c r="BA31" i="8" s="1"/>
  <c r="E31" i="8"/>
  <c r="D31" i="8"/>
  <c r="Z30" i="8"/>
  <c r="Z31" i="8" s="1"/>
  <c r="AZ27" i="6"/>
  <c r="BA28" i="6"/>
  <c r="C28" i="6"/>
  <c r="Z28" i="6"/>
  <c r="AX28" i="6"/>
  <c r="X28" i="6"/>
  <c r="W28" i="6"/>
  <c r="B27" i="6"/>
  <c r="A28" i="6"/>
  <c r="F28" i="6"/>
  <c r="G29" i="6"/>
  <c r="K28" i="6"/>
  <c r="I28" i="6"/>
  <c r="AY28" i="6"/>
  <c r="Y28" i="6"/>
  <c r="AZ28" i="6"/>
  <c r="E27" i="6"/>
  <c r="E28" i="6" s="1"/>
  <c r="X30" i="5"/>
  <c r="C30" i="5"/>
  <c r="K27" i="5"/>
  <c r="I27" i="5"/>
  <c r="G28" i="5"/>
  <c r="B29" i="5"/>
  <c r="A30" i="5"/>
  <c r="W29" i="5"/>
  <c r="W30" i="5" s="1"/>
  <c r="K24" i="1"/>
  <c r="I24" i="1"/>
  <c r="G25" i="1"/>
  <c r="B26" i="1"/>
  <c r="A27" i="1"/>
  <c r="AZ32" i="8" l="1"/>
  <c r="E32" i="8"/>
  <c r="F32" i="8"/>
  <c r="X32" i="8"/>
  <c r="BA32" i="8"/>
  <c r="AY32" i="8"/>
  <c r="C32" i="8"/>
  <c r="A32" i="8"/>
  <c r="B31" i="8"/>
  <c r="W31" i="8"/>
  <c r="W32" i="8" s="1"/>
  <c r="G30" i="8"/>
  <c r="I29" i="8"/>
  <c r="K29" i="8"/>
  <c r="Z32" i="8"/>
  <c r="AX31" i="8"/>
  <c r="AX32" i="8" s="1"/>
  <c r="I29" i="6"/>
  <c r="K29" i="6"/>
  <c r="B28" i="6"/>
  <c r="A29" i="6"/>
  <c r="D28" i="6"/>
  <c r="D29" i="6" s="1"/>
  <c r="C31" i="5"/>
  <c r="B30" i="5"/>
  <c r="A31" i="5"/>
  <c r="AY30" i="5"/>
  <c r="AY31" i="5" s="1"/>
  <c r="K28" i="5"/>
  <c r="I28" i="5"/>
  <c r="G29" i="5"/>
  <c r="AZ30" i="5"/>
  <c r="AZ31" i="5" s="1"/>
  <c r="AX30" i="5"/>
  <c r="AX31" i="5" s="1"/>
  <c r="E30" i="5"/>
  <c r="E31" i="5" s="1"/>
  <c r="BA30" i="5"/>
  <c r="BA31" i="5" s="1"/>
  <c r="Z30" i="5"/>
  <c r="Z31" i="5" s="1"/>
  <c r="Y30" i="5"/>
  <c r="Y31" i="5" s="1"/>
  <c r="F30" i="5"/>
  <c r="F31" i="5" s="1"/>
  <c r="D30" i="5"/>
  <c r="D31" i="5" s="1"/>
  <c r="B27" i="1"/>
  <c r="A28" i="1"/>
  <c r="I25" i="1"/>
  <c r="G26" i="1"/>
  <c r="K25" i="1"/>
  <c r="F33" i="8" l="1"/>
  <c r="W33" i="8"/>
  <c r="K30" i="8"/>
  <c r="G31" i="8"/>
  <c r="I30" i="8"/>
  <c r="B32" i="8"/>
  <c r="A33" i="8"/>
  <c r="D32" i="8"/>
  <c r="D33" i="8" s="1"/>
  <c r="AX33" i="8"/>
  <c r="C33" i="8"/>
  <c r="Y32" i="8"/>
  <c r="B29" i="6"/>
  <c r="AY29" i="6"/>
  <c r="BA29" i="6"/>
  <c r="W29" i="6"/>
  <c r="E29" i="6"/>
  <c r="Z29" i="6"/>
  <c r="AX29" i="6"/>
  <c r="AX30" i="6" s="1"/>
  <c r="F29" i="6"/>
  <c r="Y29" i="6"/>
  <c r="X29" i="6"/>
  <c r="C29" i="6"/>
  <c r="C30" i="6" s="1"/>
  <c r="AZ29" i="6"/>
  <c r="K29" i="5"/>
  <c r="G30" i="5"/>
  <c r="I29" i="5"/>
  <c r="Z32" i="5"/>
  <c r="AY32" i="5"/>
  <c r="AX32" i="5"/>
  <c r="A32" i="5"/>
  <c r="B31" i="5"/>
  <c r="X31" i="5"/>
  <c r="X32" i="5" s="1"/>
  <c r="W31" i="5"/>
  <c r="W32" i="5" s="1"/>
  <c r="A29" i="1"/>
  <c r="B29" i="1" s="1"/>
  <c r="B28" i="1"/>
  <c r="G27" i="1"/>
  <c r="K26" i="1"/>
  <c r="I26" i="1"/>
  <c r="G32" i="8" l="1"/>
  <c r="I31" i="8"/>
  <c r="K31" i="8"/>
  <c r="A34" i="8"/>
  <c r="B33" i="8"/>
  <c r="E33" i="8"/>
  <c r="X33" i="8"/>
  <c r="BA33" i="8"/>
  <c r="BA34" i="8" s="1"/>
  <c r="AY33" i="8"/>
  <c r="AY34" i="8" s="1"/>
  <c r="C34" i="8"/>
  <c r="Y33" i="8"/>
  <c r="Y34" i="8" s="1"/>
  <c r="AZ33" i="8"/>
  <c r="AZ34" i="8" s="1"/>
  <c r="Z33" i="8"/>
  <c r="G31" i="6"/>
  <c r="A33" i="5"/>
  <c r="B32" i="5"/>
  <c r="E32" i="5"/>
  <c r="E33" i="5" s="1"/>
  <c r="BA32" i="5"/>
  <c r="BA33" i="5" s="1"/>
  <c r="D32" i="5"/>
  <c r="D33" i="5" s="1"/>
  <c r="Z33" i="5"/>
  <c r="Y32" i="5"/>
  <c r="Y33" i="5" s="1"/>
  <c r="C32" i="5"/>
  <c r="C33" i="5" s="1"/>
  <c r="AZ32" i="5"/>
  <c r="AZ33" i="5" s="1"/>
  <c r="AX33" i="5"/>
  <c r="G31" i="5"/>
  <c r="K30" i="5"/>
  <c r="I30" i="5"/>
  <c r="W33" i="5"/>
  <c r="F32" i="5"/>
  <c r="F33" i="5" s="1"/>
  <c r="G28" i="1"/>
  <c r="I27" i="1"/>
  <c r="K27" i="1"/>
  <c r="A35" i="8" l="1"/>
  <c r="B34" i="8"/>
  <c r="AY35" i="8"/>
  <c r="BA35" i="8"/>
  <c r="F34" i="8"/>
  <c r="F35" i="8" s="1"/>
  <c r="D34" i="8"/>
  <c r="D35" i="8" s="1"/>
  <c r="K32" i="8"/>
  <c r="G33" i="8"/>
  <c r="I32" i="8"/>
  <c r="X34" i="8"/>
  <c r="X35" i="8" s="1"/>
  <c r="W34" i="8"/>
  <c r="W35" i="8" s="1"/>
  <c r="Y35" i="8"/>
  <c r="Z34" i="8"/>
  <c r="Z35" i="8" s="1"/>
  <c r="E34" i="8"/>
  <c r="E35" i="8" s="1"/>
  <c r="AX34" i="8"/>
  <c r="AX35" i="8" s="1"/>
  <c r="A31" i="6"/>
  <c r="B30" i="6"/>
  <c r="F31" i="6"/>
  <c r="G32" i="6"/>
  <c r="K31" i="6"/>
  <c r="I31" i="6"/>
  <c r="E31" i="6"/>
  <c r="AZ31" i="6"/>
  <c r="Z31" i="6"/>
  <c r="Y31" i="6"/>
  <c r="AY31" i="6"/>
  <c r="X31" i="6"/>
  <c r="D31" i="6"/>
  <c r="W34" i="5"/>
  <c r="BA34" i="5"/>
  <c r="E34" i="5"/>
  <c r="AX34" i="5"/>
  <c r="G32" i="5"/>
  <c r="K31" i="5"/>
  <c r="I31" i="5"/>
  <c r="AZ34" i="5"/>
  <c r="A34" i="5"/>
  <c r="B33" i="5"/>
  <c r="C34" i="5"/>
  <c r="AY33" i="5"/>
  <c r="AY34" i="5" s="1"/>
  <c r="D34" i="5"/>
  <c r="F34" i="5"/>
  <c r="Y34" i="5"/>
  <c r="X33" i="5"/>
  <c r="X34" i="5" s="1"/>
  <c r="G29" i="1"/>
  <c r="K28" i="1"/>
  <c r="I28" i="1"/>
  <c r="BA36" i="8" l="1"/>
  <c r="AY36" i="8"/>
  <c r="W36" i="8"/>
  <c r="E36" i="8"/>
  <c r="Y36" i="8"/>
  <c r="X36" i="8"/>
  <c r="B35" i="8"/>
  <c r="A36" i="8"/>
  <c r="B36" i="8" s="1"/>
  <c r="F36" i="8"/>
  <c r="I33" i="8"/>
  <c r="G34" i="8"/>
  <c r="K33" i="8"/>
  <c r="AZ35" i="8"/>
  <c r="AZ36" i="8" s="1"/>
  <c r="AX36" i="8"/>
  <c r="C35" i="8"/>
  <c r="C36" i="8" s="1"/>
  <c r="C31" i="6"/>
  <c r="C32" i="6" s="1"/>
  <c r="W31" i="6"/>
  <c r="W32" i="6" s="1"/>
  <c r="AX31" i="6"/>
  <c r="AX32" i="6" s="1"/>
  <c r="K32" i="6"/>
  <c r="I32" i="6"/>
  <c r="G33" i="6"/>
  <c r="F32" i="6"/>
  <c r="A32" i="6"/>
  <c r="Z32" i="6" s="1"/>
  <c r="B31" i="6"/>
  <c r="D32" i="6"/>
  <c r="BA31" i="6"/>
  <c r="BA32" i="6" s="1"/>
  <c r="I32" i="5"/>
  <c r="G33" i="5"/>
  <c r="K32" i="5"/>
  <c r="B34" i="5"/>
  <c r="A35" i="5"/>
  <c r="Z34" i="5"/>
  <c r="Z35" i="5" s="1"/>
  <c r="G30" i="1"/>
  <c r="K29" i="1"/>
  <c r="I29" i="1"/>
  <c r="I34" i="8" l="1"/>
  <c r="K34" i="8"/>
  <c r="G35" i="8"/>
  <c r="Z36" i="8"/>
  <c r="D36" i="8"/>
  <c r="Y32" i="6"/>
  <c r="AZ32" i="6"/>
  <c r="E32" i="6"/>
  <c r="C33" i="6"/>
  <c r="AX33" i="6"/>
  <c r="W33" i="6"/>
  <c r="Z33" i="6"/>
  <c r="I33" i="6"/>
  <c r="K33" i="6"/>
  <c r="G34" i="6"/>
  <c r="B32" i="6"/>
  <c r="A33" i="6"/>
  <c r="X32" i="6"/>
  <c r="X33" i="6" s="1"/>
  <c r="D33" i="6"/>
  <c r="BA33" i="6"/>
  <c r="AZ33" i="6"/>
  <c r="AY32" i="6"/>
  <c r="AY33" i="6" s="1"/>
  <c r="B35" i="5"/>
  <c r="A36" i="5"/>
  <c r="Z36" i="5"/>
  <c r="AX35" i="5"/>
  <c r="AX36" i="5" s="1"/>
  <c r="Y35" i="5"/>
  <c r="Y36" i="5" s="1"/>
  <c r="X35" i="5"/>
  <c r="X36" i="5" s="1"/>
  <c r="I33" i="5"/>
  <c r="G34" i="5"/>
  <c r="K33" i="5"/>
  <c r="F35" i="5"/>
  <c r="F36" i="5" s="1"/>
  <c r="E35" i="5"/>
  <c r="E36" i="5" s="1"/>
  <c r="C35" i="5"/>
  <c r="C36" i="5" s="1"/>
  <c r="D35" i="5"/>
  <c r="D36" i="5" s="1"/>
  <c r="BA35" i="5"/>
  <c r="BA36" i="5" s="1"/>
  <c r="W35" i="5"/>
  <c r="W36" i="5" s="1"/>
  <c r="AY35" i="5"/>
  <c r="AY36" i="5" s="1"/>
  <c r="AZ35" i="5"/>
  <c r="AZ36" i="5" s="1"/>
  <c r="G31" i="1"/>
  <c r="I30" i="1"/>
  <c r="K30" i="1"/>
  <c r="K35" i="8" l="1"/>
  <c r="G36" i="8"/>
  <c r="I35" i="8"/>
  <c r="A34" i="6"/>
  <c r="B33" i="6"/>
  <c r="Y33" i="6"/>
  <c r="F33" i="6"/>
  <c r="F34" i="6" s="1"/>
  <c r="K34" i="6"/>
  <c r="G35" i="6"/>
  <c r="I34" i="6"/>
  <c r="E33" i="6"/>
  <c r="K34" i="5"/>
  <c r="I34" i="5"/>
  <c r="G35" i="5"/>
  <c r="D37" i="5"/>
  <c r="Y37" i="5"/>
  <c r="C37" i="5"/>
  <c r="E37" i="5"/>
  <c r="B36" i="5"/>
  <c r="A37" i="5"/>
  <c r="G32" i="1"/>
  <c r="K31" i="1"/>
  <c r="I31" i="1"/>
  <c r="I36" i="8" l="1"/>
  <c r="K36" i="8"/>
  <c r="B34" i="6"/>
  <c r="A35" i="6"/>
  <c r="D34" i="6"/>
  <c r="D35" i="6" s="1"/>
  <c r="AX34" i="6"/>
  <c r="AX35" i="6" s="1"/>
  <c r="AX36" i="6" s="1"/>
  <c r="AX37" i="6" s="1"/>
  <c r="Z34" i="6"/>
  <c r="Z35" i="6" s="1"/>
  <c r="X34" i="6"/>
  <c r="X35" i="6" s="1"/>
  <c r="K35" i="6"/>
  <c r="G36" i="6"/>
  <c r="I35" i="6"/>
  <c r="W34" i="6"/>
  <c r="W35" i="6" s="1"/>
  <c r="AY34" i="6"/>
  <c r="AY35" i="6" s="1"/>
  <c r="C34" i="6"/>
  <c r="C35" i="6" s="1"/>
  <c r="Y34" i="6"/>
  <c r="Y35" i="6" s="1"/>
  <c r="BA34" i="6"/>
  <c r="BA35" i="6" s="1"/>
  <c r="F35" i="6"/>
  <c r="E34" i="6"/>
  <c r="E35" i="6" s="1"/>
  <c r="AZ34" i="6"/>
  <c r="AZ35" i="6" s="1"/>
  <c r="C38" i="5"/>
  <c r="K35" i="5"/>
  <c r="I35" i="5"/>
  <c r="G36" i="5"/>
  <c r="A38" i="5"/>
  <c r="B38" i="5" s="1"/>
  <c r="B37" i="5"/>
  <c r="X37" i="5"/>
  <c r="W37" i="5"/>
  <c r="F37" i="5"/>
  <c r="F38" i="5" s="1"/>
  <c r="Z37" i="5"/>
  <c r="G33" i="1"/>
  <c r="I32" i="1"/>
  <c r="K32" i="1"/>
  <c r="G37" i="6" l="1"/>
  <c r="K36" i="6"/>
  <c r="I36" i="6"/>
  <c r="F36" i="6"/>
  <c r="Y36" i="6"/>
  <c r="Z36" i="6"/>
  <c r="C36" i="6"/>
  <c r="B35" i="6"/>
  <c r="A36" i="6"/>
  <c r="W36" i="6" s="1"/>
  <c r="K36" i="5"/>
  <c r="I36" i="5"/>
  <c r="G37" i="5"/>
  <c r="W38" i="5"/>
  <c r="Y38" i="5"/>
  <c r="D38" i="5"/>
  <c r="Z38" i="5"/>
  <c r="X38" i="5"/>
  <c r="E38" i="5"/>
  <c r="K33" i="1"/>
  <c r="G34" i="1"/>
  <c r="G35" i="1" s="1"/>
  <c r="G36" i="1" s="1"/>
  <c r="G37" i="1" s="1"/>
  <c r="I33" i="1"/>
  <c r="X36" i="6" l="1"/>
  <c r="E36" i="6"/>
  <c r="K37" i="6"/>
  <c r="I37" i="6"/>
  <c r="Z37" i="6"/>
  <c r="A37" i="6"/>
  <c r="B37" i="6" s="1"/>
  <c r="B36" i="6"/>
  <c r="D36" i="6"/>
  <c r="D37" i="6" s="1"/>
  <c r="G38" i="5"/>
  <c r="K37" i="5"/>
  <c r="I37" i="5"/>
  <c r="K37" i="1"/>
  <c r="I37" i="1"/>
  <c r="G38" i="1"/>
  <c r="I36" i="1"/>
  <c r="K36" i="1"/>
  <c r="I35" i="1"/>
  <c r="K35" i="1"/>
  <c r="K34" i="1"/>
  <c r="I34" i="1"/>
  <c r="X37" i="6" l="1"/>
  <c r="E37" i="6"/>
  <c r="F37" i="6"/>
  <c r="C37" i="6"/>
  <c r="Y37" i="6"/>
  <c r="W37" i="6"/>
  <c r="K38" i="5"/>
  <c r="I38" i="5"/>
  <c r="K38" i="1"/>
  <c r="I38" i="1"/>
</calcChain>
</file>

<file path=xl/sharedStrings.xml><?xml version="1.0" encoding="utf-8"?>
<sst xmlns="http://schemas.openxmlformats.org/spreadsheetml/2006/main" count="736" uniqueCount="194">
  <si>
    <t>Sheep</t>
  </si>
  <si>
    <t>Britons</t>
  </si>
  <si>
    <t>Forage</t>
  </si>
  <si>
    <t>Hand Cart</t>
  </si>
  <si>
    <t>HC</t>
  </si>
  <si>
    <t>DBA</t>
  </si>
  <si>
    <t>BS</t>
  </si>
  <si>
    <t>TMS</t>
  </si>
  <si>
    <t>GM</t>
  </si>
  <si>
    <t>GSM</t>
  </si>
  <si>
    <t>SM</t>
  </si>
  <si>
    <t>SSM</t>
  </si>
  <si>
    <t>Wh</t>
  </si>
  <si>
    <t>Civ1</t>
  </si>
  <si>
    <t>Civ1 Wh</t>
  </si>
  <si>
    <t>Civ1 HC</t>
  </si>
  <si>
    <t>Boar</t>
  </si>
  <si>
    <t>Franks</t>
  </si>
  <si>
    <t>Mongols</t>
  </si>
  <si>
    <t>Farms</t>
  </si>
  <si>
    <t>Slavs</t>
  </si>
  <si>
    <t>Wood</t>
  </si>
  <si>
    <t>Base</t>
  </si>
  <si>
    <t>DBA HC</t>
  </si>
  <si>
    <t>BS Wh</t>
  </si>
  <si>
    <t>BS HC</t>
  </si>
  <si>
    <t>TMS Wh</t>
  </si>
  <si>
    <t>TMS HC</t>
  </si>
  <si>
    <t>Celts</t>
  </si>
  <si>
    <t>Gold</t>
  </si>
  <si>
    <t>GM Wh</t>
  </si>
  <si>
    <t>GM HC</t>
  </si>
  <si>
    <t>GSM Wh</t>
  </si>
  <si>
    <t>GSM HC</t>
  </si>
  <si>
    <t>Turks</t>
  </si>
  <si>
    <t>Stone</t>
  </si>
  <si>
    <t>SM Wh</t>
  </si>
  <si>
    <t>SM HC</t>
  </si>
  <si>
    <t>SSM Wh</t>
  </si>
  <si>
    <t>SSM HC</t>
  </si>
  <si>
    <t>Koreans</t>
  </si>
  <si>
    <t>Deer</t>
  </si>
  <si>
    <t>Item</t>
  </si>
  <si>
    <t>W</t>
  </si>
  <si>
    <t>F</t>
  </si>
  <si>
    <t>G</t>
  </si>
  <si>
    <t>S</t>
  </si>
  <si>
    <t>Time</t>
  </si>
  <si>
    <t>Town Center</t>
  </si>
  <si>
    <t>House</t>
  </si>
  <si>
    <t>Mill</t>
  </si>
  <si>
    <t>Mining Camp</t>
  </si>
  <si>
    <t>Lumber Camp</t>
  </si>
  <si>
    <t>Dock</t>
  </si>
  <si>
    <t>Farm</t>
  </si>
  <si>
    <t>Blacksmith</t>
  </si>
  <si>
    <t>Market</t>
  </si>
  <si>
    <t>Monastery</t>
  </si>
  <si>
    <t>University</t>
  </si>
  <si>
    <t>Wonder</t>
  </si>
  <si>
    <t>Feitoria</t>
  </si>
  <si>
    <t>Barracks</t>
  </si>
  <si>
    <t>Archery Range</t>
  </si>
  <si>
    <t>Stable</t>
  </si>
  <si>
    <t>Siege Workshop</t>
  </si>
  <si>
    <t>Outpost</t>
  </si>
  <si>
    <t>Palisade Wall</t>
  </si>
  <si>
    <t>Palisade Gate</t>
  </si>
  <si>
    <t>Stone Wall</t>
  </si>
  <si>
    <t>Gate</t>
  </si>
  <si>
    <t>Watch Tower</t>
  </si>
  <si>
    <t>Bombard Tower</t>
  </si>
  <si>
    <t>Castle</t>
  </si>
  <si>
    <t>Villager</t>
  </si>
  <si>
    <t>Fishing Ship</t>
  </si>
  <si>
    <t>Transport Ship</t>
  </si>
  <si>
    <t>Trade Cog</t>
  </si>
  <si>
    <t>Galley</t>
  </si>
  <si>
    <t>Fire Galley</t>
  </si>
  <si>
    <t>Demolition Raft</t>
  </si>
  <si>
    <t>Monk</t>
  </si>
  <si>
    <t>Missionary</t>
  </si>
  <si>
    <t>Militia</t>
  </si>
  <si>
    <t>Spearman</t>
  </si>
  <si>
    <t>Eagle Scout</t>
  </si>
  <si>
    <t>Archer</t>
  </si>
  <si>
    <t>Skirmisher</t>
  </si>
  <si>
    <t>Cavalry Archer</t>
  </si>
  <si>
    <t>Slinger</t>
  </si>
  <si>
    <t>Hand Cannoneer</t>
  </si>
  <si>
    <t>Genitour</t>
  </si>
  <si>
    <t>Scout Cavalry</t>
  </si>
  <si>
    <t>Knight</t>
  </si>
  <si>
    <t>Camel</t>
  </si>
  <si>
    <t>Battle Elephant</t>
  </si>
  <si>
    <t>Eagle Warrior</t>
  </si>
  <si>
    <t>Crossbowman</t>
  </si>
  <si>
    <t>Feudal Age</t>
  </si>
  <si>
    <t>Castle Age</t>
  </si>
  <si>
    <t>Imperial Age</t>
  </si>
  <si>
    <t>Loom</t>
  </si>
  <si>
    <t>Wheelbarrow</t>
  </si>
  <si>
    <t>Horse Collar</t>
  </si>
  <si>
    <t>Heavy Plow</t>
  </si>
  <si>
    <t>Gold Mining</t>
  </si>
  <si>
    <t>Gold Shaft Mining</t>
  </si>
  <si>
    <t>Stone Mining</t>
  </si>
  <si>
    <t>Stone Shaft Mining</t>
  </si>
  <si>
    <t>Double-Bit Axe</t>
  </si>
  <si>
    <t>Bow Saw</t>
  </si>
  <si>
    <t>Scale Mail</t>
  </si>
  <si>
    <t>Chain Mail</t>
  </si>
  <si>
    <t>Padded Archer</t>
  </si>
  <si>
    <t>Leather Archer</t>
  </si>
  <si>
    <t>Forging</t>
  </si>
  <si>
    <t>Iron Casting</t>
  </si>
  <si>
    <t>Fletching</t>
  </si>
  <si>
    <t>Bodkin Arrow</t>
  </si>
  <si>
    <t>Scale Barding</t>
  </si>
  <si>
    <t>Chain Barding</t>
  </si>
  <si>
    <t>Caravan</t>
  </si>
  <si>
    <t>Redemption</t>
  </si>
  <si>
    <t>Fervor</t>
  </si>
  <si>
    <t>Sanctity</t>
  </si>
  <si>
    <t>Atonement</t>
  </si>
  <si>
    <t>Ballistics</t>
  </si>
  <si>
    <t>Squires</t>
  </si>
  <si>
    <t>Arson</t>
  </si>
  <si>
    <t>Thumb Ring</t>
  </si>
  <si>
    <t>Bloodlines</t>
  </si>
  <si>
    <t>Husbandry</t>
  </si>
  <si>
    <t>War Galley</t>
  </si>
  <si>
    <t>Man-at-Arms</t>
  </si>
  <si>
    <t>Long Swordsman</t>
  </si>
  <si>
    <t>Two-handed Swordsman</t>
  </si>
  <si>
    <t>Champion</t>
  </si>
  <si>
    <t>Pikeman</t>
  </si>
  <si>
    <t>Halberdier</t>
  </si>
  <si>
    <t>Elite Eagle Warrior</t>
  </si>
  <si>
    <t>Arbalest</t>
  </si>
  <si>
    <t>Elite Skirmisher</t>
  </si>
  <si>
    <t>Light Cavalry</t>
  </si>
  <si>
    <t>Cavalier</t>
  </si>
  <si>
    <t>Paladin</t>
  </si>
  <si>
    <t>Heavy Camel</t>
  </si>
  <si>
    <t>Imperial Camel</t>
  </si>
  <si>
    <t>Capped Ram</t>
  </si>
  <si>
    <t>Town Watch</t>
  </si>
  <si>
    <t>Conscription</t>
  </si>
  <si>
    <t>Chemistry</t>
  </si>
  <si>
    <t>Game Time</t>
  </si>
  <si>
    <t>W Vils</t>
  </si>
  <si>
    <t>Fge Vils</t>
  </si>
  <si>
    <t>Shp Vils</t>
  </si>
  <si>
    <t>Bor Vils</t>
  </si>
  <si>
    <t>Der Vils</t>
  </si>
  <si>
    <t>Frm Vils</t>
  </si>
  <si>
    <t>G Vils</t>
  </si>
  <si>
    <t>S Vils</t>
  </si>
  <si>
    <t># Vils</t>
  </si>
  <si>
    <t># Idle Vils</t>
  </si>
  <si>
    <t>Expl Vils</t>
  </si>
  <si>
    <t>New Units/Buildings Started</t>
  </si>
  <si>
    <t>Spent W</t>
  </si>
  <si>
    <t>Spent F</t>
  </si>
  <si>
    <t>Spent G</t>
  </si>
  <si>
    <t>Spent S</t>
  </si>
  <si>
    <t>Stockpile Amounts</t>
  </si>
  <si>
    <t>Villager Numbers</t>
  </si>
  <si>
    <t>Spent Resources</t>
  </si>
  <si>
    <t>HP</t>
  </si>
  <si>
    <t>CR</t>
  </si>
  <si>
    <t>TC Gather Techs</t>
  </si>
  <si>
    <t>Mill Gathering Techs</t>
  </si>
  <si>
    <t>DBA Wh</t>
  </si>
  <si>
    <t>LC Gathering Techs</t>
  </si>
  <si>
    <t>MC Gathering Techs</t>
  </si>
  <si>
    <t>Pop</t>
  </si>
  <si>
    <t>Mil.</t>
  </si>
  <si>
    <t>Pop Sup</t>
  </si>
  <si>
    <t>Bld Vils</t>
  </si>
  <si>
    <t>Food Amounts Left</t>
  </si>
  <si>
    <t>F Vils</t>
  </si>
  <si>
    <t>Barr</t>
  </si>
  <si>
    <t>AR</t>
  </si>
  <si>
    <t>Training Offset</t>
  </si>
  <si>
    <t>Total Res Gathered</t>
  </si>
  <si>
    <t>Krush30</t>
  </si>
  <si>
    <t>6F</t>
  </si>
  <si>
    <t>7F,2W</t>
  </si>
  <si>
    <t>7F,4W</t>
  </si>
  <si>
    <t>13F,4W</t>
  </si>
  <si>
    <t>15F,12W</t>
  </si>
  <si>
    <t>15F,12W,3G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</si>
</sst>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:ss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>
      <alignment horizontal="right"/>
    </xf>
    <xf numFmtId="0" fontId="0" fillId="0" borderId="4" xfId="0" applyFill="1" applyBorder="1" applyAlignment="1">
      <alignment horizontal="center"/>
    </xf>
    <xf numFmtId="0" fontId="0" fillId="3" borderId="0" xfId="0" applyFill="1"/>
    <xf numFmtId="1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3" borderId="0" xfId="0" applyFill="1" applyBorder="1" applyAlignment="1">
      <alignment horizontal="center"/>
    </xf>
    <xf numFmtId="1" fontId="0" fillId="0" borderId="2" xfId="0" applyNumberFormat="1" applyBorder="1"/>
    <xf numFmtId="1" fontId="0" fillId="0" borderId="0" xfId="0" applyNumberFormat="1" applyFill="1" applyBorder="1" applyAlignment="1">
      <alignment horizontal="right"/>
    </xf>
    <xf numFmtId="1" fontId="0" fillId="0" borderId="0" xfId="0" applyNumberFormat="1" applyBorder="1"/>
    <xf numFmtId="1" fontId="0" fillId="0" borderId="1" xfId="0" applyNumberFormat="1" applyBorder="1"/>
    <xf numFmtId="0" fontId="0" fillId="3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Border="1"/>
    <xf numFmtId="1" fontId="0" fillId="0" borderId="0" xfId="0" applyNumberFormat="1" applyFill="1" applyBorder="1"/>
    <xf numFmtId="0" fontId="0" fillId="3" borderId="1" xfId="0" applyFill="1" applyBorder="1" applyAlignment="1"/>
    <xf numFmtId="9" fontId="0" fillId="4" borderId="0" xfId="1" applyFont="1" applyFill="1" applyAlignment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Fill="1" applyBorder="1" applyAlignment="1">
      <alignment horizontal="right"/>
    </xf>
    <xf numFmtId="0" fontId="2" fillId="0" borderId="4" xfId="0" applyFont="1" applyBorder="1"/>
    <xf numFmtId="0" fontId="2" fillId="0" borderId="0" xfId="0" applyFont="1" applyFill="1" applyBorder="1"/>
    <xf numFmtId="165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0" fillId="0" borderId="3" xfId="0" applyBorder="1"/>
    <xf numFmtId="0" fontId="0" fillId="0" borderId="8" xfId="0" applyBorder="1"/>
    <xf numFmtId="165" fontId="0" fillId="0" borderId="3" xfId="0" applyNumberFormat="1" applyBorder="1"/>
    <xf numFmtId="165" fontId="0" fillId="0" borderId="8" xfId="0" applyNumberForma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FE14-8D5F-4DA2-A0B6-5AAF0E969E42}">
  <dimension ref="A1:BG38"/>
  <sheetViews>
    <sheetView workbookViewId="0">
      <pane ySplit="2" topLeftCell="A3" activePane="bottomLeft" state="frozen"/>
      <selection pane="bottomLeft" activeCell="J20" sqref="J20"/>
    </sheetView>
  </sheetViews>
  <sheetFormatPr defaultRowHeight="14.5" outlineLevelCol="1" x14ac:dyDescent="0.35"/>
  <cols>
    <col min="1" max="1" width="4.90625" bestFit="1" customWidth="1"/>
    <col min="2" max="2" width="10.1796875" style="5" bestFit="1" customWidth="1"/>
    <col min="3" max="5" width="4.90625" style="3" customWidth="1"/>
    <col min="6" max="6" width="4.90625" style="4" customWidth="1"/>
    <col min="7" max="7" width="5.6328125" style="15" customWidth="1"/>
    <col min="8" max="9" width="5.6328125" style="16" customWidth="1"/>
    <col min="10" max="10" width="7.54296875" style="16" bestFit="1" customWidth="1"/>
    <col min="11" max="11" width="8.6328125" style="6" bestFit="1" customWidth="1"/>
    <col min="12" max="12" width="6.6328125" style="9" customWidth="1"/>
    <col min="13" max="14" width="6.6328125" style="19" customWidth="1"/>
    <col min="15" max="15" width="6.6328125" style="9" customWidth="1"/>
    <col min="16" max="19" width="6.6328125" style="38" customWidth="1"/>
    <col min="20" max="20" width="6.6328125" style="40" customWidth="1"/>
    <col min="21" max="21" width="6.6328125" style="19" customWidth="1"/>
    <col min="22" max="22" width="6.6328125" style="6" customWidth="1"/>
    <col min="23" max="23" width="6.6328125" style="8" hidden="1" customWidth="1" outlineLevel="1"/>
    <col min="24" max="25" width="6.6328125" style="9" hidden="1" customWidth="1" outlineLevel="1"/>
    <col min="26" max="26" width="6.6328125" style="6" hidden="1" customWidth="1" outlineLevel="1"/>
    <col min="27" max="27" width="2.6328125" style="9" customWidth="1" collapsed="1"/>
    <col min="28" max="28" width="7.81640625" style="9" hidden="1" customWidth="1" outlineLevel="1"/>
    <col min="29" max="29" width="6.90625" style="9" hidden="1" customWidth="1" outlineLevel="1"/>
    <col min="30" max="30" width="7.1796875" style="9" hidden="1" customWidth="1" outlineLevel="1"/>
    <col min="31" max="31" width="6.90625" style="6" hidden="1" customWidth="1" outlineLevel="1"/>
    <col min="32" max="32" width="2.6328125" style="32" customWidth="1" collapsed="1"/>
    <col min="33" max="33" width="6.6328125" style="9" hidden="1" customWidth="1" outlineLevel="1"/>
    <col min="34" max="34" width="6.6328125" style="19" hidden="1" customWidth="1" outlineLevel="1"/>
    <col min="35" max="36" width="5.6328125" style="9" hidden="1" customWidth="1" outlineLevel="1"/>
    <col min="37" max="37" width="5.6328125" style="19" hidden="1" customWidth="1" outlineLevel="1"/>
    <col min="38" max="39" width="5.6328125" style="9" hidden="1" customWidth="1" outlineLevel="1"/>
    <col min="40" max="40" width="5.6328125" style="19" hidden="1" customWidth="1" outlineLevel="1"/>
    <col min="41" max="43" width="5.6328125" style="9" hidden="1" customWidth="1" outlineLevel="1"/>
    <col min="44" max="44" width="5.6328125" style="6" hidden="1" customWidth="1" outlineLevel="1"/>
    <col min="45" max="45" width="2.6328125" style="9" customWidth="1" collapsed="1"/>
    <col min="46" max="48" width="5.6328125" style="9" hidden="1" customWidth="1" outlineLevel="1"/>
    <col min="49" max="49" width="2.6328125" style="9" customWidth="1" collapsed="1"/>
    <col min="50" max="53" width="4.81640625" style="9" customWidth="1" outlineLevel="1"/>
    <col min="54" max="54" width="8.81640625"/>
  </cols>
  <sheetData>
    <row r="1" spans="1:56" s="22" customFormat="1" x14ac:dyDescent="0.35">
      <c r="A1" s="35">
        <v>0.92</v>
      </c>
      <c r="B1" s="34" t="s">
        <v>47</v>
      </c>
      <c r="C1" s="54" t="s">
        <v>167</v>
      </c>
      <c r="D1" s="53"/>
      <c r="E1" s="53"/>
      <c r="F1" s="55"/>
      <c r="G1" s="56"/>
      <c r="H1" s="56"/>
      <c r="I1" s="56"/>
      <c r="J1" s="56"/>
      <c r="K1" s="55"/>
      <c r="L1" s="54" t="s">
        <v>168</v>
      </c>
      <c r="M1" s="53"/>
      <c r="N1" s="53"/>
      <c r="O1" s="53"/>
      <c r="P1" s="53"/>
      <c r="Q1" s="53"/>
      <c r="R1" s="53"/>
      <c r="S1" s="53"/>
      <c r="T1" s="53"/>
      <c r="U1" s="53"/>
      <c r="V1" s="55"/>
      <c r="W1" s="54" t="s">
        <v>181</v>
      </c>
      <c r="X1" s="53"/>
      <c r="Y1" s="53"/>
      <c r="Z1" s="55"/>
      <c r="AA1" s="25"/>
      <c r="AB1" s="54" t="s">
        <v>169</v>
      </c>
      <c r="AC1" s="53"/>
      <c r="AD1" s="53"/>
      <c r="AE1" s="55"/>
      <c r="AF1" s="30"/>
      <c r="AG1" s="54" t="s">
        <v>172</v>
      </c>
      <c r="AH1" s="53"/>
      <c r="AI1" s="57" t="s">
        <v>173</v>
      </c>
      <c r="AJ1" s="53"/>
      <c r="AK1" s="58"/>
      <c r="AL1" s="57" t="s">
        <v>175</v>
      </c>
      <c r="AM1" s="53"/>
      <c r="AN1" s="58"/>
      <c r="AO1" s="57" t="s">
        <v>176</v>
      </c>
      <c r="AP1" s="53"/>
      <c r="AQ1" s="53"/>
      <c r="AR1" s="55"/>
      <c r="AS1" s="25"/>
      <c r="AT1" s="53" t="s">
        <v>185</v>
      </c>
      <c r="AU1" s="53"/>
      <c r="AV1" s="53"/>
      <c r="AW1" s="25"/>
      <c r="AX1" s="53" t="s">
        <v>186</v>
      </c>
      <c r="AY1" s="53"/>
      <c r="AZ1" s="53"/>
      <c r="BA1" s="53"/>
    </row>
    <row r="2" spans="1:56" x14ac:dyDescent="0.35">
      <c r="A2" t="s">
        <v>47</v>
      </c>
      <c r="B2" s="5" t="s">
        <v>150</v>
      </c>
      <c r="C2" s="1" t="s">
        <v>43</v>
      </c>
      <c r="D2" s="1" t="s">
        <v>44</v>
      </c>
      <c r="E2" s="1" t="s">
        <v>45</v>
      </c>
      <c r="F2" s="2" t="s">
        <v>46</v>
      </c>
      <c r="G2" s="14" t="s">
        <v>159</v>
      </c>
      <c r="H2" s="10" t="s">
        <v>178</v>
      </c>
      <c r="I2" s="10" t="s">
        <v>177</v>
      </c>
      <c r="J2" s="10" t="s">
        <v>179</v>
      </c>
      <c r="K2" s="11" t="s">
        <v>160</v>
      </c>
      <c r="L2" s="10" t="s">
        <v>180</v>
      </c>
      <c r="M2" s="21" t="s">
        <v>161</v>
      </c>
      <c r="N2" s="18" t="s">
        <v>151</v>
      </c>
      <c r="O2" s="1" t="s">
        <v>182</v>
      </c>
      <c r="P2" s="36" t="s">
        <v>153</v>
      </c>
      <c r="Q2" s="36" t="s">
        <v>152</v>
      </c>
      <c r="R2" s="36" t="s">
        <v>154</v>
      </c>
      <c r="S2" s="36" t="s">
        <v>155</v>
      </c>
      <c r="T2" s="37" t="s">
        <v>156</v>
      </c>
      <c r="U2" s="18" t="s">
        <v>157</v>
      </c>
      <c r="V2" s="2" t="s">
        <v>158</v>
      </c>
      <c r="W2" s="7" t="s">
        <v>153</v>
      </c>
      <c r="X2" s="1" t="s">
        <v>152</v>
      </c>
      <c r="Y2" s="1" t="s">
        <v>154</v>
      </c>
      <c r="Z2" s="2" t="s">
        <v>155</v>
      </c>
      <c r="AA2" s="1"/>
      <c r="AB2" s="10" t="s">
        <v>163</v>
      </c>
      <c r="AC2" s="10" t="s">
        <v>164</v>
      </c>
      <c r="AD2" s="10" t="s">
        <v>165</v>
      </c>
      <c r="AE2" s="11" t="s">
        <v>166</v>
      </c>
      <c r="AF2" s="31"/>
      <c r="AG2" s="10" t="s">
        <v>12</v>
      </c>
      <c r="AH2" s="21" t="s">
        <v>4</v>
      </c>
      <c r="AI2" s="10" t="s">
        <v>4</v>
      </c>
      <c r="AJ2" s="10" t="s">
        <v>170</v>
      </c>
      <c r="AK2" s="21" t="s">
        <v>171</v>
      </c>
      <c r="AL2" s="10" t="s">
        <v>5</v>
      </c>
      <c r="AM2" s="10" t="s">
        <v>6</v>
      </c>
      <c r="AN2" s="21" t="s">
        <v>7</v>
      </c>
      <c r="AO2" s="10" t="s">
        <v>8</v>
      </c>
      <c r="AP2" s="10" t="s">
        <v>9</v>
      </c>
      <c r="AQ2" s="10" t="s">
        <v>10</v>
      </c>
      <c r="AR2" s="11" t="s">
        <v>11</v>
      </c>
      <c r="AS2" s="10"/>
      <c r="AT2" s="10" t="s">
        <v>183</v>
      </c>
      <c r="AU2" s="10" t="s">
        <v>184</v>
      </c>
      <c r="AV2" s="10" t="s">
        <v>63</v>
      </c>
      <c r="AW2" s="10"/>
      <c r="AX2" s="10" t="s">
        <v>43</v>
      </c>
      <c r="AY2" s="10" t="s">
        <v>44</v>
      </c>
      <c r="AZ2" s="10" t="s">
        <v>45</v>
      </c>
      <c r="BA2" s="10" t="s">
        <v>46</v>
      </c>
      <c r="BB2" s="12" t="s">
        <v>162</v>
      </c>
    </row>
    <row r="3" spans="1:56" x14ac:dyDescent="0.35">
      <c r="A3">
        <v>0</v>
      </c>
      <c r="B3" s="5">
        <f>A3/86400</f>
        <v>0</v>
      </c>
      <c r="C3" s="23">
        <v>200</v>
      </c>
      <c r="D3" s="23">
        <v>200</v>
      </c>
      <c r="E3" s="23">
        <v>100</v>
      </c>
      <c r="F3" s="24">
        <v>200</v>
      </c>
      <c r="G3" s="15">
        <v>3</v>
      </c>
      <c r="H3" s="16">
        <v>1</v>
      </c>
      <c r="I3">
        <f>G3+H3</f>
        <v>4</v>
      </c>
      <c r="J3" s="17">
        <v>5</v>
      </c>
      <c r="K3" s="6">
        <f>G3-SUM(L3:V3)+O3</f>
        <v>0</v>
      </c>
      <c r="L3" s="17">
        <v>3</v>
      </c>
      <c r="N3" s="20"/>
      <c r="O3" s="13">
        <f>SUM(P3:T3)</f>
        <v>0</v>
      </c>
      <c r="Q3" s="39"/>
      <c r="W3" s="26">
        <v>600</v>
      </c>
      <c r="X3" s="27">
        <v>900</v>
      </c>
      <c r="Y3" s="28">
        <v>525</v>
      </c>
      <c r="Z3" s="29">
        <v>210</v>
      </c>
      <c r="AA3" s="28"/>
      <c r="AB3" s="9">
        <f>_xlfn.IFNA(VLOOKUP(BB3,'Cost&amp;Time'!A:E,3,FALSE),0)+_xlfn.IFNA(VLOOKUP(BC3,'Cost&amp;Time'!A:E,3,FALSE),0)+_xlfn.IFNA(VLOOKUP(BD3,'Cost&amp;Time'!A:E,3,FALSE),0)+_xlfn.IFNA(VLOOKUP(BE3,'Cost&amp;Time'!A:E,3,FALSE),0)+_xlfn.IFNA(VLOOKUP(BF3,'Cost&amp;Time'!A:E,3,FALSE),0)+_xlfn.IFNA(VLOOKUP(BG3,'Cost&amp;Time'!A:E,3,FALSE),0)+_xlfn.IFNA(VLOOKUP(BH3,'Cost&amp;Time'!A:E,3,FALSE),0)+_xlfn.IFNA(VLOOKUP(BI3,'Cost&amp;Time'!A:E,3,FALSE),0)</f>
        <v>50</v>
      </c>
      <c r="AC3" s="9">
        <f>_xlfn.IFNA(VLOOKUP(BB3,'Cost&amp;Time'!A:E,2,FALSE),0)+_xlfn.IFNA(VLOOKUP(BC3,'Cost&amp;Time'!A:E,2,FALSE),0)+_xlfn.IFNA(VLOOKUP(BD3,'Cost&amp;Time'!A:E,2,FALSE),0)+_xlfn.IFNA(VLOOKUP(BE3,'Cost&amp;Time'!A:E,2,FALSE),0)+_xlfn.IFNA(VLOOKUP(BF3,'Cost&amp;Time'!A:E,2,FALSE),0)+_xlfn.IFNA(VLOOKUP(BG3,'Cost&amp;Time'!A:E,2,FALSE),0)+_xlfn.IFNA(VLOOKUP(BH3,'Cost&amp;Time'!A:E,2,FALSE),0)+_xlfn.IFNA(VLOOKUP(BI3,'Cost&amp;Time'!A:E,2,FALSE),0)</f>
        <v>50</v>
      </c>
      <c r="AD3" s="9">
        <f>_xlfn.IFNA(VLOOKUP(BB3,'Cost&amp;Time'!A:E,4,FALSE),0)+_xlfn.IFNA(VLOOKUP(BC3,'Cost&amp;Time'!A:E,4,FALSE),0)+_xlfn.IFNA(VLOOKUP(BD3,'Cost&amp;Time'!A:E,4,FALSE),0)+_xlfn.IFNA(VLOOKUP(BE3,'Cost&amp;Time'!A:E,4,FALSE),0)+_xlfn.IFNA(VLOOKUP(BF3,'Cost&amp;Time'!A:E,4,FALSE),0)+_xlfn.IFNA(VLOOKUP(BG3,'Cost&amp;Time'!A:E,4,FALSE),0)+_xlfn.IFNA(VLOOKUP(BH3,'Cost&amp;Time'!A:E,4,FALSE),0)+_xlfn.IFNA(VLOOKUP(BI3,'Cost&amp;Time'!A:E,4,FALSE),0)</f>
        <v>0</v>
      </c>
      <c r="AE3" s="6">
        <f>_xlfn.IFNA(VLOOKUP(BB3,'Cost&amp;Time'!A:E,5,FALSE),0)+_xlfn.IFNA(VLOOKUP(BC3,'Cost&amp;Time'!A:E,5,FALSE),0)+_xlfn.IFNA(VLOOKUP(BD3,'Cost&amp;Time'!A:E,5,FALSE),0)+_xlfn.IFNA(VLOOKUP(BE3,'Cost&amp;Time'!A:E,5,FALSE),0)+_xlfn.IFNA(VLOOKUP(BF3,'Cost&amp;Time'!A:E,5,FALSE),0)+_xlfn.IFNA(VLOOKUP(BG3,'Cost&amp;Time'!A:E,5,FALSE),0)+_xlfn.IFNA(VLOOKUP(BH3,'Cost&amp;Time'!A:E,5,FALSE),0)+_xlfn.IFNA(VLOOKUP(BI3,'Cost&amp;Time'!A:E,5,FALSE),0)</f>
        <v>0</v>
      </c>
      <c r="AX3" s="9">
        <v>0</v>
      </c>
      <c r="AY3" s="28">
        <v>0</v>
      </c>
      <c r="AZ3" s="28">
        <v>0</v>
      </c>
      <c r="BA3" s="33">
        <v>0</v>
      </c>
      <c r="BB3" t="s">
        <v>73</v>
      </c>
      <c r="BC3" t="s">
        <v>49</v>
      </c>
      <c r="BD3" t="s">
        <v>49</v>
      </c>
    </row>
    <row r="4" spans="1:56" x14ac:dyDescent="0.35">
      <c r="A4">
        <f>A3+25</f>
        <v>25</v>
      </c>
      <c r="B4" s="5">
        <f>A4/86400</f>
        <v>2.8935185185185184E-4</v>
      </c>
      <c r="C4" s="23">
        <f>C3-AB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150</v>
      </c>
      <c r="D4" s="23">
        <f>D3-AC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150</v>
      </c>
      <c r="E4" s="23">
        <f>E3-AD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100</v>
      </c>
      <c r="F4" s="24">
        <f>F3-AE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200</v>
      </c>
      <c r="G4" s="15">
        <f t="shared" ref="G4:G36" si="0">G3+COUNTIF(BB3:BK3,"Villager")</f>
        <v>4</v>
      </c>
      <c r="H4" s="16">
        <v>1</v>
      </c>
      <c r="I4">
        <f t="shared" ref="I4:I15" si="1">G4+H4</f>
        <v>5</v>
      </c>
      <c r="J4" s="16">
        <f>5+COUNTIF(BB$3:BP3,"House")*5</f>
        <v>15</v>
      </c>
      <c r="K4" s="6">
        <f t="shared" ref="K4:K19" si="2">G4-SUM(L4:V4)+O4</f>
        <v>0</v>
      </c>
      <c r="L4" s="9">
        <v>4</v>
      </c>
      <c r="O4" s="13">
        <f t="shared" ref="O4:O19" si="3">SUM(P4:T4)</f>
        <v>0</v>
      </c>
      <c r="W4" s="26">
        <f>W3-IF(AG3=0,P3*Rates!B$2,IF(AND(AG3=1,AH3=0),P3*Rates!C$2,Rates!D2))/6000*(A4-A3)*$A$1</f>
        <v>600</v>
      </c>
      <c r="X4" s="28">
        <f>X3-IF(AG3=0,Q3*Rates!B$3,IF(AND(AG3=1,AH3=0),Q3*Rates!C$3,Rates!D3))/6000*(A4-A3)*$A$1</f>
        <v>900</v>
      </c>
      <c r="Y4" s="28">
        <f>Y3-IF(AG3=0,R3*Rates!B$4,IF(AND(AG3=1,AH3=0),R3*Rates!C$4,Rates!D4))/6000*(A4-A3)*$A$1</f>
        <v>525</v>
      </c>
      <c r="Z4" s="29">
        <f>Z3-IF(AG3=0,S3*Rates!B$5,IF(AND(AG3=1,AH3=0),S3*Rates!C$5,Rates!D5))/6000*(A4-A3)*$A$1</f>
        <v>210</v>
      </c>
      <c r="AA4" s="28"/>
      <c r="AB4" s="9">
        <f>_xlfn.IFNA(VLOOKUP(BB4,'Cost&amp;Time'!A:E,3,FALSE),0)+_xlfn.IFNA(VLOOKUP(BC4,'Cost&amp;Time'!A:E,3,FALSE),0)+_xlfn.IFNA(VLOOKUP(BD4,'Cost&amp;Time'!A:E,3,FALSE),0)+_xlfn.IFNA(VLOOKUP(BE4,'Cost&amp;Time'!A:E,3,FALSE),0)+_xlfn.IFNA(VLOOKUP(BF4,'Cost&amp;Time'!A:E,3,FALSE),0)+_xlfn.IFNA(VLOOKUP(BG4,'Cost&amp;Time'!A:E,3,FALSE),0)+_xlfn.IFNA(VLOOKUP(BH4,'Cost&amp;Time'!A:E,3,FALSE),0)+_xlfn.IFNA(VLOOKUP(BI4,'Cost&amp;Time'!A:E,3,FALSE),0)</f>
        <v>0</v>
      </c>
      <c r="AC4" s="9">
        <f>_xlfn.IFNA(VLOOKUP(BB4,'Cost&amp;Time'!A:E,2,FALSE),0)+_xlfn.IFNA(VLOOKUP(BC4,'Cost&amp;Time'!A:E,2,FALSE),0)+_xlfn.IFNA(VLOOKUP(BD4,'Cost&amp;Time'!A:E,2,FALSE),0)+_xlfn.IFNA(VLOOKUP(BE4,'Cost&amp;Time'!A:E,2,FALSE),0)+_xlfn.IFNA(VLOOKUP(BF4,'Cost&amp;Time'!A:E,2,FALSE),0)+_xlfn.IFNA(VLOOKUP(BG4,'Cost&amp;Time'!A:E,2,FALSE),0)+_xlfn.IFNA(VLOOKUP(BH4,'Cost&amp;Time'!A:E,2,FALSE),0)+_xlfn.IFNA(VLOOKUP(BI4,'Cost&amp;Time'!A:E,2,FALSE),0)</f>
        <v>50</v>
      </c>
      <c r="AD4" s="9">
        <f>_xlfn.IFNA(VLOOKUP(BB4,'Cost&amp;Time'!A:E,4,FALSE),0)+_xlfn.IFNA(VLOOKUP(BC4,'Cost&amp;Time'!A:E,4,FALSE),0)+_xlfn.IFNA(VLOOKUP(BD4,'Cost&amp;Time'!A:E,4,FALSE),0)+_xlfn.IFNA(VLOOKUP(BE4,'Cost&amp;Time'!A:E,4,FALSE),0)+_xlfn.IFNA(VLOOKUP(BF4,'Cost&amp;Time'!A:E,4,FALSE),0)+_xlfn.IFNA(VLOOKUP(BG4,'Cost&amp;Time'!A:E,4,FALSE),0)+_xlfn.IFNA(VLOOKUP(BH4,'Cost&amp;Time'!A:E,4,FALSE),0)+_xlfn.IFNA(VLOOKUP(BI4,'Cost&amp;Time'!A:E,4,FALSE),0)</f>
        <v>0</v>
      </c>
      <c r="AE4" s="6">
        <f>_xlfn.IFNA(VLOOKUP(BB4,'Cost&amp;Time'!A:E,5,FALSE),0)+_xlfn.IFNA(VLOOKUP(BC4,'Cost&amp;Time'!A:E,5,FALSE),0)+_xlfn.IFNA(VLOOKUP(BD4,'Cost&amp;Time'!A:E,5,FALSE),0)+_xlfn.IFNA(VLOOKUP(BE4,'Cost&amp;Time'!A:E,5,FALSE),0)+_xlfn.IFNA(VLOOKUP(BF4,'Cost&amp;Time'!A:E,5,FALSE),0)+_xlfn.IFNA(VLOOKUP(BG4,'Cost&amp;Time'!A:E,5,FALSE),0)+_xlfn.IFNA(VLOOKUP(BH4,'Cost&amp;Time'!A:E,5,FALSE),0)+_xlfn.IFNA(VLOOKUP(BI4,'Cost&amp;Time'!A:E,5,FALSE),0)</f>
        <v>0</v>
      </c>
      <c r="AX4" s="28">
        <f>AX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0</v>
      </c>
      <c r="AY4" s="28">
        <f>AY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0</v>
      </c>
      <c r="AZ4" s="28">
        <f>AZ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0</v>
      </c>
      <c r="BA4" s="28">
        <f>BA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0</v>
      </c>
      <c r="BB4" t="s">
        <v>73</v>
      </c>
    </row>
    <row r="5" spans="1:56" x14ac:dyDescent="0.35">
      <c r="A5">
        <f t="shared" ref="A5:A15" si="4">A4+25</f>
        <v>50</v>
      </c>
      <c r="B5" s="5">
        <f t="shared" ref="B5:B36" si="5">A5/86400</f>
        <v>5.7870370370370367E-4</v>
      </c>
      <c r="C5" s="23">
        <f>C4-AB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150</v>
      </c>
      <c r="D5" s="23">
        <f>D4-AC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100</v>
      </c>
      <c r="E5" s="23">
        <f>E4-AD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100</v>
      </c>
      <c r="F5" s="24">
        <f>F4-AE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200</v>
      </c>
      <c r="G5" s="15">
        <f t="shared" si="0"/>
        <v>5</v>
      </c>
      <c r="H5" s="16">
        <v>1</v>
      </c>
      <c r="I5">
        <f t="shared" si="1"/>
        <v>6</v>
      </c>
      <c r="J5" s="16">
        <f>5+COUNTIF(BB$3:BP4,"House")*5</f>
        <v>15</v>
      </c>
      <c r="K5" s="6">
        <f t="shared" si="2"/>
        <v>0</v>
      </c>
      <c r="O5" s="13">
        <f t="shared" si="3"/>
        <v>5</v>
      </c>
      <c r="P5" s="38">
        <v>5</v>
      </c>
      <c r="W5" s="26">
        <f>W4-IF(AG4=0,P4*Rates!B$2,IF(AND(AG4=1,AH4=0),P4*Rates!C$2,Rates!D3))/6000*(A5-A4)*$A$1</f>
        <v>600</v>
      </c>
      <c r="X5" s="28">
        <f>X4-IF(AG4=0,Q4*Rates!B$3,IF(AND(AG4=1,AH4=0),Q4*Rates!C$3,Rates!D4))/6000*(A5-A4)*$A$1</f>
        <v>900</v>
      </c>
      <c r="Y5" s="28">
        <f>Y4-IF(AG4=0,R4*Rates!B$4,IF(AND(AG4=1,AH4=0),R4*Rates!C$4,Rates!D5))/6000*(A5-A4)*$A$1</f>
        <v>525</v>
      </c>
      <c r="Z5" s="29">
        <f>Z4-IF(AG4=0,S4*Rates!B$5,IF(AND(AG4=1,AH4=0),S4*Rates!C$5,Rates!D6))/6000*(A5-A4)*$A$1</f>
        <v>210</v>
      </c>
      <c r="AA5" s="28"/>
      <c r="AB5" s="9">
        <f>_xlfn.IFNA(VLOOKUP(BB5,'Cost&amp;Time'!A:E,3,FALSE),0)+_xlfn.IFNA(VLOOKUP(BC5,'Cost&amp;Time'!A:E,3,FALSE),0)+_xlfn.IFNA(VLOOKUP(BD5,'Cost&amp;Time'!A:E,3,FALSE),0)+_xlfn.IFNA(VLOOKUP(BE5,'Cost&amp;Time'!A:E,3,FALSE),0)+_xlfn.IFNA(VLOOKUP(BF5,'Cost&amp;Time'!A:E,3,FALSE),0)+_xlfn.IFNA(VLOOKUP(BG5,'Cost&amp;Time'!A:E,3,FALSE),0)+_xlfn.IFNA(VLOOKUP(BH5,'Cost&amp;Time'!A:E,3,FALSE),0)+_xlfn.IFNA(VLOOKUP(BI5,'Cost&amp;Time'!A:E,3,FALSE),0)</f>
        <v>0</v>
      </c>
      <c r="AC5" s="9">
        <f>_xlfn.IFNA(VLOOKUP(BB5,'Cost&amp;Time'!A:E,2,FALSE),0)+_xlfn.IFNA(VLOOKUP(BC5,'Cost&amp;Time'!A:E,2,FALSE),0)+_xlfn.IFNA(VLOOKUP(BD5,'Cost&amp;Time'!A:E,2,FALSE),0)+_xlfn.IFNA(VLOOKUP(BE5,'Cost&amp;Time'!A:E,2,FALSE),0)+_xlfn.IFNA(VLOOKUP(BF5,'Cost&amp;Time'!A:E,2,FALSE),0)+_xlfn.IFNA(VLOOKUP(BG5,'Cost&amp;Time'!A:E,2,FALSE),0)+_xlfn.IFNA(VLOOKUP(BH5,'Cost&amp;Time'!A:E,2,FALSE),0)+_xlfn.IFNA(VLOOKUP(BI5,'Cost&amp;Time'!A:E,2,FALSE),0)</f>
        <v>50</v>
      </c>
      <c r="AD5" s="9">
        <f>_xlfn.IFNA(VLOOKUP(BB5,'Cost&amp;Time'!A:E,4,FALSE),0)+_xlfn.IFNA(VLOOKUP(BC5,'Cost&amp;Time'!A:E,4,FALSE),0)+_xlfn.IFNA(VLOOKUP(BD5,'Cost&amp;Time'!A:E,4,FALSE),0)+_xlfn.IFNA(VLOOKUP(BE5,'Cost&amp;Time'!A:E,4,FALSE),0)+_xlfn.IFNA(VLOOKUP(BF5,'Cost&amp;Time'!A:E,4,FALSE),0)+_xlfn.IFNA(VLOOKUP(BG5,'Cost&amp;Time'!A:E,4,FALSE),0)+_xlfn.IFNA(VLOOKUP(BH5,'Cost&amp;Time'!A:E,4,FALSE),0)+_xlfn.IFNA(VLOOKUP(BI5,'Cost&amp;Time'!A:E,4,FALSE),0)</f>
        <v>0</v>
      </c>
      <c r="AE5" s="6">
        <f>_xlfn.IFNA(VLOOKUP(BB5,'Cost&amp;Time'!A:E,5,FALSE),0)+_xlfn.IFNA(VLOOKUP(BC5,'Cost&amp;Time'!A:E,5,FALSE),0)+_xlfn.IFNA(VLOOKUP(BD5,'Cost&amp;Time'!A:E,5,FALSE),0)+_xlfn.IFNA(VLOOKUP(BE5,'Cost&amp;Time'!A:E,5,FALSE),0)+_xlfn.IFNA(VLOOKUP(BF5,'Cost&amp;Time'!A:E,5,FALSE),0)+_xlfn.IFNA(VLOOKUP(BG5,'Cost&amp;Time'!A:E,5,FALSE),0)+_xlfn.IFNA(VLOOKUP(BH5,'Cost&amp;Time'!A:E,5,FALSE),0)+_xlfn.IFNA(VLOOKUP(BI5,'Cost&amp;Time'!A:E,5,FALSE),0)</f>
        <v>0</v>
      </c>
      <c r="AX5" s="28">
        <f>AX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0</v>
      </c>
      <c r="AY5" s="28">
        <f>AY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0</v>
      </c>
      <c r="AZ5" s="28">
        <f>AZ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0</v>
      </c>
      <c r="BA5" s="28">
        <f>BA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0</v>
      </c>
      <c r="BB5" t="s">
        <v>73</v>
      </c>
    </row>
    <row r="6" spans="1:56" x14ac:dyDescent="0.35">
      <c r="A6">
        <f t="shared" si="4"/>
        <v>75</v>
      </c>
      <c r="B6" s="5">
        <f t="shared" si="5"/>
        <v>8.6805555555555551E-4</v>
      </c>
      <c r="C6" s="23">
        <f>C5-AB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150</v>
      </c>
      <c r="D6" s="23">
        <f>D5-AC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87.317499999999995</v>
      </c>
      <c r="E6" s="23">
        <f>E5-AD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100</v>
      </c>
      <c r="F6" s="24">
        <f>F5-AE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200</v>
      </c>
      <c r="G6" s="15">
        <f t="shared" si="0"/>
        <v>6</v>
      </c>
      <c r="H6" s="16">
        <v>1</v>
      </c>
      <c r="I6">
        <f t="shared" si="1"/>
        <v>7</v>
      </c>
      <c r="J6" s="16">
        <f>5+COUNTIF(BB$3:BP5,"House")*5</f>
        <v>15</v>
      </c>
      <c r="K6" s="6">
        <f t="shared" si="2"/>
        <v>0</v>
      </c>
      <c r="O6" s="13">
        <f t="shared" si="3"/>
        <v>6</v>
      </c>
      <c r="P6" s="38">
        <v>6</v>
      </c>
      <c r="W6" s="26">
        <f>W5-IF(AG5=0,P5*Rates!B$2,IF(AND(AG5=1,AH5=0),P5*Rates!C$2,Rates!D4))/6000*(A6-A5)*$A$1</f>
        <v>562.6825</v>
      </c>
      <c r="X6" s="28">
        <f>X5-IF(AG5=0,Q5*Rates!B$3,IF(AND(AG5=1,AH5=0),Q5*Rates!C$3,Rates!D5))/6000*(A6-A5)*$A$1</f>
        <v>900</v>
      </c>
      <c r="Y6" s="28">
        <f>Y5-IF(AG5=0,R5*Rates!B$4,IF(AND(AG5=1,AH5=0),R5*Rates!C$4,Rates!D6))/6000*(A6-A5)*$A$1</f>
        <v>525</v>
      </c>
      <c r="Z6" s="29">
        <f>Z5-IF(AG5=0,S5*Rates!B$5,IF(AND(AG5=1,AH5=0),S5*Rates!C$5,Rates!D7))/6000*(A6-A5)*$A$1</f>
        <v>210</v>
      </c>
      <c r="AA6" s="28"/>
      <c r="AB6" s="9">
        <f>_xlfn.IFNA(VLOOKUP(BB6,'Cost&amp;Time'!A:E,3,FALSE),0)+_xlfn.IFNA(VLOOKUP(BC6,'Cost&amp;Time'!A:E,3,FALSE),0)+_xlfn.IFNA(VLOOKUP(BD6,'Cost&amp;Time'!A:E,3,FALSE),0)+_xlfn.IFNA(VLOOKUP(BE6,'Cost&amp;Time'!A:E,3,FALSE),0)+_xlfn.IFNA(VLOOKUP(BF6,'Cost&amp;Time'!A:E,3,FALSE),0)+_xlfn.IFNA(VLOOKUP(BG6,'Cost&amp;Time'!A:E,3,FALSE),0)+_xlfn.IFNA(VLOOKUP(BH6,'Cost&amp;Time'!A:E,3,FALSE),0)+_xlfn.IFNA(VLOOKUP(BI6,'Cost&amp;Time'!A:E,3,FALSE),0)</f>
        <v>0</v>
      </c>
      <c r="AC6" s="9">
        <f>_xlfn.IFNA(VLOOKUP(BB6,'Cost&amp;Time'!A:E,2,FALSE),0)+_xlfn.IFNA(VLOOKUP(BC6,'Cost&amp;Time'!A:E,2,FALSE),0)+_xlfn.IFNA(VLOOKUP(BD6,'Cost&amp;Time'!A:E,2,FALSE),0)+_xlfn.IFNA(VLOOKUP(BE6,'Cost&amp;Time'!A:E,2,FALSE),0)+_xlfn.IFNA(VLOOKUP(BF6,'Cost&amp;Time'!A:E,2,FALSE),0)+_xlfn.IFNA(VLOOKUP(BG6,'Cost&amp;Time'!A:E,2,FALSE),0)+_xlfn.IFNA(VLOOKUP(BH6,'Cost&amp;Time'!A:E,2,FALSE),0)+_xlfn.IFNA(VLOOKUP(BI6,'Cost&amp;Time'!A:E,2,FALSE),0)</f>
        <v>50</v>
      </c>
      <c r="AD6" s="9">
        <f>_xlfn.IFNA(VLOOKUP(BB6,'Cost&amp;Time'!A:E,4,FALSE),0)+_xlfn.IFNA(VLOOKUP(BC6,'Cost&amp;Time'!A:E,4,FALSE),0)+_xlfn.IFNA(VLOOKUP(BD6,'Cost&amp;Time'!A:E,4,FALSE),0)+_xlfn.IFNA(VLOOKUP(BE6,'Cost&amp;Time'!A:E,4,FALSE),0)+_xlfn.IFNA(VLOOKUP(BF6,'Cost&amp;Time'!A:E,4,FALSE),0)+_xlfn.IFNA(VLOOKUP(BG6,'Cost&amp;Time'!A:E,4,FALSE),0)+_xlfn.IFNA(VLOOKUP(BH6,'Cost&amp;Time'!A:E,4,FALSE),0)+_xlfn.IFNA(VLOOKUP(BI6,'Cost&amp;Time'!A:E,4,FALSE),0)</f>
        <v>0</v>
      </c>
      <c r="AE6" s="6">
        <f>_xlfn.IFNA(VLOOKUP(BB6,'Cost&amp;Time'!A:E,5,FALSE),0)+_xlfn.IFNA(VLOOKUP(BC6,'Cost&amp;Time'!A:E,5,FALSE),0)+_xlfn.IFNA(VLOOKUP(BD6,'Cost&amp;Time'!A:E,5,FALSE),0)+_xlfn.IFNA(VLOOKUP(BE6,'Cost&amp;Time'!A:E,5,FALSE),0)+_xlfn.IFNA(VLOOKUP(BF6,'Cost&amp;Time'!A:E,5,FALSE),0)+_xlfn.IFNA(VLOOKUP(BG6,'Cost&amp;Time'!A:E,5,FALSE),0)+_xlfn.IFNA(VLOOKUP(BH6,'Cost&amp;Time'!A:E,5,FALSE),0)+_xlfn.IFNA(VLOOKUP(BI6,'Cost&amp;Time'!A:E,5,FALSE),0)</f>
        <v>0</v>
      </c>
      <c r="AX6" s="28">
        <f>AX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0</v>
      </c>
      <c r="AY6" s="28">
        <f>AY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37.317500000000003</v>
      </c>
      <c r="AZ6" s="28">
        <f>AZ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0</v>
      </c>
      <c r="BA6" s="28">
        <f>BA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0</v>
      </c>
      <c r="BB6" t="s">
        <v>73</v>
      </c>
    </row>
    <row r="7" spans="1:56" x14ac:dyDescent="0.35">
      <c r="A7">
        <f t="shared" si="4"/>
        <v>100</v>
      </c>
      <c r="B7" s="5">
        <f t="shared" si="5"/>
        <v>1.1574074074074073E-3</v>
      </c>
      <c r="C7" s="23">
        <f>C6-AB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150</v>
      </c>
      <c r="D7" s="23">
        <f>D6-AC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82.098500000000001</v>
      </c>
      <c r="E7" s="23">
        <f>E6-AD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100</v>
      </c>
      <c r="F7" s="24">
        <f>F6-AE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200</v>
      </c>
      <c r="G7" s="15">
        <f t="shared" si="0"/>
        <v>7</v>
      </c>
      <c r="H7" s="16">
        <v>1</v>
      </c>
      <c r="I7">
        <f t="shared" si="1"/>
        <v>8</v>
      </c>
      <c r="J7" s="16">
        <f>5+COUNTIF(BB$3:BP6,"House")*5</f>
        <v>15</v>
      </c>
      <c r="K7" s="6">
        <f t="shared" si="2"/>
        <v>0</v>
      </c>
      <c r="L7" s="9">
        <v>1</v>
      </c>
      <c r="O7" s="13">
        <f t="shared" si="3"/>
        <v>6</v>
      </c>
      <c r="P7" s="38">
        <v>6</v>
      </c>
      <c r="W7" s="26">
        <f>W6-IF(AG6=0,P6*Rates!B$2,IF(AND(AG6=1,AH6=0),P6*Rates!C$2,Rates!D5))/6000*(A7-A6)*$A$1</f>
        <v>517.90149999999994</v>
      </c>
      <c r="X7" s="28">
        <f>X6-IF(AG6=0,Q6*Rates!B$3,IF(AND(AG6=1,AH6=0),Q6*Rates!C$3,Rates!D6))/6000*(A7-A6)*$A$1</f>
        <v>900</v>
      </c>
      <c r="Y7" s="28">
        <f>Y6-IF(AG6=0,R6*Rates!B$4,IF(AND(AG6=1,AH6=0),R6*Rates!C$4,Rates!D7))/6000*(A7-A6)*$A$1</f>
        <v>525</v>
      </c>
      <c r="Z7" s="29">
        <f>Z6-IF(AG6=0,S6*Rates!B$5,IF(AND(AG6=1,AH6=0),S6*Rates!C$5,Rates!D8))/6000*(A7-A6)*$A$1</f>
        <v>210</v>
      </c>
      <c r="AA7" s="28"/>
      <c r="AB7" s="9">
        <f>_xlfn.IFNA(VLOOKUP(BB7,'Cost&amp;Time'!A:E,3,FALSE),0)+_xlfn.IFNA(VLOOKUP(BC7,'Cost&amp;Time'!A:E,3,FALSE),0)+_xlfn.IFNA(VLOOKUP(BD7,'Cost&amp;Time'!A:E,3,FALSE),0)+_xlfn.IFNA(VLOOKUP(BE7,'Cost&amp;Time'!A:E,3,FALSE),0)+_xlfn.IFNA(VLOOKUP(BF7,'Cost&amp;Time'!A:E,3,FALSE),0)+_xlfn.IFNA(VLOOKUP(BG7,'Cost&amp;Time'!A:E,3,FALSE),0)+_xlfn.IFNA(VLOOKUP(BH7,'Cost&amp;Time'!A:E,3,FALSE),0)+_xlfn.IFNA(VLOOKUP(BI7,'Cost&amp;Time'!A:E,3,FALSE),0)</f>
        <v>100</v>
      </c>
      <c r="AC7" s="9">
        <f>_xlfn.IFNA(VLOOKUP(BB7,'Cost&amp;Time'!A:E,2,FALSE),0)+_xlfn.IFNA(VLOOKUP(BC7,'Cost&amp;Time'!A:E,2,FALSE),0)+_xlfn.IFNA(VLOOKUP(BD7,'Cost&amp;Time'!A:E,2,FALSE),0)+_xlfn.IFNA(VLOOKUP(BE7,'Cost&amp;Time'!A:E,2,FALSE),0)+_xlfn.IFNA(VLOOKUP(BF7,'Cost&amp;Time'!A:E,2,FALSE),0)+_xlfn.IFNA(VLOOKUP(BG7,'Cost&amp;Time'!A:E,2,FALSE),0)+_xlfn.IFNA(VLOOKUP(BH7,'Cost&amp;Time'!A:E,2,FALSE),0)+_xlfn.IFNA(VLOOKUP(BI7,'Cost&amp;Time'!A:E,2,FALSE),0)</f>
        <v>50</v>
      </c>
      <c r="AD7" s="9">
        <f>_xlfn.IFNA(VLOOKUP(BB7,'Cost&amp;Time'!A:E,4,FALSE),0)+_xlfn.IFNA(VLOOKUP(BC7,'Cost&amp;Time'!A:E,4,FALSE),0)+_xlfn.IFNA(VLOOKUP(BD7,'Cost&amp;Time'!A:E,4,FALSE),0)+_xlfn.IFNA(VLOOKUP(BE7,'Cost&amp;Time'!A:E,4,FALSE),0)+_xlfn.IFNA(VLOOKUP(BF7,'Cost&amp;Time'!A:E,4,FALSE),0)+_xlfn.IFNA(VLOOKUP(BG7,'Cost&amp;Time'!A:E,4,FALSE),0)+_xlfn.IFNA(VLOOKUP(BH7,'Cost&amp;Time'!A:E,4,FALSE),0)+_xlfn.IFNA(VLOOKUP(BI7,'Cost&amp;Time'!A:E,4,FALSE),0)</f>
        <v>0</v>
      </c>
      <c r="AE7" s="6">
        <f>_xlfn.IFNA(VLOOKUP(BB7,'Cost&amp;Time'!A:E,5,FALSE),0)+_xlfn.IFNA(VLOOKUP(BC7,'Cost&amp;Time'!A:E,5,FALSE),0)+_xlfn.IFNA(VLOOKUP(BD7,'Cost&amp;Time'!A:E,5,FALSE),0)+_xlfn.IFNA(VLOOKUP(BE7,'Cost&amp;Time'!A:E,5,FALSE),0)+_xlfn.IFNA(VLOOKUP(BF7,'Cost&amp;Time'!A:E,5,FALSE),0)+_xlfn.IFNA(VLOOKUP(BG7,'Cost&amp;Time'!A:E,5,FALSE),0)+_xlfn.IFNA(VLOOKUP(BH7,'Cost&amp;Time'!A:E,5,FALSE),0)+_xlfn.IFNA(VLOOKUP(BI7,'Cost&amp;Time'!A:E,5,FALSE),0)</f>
        <v>0</v>
      </c>
      <c r="AX7" s="28">
        <f>AX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0</v>
      </c>
      <c r="AY7" s="28">
        <f>AY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82.098500000000001</v>
      </c>
      <c r="AZ7" s="28">
        <f>AZ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0</v>
      </c>
      <c r="BA7" s="28">
        <f>BA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0</v>
      </c>
      <c r="BB7" t="s">
        <v>73</v>
      </c>
      <c r="BC7" t="s">
        <v>52</v>
      </c>
    </row>
    <row r="8" spans="1:56" x14ac:dyDescent="0.35">
      <c r="A8">
        <f t="shared" si="4"/>
        <v>125</v>
      </c>
      <c r="B8" s="5">
        <f t="shared" si="5"/>
        <v>1.4467592592592592E-3</v>
      </c>
      <c r="C8" s="23">
        <f>C7-AB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50</v>
      </c>
      <c r="D8" s="23">
        <f>D7-AC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76.879500000000007</v>
      </c>
      <c r="E8" s="23">
        <f>E7-AD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100</v>
      </c>
      <c r="F8" s="24">
        <f>F7-AE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200</v>
      </c>
      <c r="G8" s="15">
        <f t="shared" si="0"/>
        <v>8</v>
      </c>
      <c r="H8" s="16">
        <v>1</v>
      </c>
      <c r="I8">
        <f t="shared" si="1"/>
        <v>9</v>
      </c>
      <c r="J8" s="16">
        <f>5+COUNTIF(BB$3:BP7,"House")*5</f>
        <v>15</v>
      </c>
      <c r="K8" s="6">
        <f t="shared" si="2"/>
        <v>0</v>
      </c>
      <c r="L8" s="9">
        <v>1</v>
      </c>
      <c r="N8" s="19">
        <v>1</v>
      </c>
      <c r="O8" s="13">
        <f t="shared" si="3"/>
        <v>6</v>
      </c>
      <c r="P8" s="38">
        <v>6</v>
      </c>
      <c r="W8" s="26">
        <f>W7-IF(AG7=0,P7*Rates!B$2,IF(AND(AG7=1,AH7=0),P7*Rates!C$2,Rates!D6))/6000*(A8-A7)*$A$1</f>
        <v>473.12049999999994</v>
      </c>
      <c r="X8" s="28">
        <f>X7-IF(AG7=0,Q7*Rates!B$3,IF(AND(AG7=1,AH7=0),Q7*Rates!C$3,Rates!D7))/6000*(A8-A7)*$A$1</f>
        <v>900</v>
      </c>
      <c r="Y8" s="28">
        <f>Y7-IF(AG7=0,R7*Rates!B$4,IF(AND(AG7=1,AH7=0),R7*Rates!C$4,Rates!D8))/6000*(A8-A7)*$A$1</f>
        <v>525</v>
      </c>
      <c r="Z8" s="29">
        <f>Z7-IF(AG7=0,S7*Rates!B$5,IF(AND(AG7=1,AH7=0),S7*Rates!C$5,Rates!D9))/6000*(A8-A7)*$A$1</f>
        <v>210</v>
      </c>
      <c r="AA8" s="28"/>
      <c r="AB8" s="9">
        <f>_xlfn.IFNA(VLOOKUP(BB8,'Cost&amp;Time'!A:E,3,FALSE),0)+_xlfn.IFNA(VLOOKUP(BC8,'Cost&amp;Time'!A:E,3,FALSE),0)+_xlfn.IFNA(VLOOKUP(BD8,'Cost&amp;Time'!A:E,3,FALSE),0)+_xlfn.IFNA(VLOOKUP(BE8,'Cost&amp;Time'!A:E,3,FALSE),0)+_xlfn.IFNA(VLOOKUP(BF8,'Cost&amp;Time'!A:E,3,FALSE),0)+_xlfn.IFNA(VLOOKUP(BG8,'Cost&amp;Time'!A:E,3,FALSE),0)+_xlfn.IFNA(VLOOKUP(BH8,'Cost&amp;Time'!A:E,3,FALSE),0)+_xlfn.IFNA(VLOOKUP(BI8,'Cost&amp;Time'!A:E,3,FALSE),0)</f>
        <v>0</v>
      </c>
      <c r="AC8" s="9">
        <f>_xlfn.IFNA(VLOOKUP(BB8,'Cost&amp;Time'!A:E,2,FALSE),0)+_xlfn.IFNA(VLOOKUP(BC8,'Cost&amp;Time'!A:E,2,FALSE),0)+_xlfn.IFNA(VLOOKUP(BD8,'Cost&amp;Time'!A:E,2,FALSE),0)+_xlfn.IFNA(VLOOKUP(BE8,'Cost&amp;Time'!A:E,2,FALSE),0)+_xlfn.IFNA(VLOOKUP(BF8,'Cost&amp;Time'!A:E,2,FALSE),0)+_xlfn.IFNA(VLOOKUP(BG8,'Cost&amp;Time'!A:E,2,FALSE),0)+_xlfn.IFNA(VLOOKUP(BH8,'Cost&amp;Time'!A:E,2,FALSE),0)+_xlfn.IFNA(VLOOKUP(BI8,'Cost&amp;Time'!A:E,2,FALSE),0)</f>
        <v>50</v>
      </c>
      <c r="AD8" s="9">
        <f>_xlfn.IFNA(VLOOKUP(BB8,'Cost&amp;Time'!A:E,4,FALSE),0)+_xlfn.IFNA(VLOOKUP(BC8,'Cost&amp;Time'!A:E,4,FALSE),0)+_xlfn.IFNA(VLOOKUP(BD8,'Cost&amp;Time'!A:E,4,FALSE),0)+_xlfn.IFNA(VLOOKUP(BE8,'Cost&amp;Time'!A:E,4,FALSE),0)+_xlfn.IFNA(VLOOKUP(BF8,'Cost&amp;Time'!A:E,4,FALSE),0)+_xlfn.IFNA(VLOOKUP(BG8,'Cost&amp;Time'!A:E,4,FALSE),0)+_xlfn.IFNA(VLOOKUP(BH8,'Cost&amp;Time'!A:E,4,FALSE),0)+_xlfn.IFNA(VLOOKUP(BI8,'Cost&amp;Time'!A:E,4,FALSE),0)</f>
        <v>0</v>
      </c>
      <c r="AE8" s="6">
        <f>_xlfn.IFNA(VLOOKUP(BB8,'Cost&amp;Time'!A:E,5,FALSE),0)+_xlfn.IFNA(VLOOKUP(BC8,'Cost&amp;Time'!A:E,5,FALSE),0)+_xlfn.IFNA(VLOOKUP(BD8,'Cost&amp;Time'!A:E,5,FALSE),0)+_xlfn.IFNA(VLOOKUP(BE8,'Cost&amp;Time'!A:E,5,FALSE),0)+_xlfn.IFNA(VLOOKUP(BF8,'Cost&amp;Time'!A:E,5,FALSE),0)+_xlfn.IFNA(VLOOKUP(BG8,'Cost&amp;Time'!A:E,5,FALSE),0)+_xlfn.IFNA(VLOOKUP(BH8,'Cost&amp;Time'!A:E,5,FALSE),0)+_xlfn.IFNA(VLOOKUP(BI8,'Cost&amp;Time'!A:E,5,FALSE),0)</f>
        <v>0</v>
      </c>
      <c r="AX8" s="28">
        <f>AX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0</v>
      </c>
      <c r="AY8" s="28">
        <f>AY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126.87950000000001</v>
      </c>
      <c r="AZ8" s="28">
        <f>AZ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0</v>
      </c>
      <c r="BA8" s="28">
        <f>BA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0</v>
      </c>
      <c r="BB8" t="s">
        <v>73</v>
      </c>
    </row>
    <row r="9" spans="1:56" x14ac:dyDescent="0.35">
      <c r="A9">
        <f t="shared" si="4"/>
        <v>150</v>
      </c>
      <c r="B9" s="5">
        <f t="shared" si="5"/>
        <v>1.736111111111111E-3</v>
      </c>
      <c r="C9" s="23">
        <f>C8-AB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56.804166666666667</v>
      </c>
      <c r="D9" s="23">
        <f>D8-AC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71.660500000000013</v>
      </c>
      <c r="E9" s="23">
        <f>E8-AD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100</v>
      </c>
      <c r="F9" s="24">
        <f>F8-AE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200</v>
      </c>
      <c r="G9" s="15">
        <f t="shared" si="0"/>
        <v>9</v>
      </c>
      <c r="H9" s="16">
        <v>1</v>
      </c>
      <c r="I9">
        <f t="shared" si="1"/>
        <v>10</v>
      </c>
      <c r="J9" s="16">
        <f>5+COUNTIF(BB$3:BP8,"House")*5</f>
        <v>15</v>
      </c>
      <c r="K9" s="6">
        <f t="shared" si="2"/>
        <v>0</v>
      </c>
      <c r="N9" s="19">
        <v>3</v>
      </c>
      <c r="O9" s="13">
        <f t="shared" si="3"/>
        <v>6</v>
      </c>
      <c r="P9" s="38">
        <v>6</v>
      </c>
      <c r="W9" s="26">
        <f>W8-IF(AG8=0,P8*Rates!B$2,IF(AND(AG8=1,AH8=0),P8*Rates!C$2,Rates!D7))/6000*(A9-A8)*$A$1</f>
        <v>428.33949999999993</v>
      </c>
      <c r="X9" s="28">
        <f>X8-IF(AG8=0,Q8*Rates!B$3,IF(AND(AG8=1,AH8=0),Q8*Rates!C$3,Rates!D8))/6000*(A9-A8)*$A$1</f>
        <v>900</v>
      </c>
      <c r="Y9" s="28">
        <f>Y8-IF(AG8=0,R8*Rates!B$4,IF(AND(AG8=1,AH8=0),R8*Rates!C$4,Rates!D9))/6000*(A9-A8)*$A$1</f>
        <v>525</v>
      </c>
      <c r="Z9" s="29">
        <f>Z8-IF(AG8=0,S8*Rates!B$5,IF(AND(AG8=1,AH8=0),S8*Rates!C$5,Rates!D10))/6000*(A9-A8)*$A$1</f>
        <v>210</v>
      </c>
      <c r="AA9" s="28"/>
      <c r="AB9" s="9">
        <f>_xlfn.IFNA(VLOOKUP(BB9,'Cost&amp;Time'!A:E,3,FALSE),0)+_xlfn.IFNA(VLOOKUP(BC9,'Cost&amp;Time'!A:E,3,FALSE),0)+_xlfn.IFNA(VLOOKUP(BD9,'Cost&amp;Time'!A:E,3,FALSE),0)+_xlfn.IFNA(VLOOKUP(BE9,'Cost&amp;Time'!A:E,3,FALSE),0)+_xlfn.IFNA(VLOOKUP(BF9,'Cost&amp;Time'!A:E,3,FALSE),0)+_xlfn.IFNA(VLOOKUP(BG9,'Cost&amp;Time'!A:E,3,FALSE),0)+_xlfn.IFNA(VLOOKUP(BH9,'Cost&amp;Time'!A:E,3,FALSE),0)+_xlfn.IFNA(VLOOKUP(BI9,'Cost&amp;Time'!A:E,3,FALSE),0)</f>
        <v>0</v>
      </c>
      <c r="AC9" s="9">
        <f>_xlfn.IFNA(VLOOKUP(BB9,'Cost&amp;Time'!A:E,2,FALSE),0)+_xlfn.IFNA(VLOOKUP(BC9,'Cost&amp;Time'!A:E,2,FALSE),0)+_xlfn.IFNA(VLOOKUP(BD9,'Cost&amp;Time'!A:E,2,FALSE),0)+_xlfn.IFNA(VLOOKUP(BE9,'Cost&amp;Time'!A:E,2,FALSE),0)+_xlfn.IFNA(VLOOKUP(BF9,'Cost&amp;Time'!A:E,2,FALSE),0)+_xlfn.IFNA(VLOOKUP(BG9,'Cost&amp;Time'!A:E,2,FALSE),0)+_xlfn.IFNA(VLOOKUP(BH9,'Cost&amp;Time'!A:E,2,FALSE),0)+_xlfn.IFNA(VLOOKUP(BI9,'Cost&amp;Time'!A:E,2,FALSE),0)</f>
        <v>50</v>
      </c>
      <c r="AD9" s="9">
        <f>_xlfn.IFNA(VLOOKUP(BB9,'Cost&amp;Time'!A:E,4,FALSE),0)+_xlfn.IFNA(VLOOKUP(BC9,'Cost&amp;Time'!A:E,4,FALSE),0)+_xlfn.IFNA(VLOOKUP(BD9,'Cost&amp;Time'!A:E,4,FALSE),0)+_xlfn.IFNA(VLOOKUP(BE9,'Cost&amp;Time'!A:E,4,FALSE),0)+_xlfn.IFNA(VLOOKUP(BF9,'Cost&amp;Time'!A:E,4,FALSE),0)+_xlfn.IFNA(VLOOKUP(BG9,'Cost&amp;Time'!A:E,4,FALSE),0)+_xlfn.IFNA(VLOOKUP(BH9,'Cost&amp;Time'!A:E,4,FALSE),0)+_xlfn.IFNA(VLOOKUP(BI9,'Cost&amp;Time'!A:E,4,FALSE),0)</f>
        <v>0</v>
      </c>
      <c r="AE9" s="6">
        <f>_xlfn.IFNA(VLOOKUP(BB9,'Cost&amp;Time'!A:E,5,FALSE),0)+_xlfn.IFNA(VLOOKUP(BC9,'Cost&amp;Time'!A:E,5,FALSE),0)+_xlfn.IFNA(VLOOKUP(BD9,'Cost&amp;Time'!A:E,5,FALSE),0)+_xlfn.IFNA(VLOOKUP(BE9,'Cost&amp;Time'!A:E,5,FALSE),0)+_xlfn.IFNA(VLOOKUP(BF9,'Cost&amp;Time'!A:E,5,FALSE),0)+_xlfn.IFNA(VLOOKUP(BG9,'Cost&amp;Time'!A:E,5,FALSE),0)+_xlfn.IFNA(VLOOKUP(BH9,'Cost&amp;Time'!A:E,5,FALSE),0)+_xlfn.IFNA(VLOOKUP(BI9,'Cost&amp;Time'!A:E,5,FALSE),0)</f>
        <v>0</v>
      </c>
      <c r="AX9" s="28">
        <f>AX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6.8041666666666663</v>
      </c>
      <c r="AY9" s="28">
        <f>AY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171.66050000000001</v>
      </c>
      <c r="AZ9" s="28">
        <f>AZ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0</v>
      </c>
      <c r="BA9" s="28">
        <f>BA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0</v>
      </c>
      <c r="BB9" t="s">
        <v>73</v>
      </c>
    </row>
    <row r="10" spans="1:56" x14ac:dyDescent="0.35">
      <c r="A10">
        <f t="shared" si="4"/>
        <v>175</v>
      </c>
      <c r="B10" s="5">
        <f t="shared" si="5"/>
        <v>2.0254629629629629E-3</v>
      </c>
      <c r="C10" s="23">
        <f>C9-AB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77.216666666666669</v>
      </c>
      <c r="D10" s="23">
        <f>D9-AC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66.441500000000019</v>
      </c>
      <c r="E10" s="23">
        <f>E9-AD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100</v>
      </c>
      <c r="F10" s="24">
        <f>F9-AE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200</v>
      </c>
      <c r="G10" s="15">
        <f t="shared" si="0"/>
        <v>10</v>
      </c>
      <c r="H10" s="16">
        <v>1</v>
      </c>
      <c r="I10">
        <f t="shared" si="1"/>
        <v>11</v>
      </c>
      <c r="J10" s="16">
        <f>5+COUNTIF(BB$3:BP9,"House")*5</f>
        <v>15</v>
      </c>
      <c r="K10" s="6">
        <f t="shared" si="2"/>
        <v>0</v>
      </c>
      <c r="N10" s="19">
        <v>4</v>
      </c>
      <c r="O10" s="13">
        <f t="shared" si="3"/>
        <v>6</v>
      </c>
      <c r="P10" s="38">
        <v>6</v>
      </c>
      <c r="W10" s="26">
        <f>W9-IF(AG9=0,P9*Rates!B$2,IF(AND(AG9=1,AH9=0),P9*Rates!C$2,Rates!D8))/6000*(A10-A9)*$A$1</f>
        <v>383.55849999999992</v>
      </c>
      <c r="X10" s="28">
        <f>X9-IF(AG9=0,Q9*Rates!B$3,IF(AND(AG9=1,AH9=0),Q9*Rates!C$3,Rates!D9))/6000*(A10-A9)*$A$1</f>
        <v>900</v>
      </c>
      <c r="Y10" s="28">
        <f>Y9-IF(AG9=0,R9*Rates!B$4,IF(AND(AG9=1,AH9=0),R9*Rates!C$4,Rates!D10))/6000*(A10-A9)*$A$1</f>
        <v>525</v>
      </c>
      <c r="Z10" s="29">
        <f>Z9-IF(AG9=0,S9*Rates!B$5,IF(AND(AG9=1,AH9=0),S9*Rates!C$5,Rates!D11))/6000*(A10-A9)*$A$1</f>
        <v>210</v>
      </c>
      <c r="AA10" s="28"/>
      <c r="AB10" s="9">
        <f>_xlfn.IFNA(VLOOKUP(BB10,'Cost&amp;Time'!A:E,3,FALSE),0)+_xlfn.IFNA(VLOOKUP(BC10,'Cost&amp;Time'!A:E,3,FALSE),0)+_xlfn.IFNA(VLOOKUP(BD10,'Cost&amp;Time'!A:E,3,FALSE),0)+_xlfn.IFNA(VLOOKUP(BE10,'Cost&amp;Time'!A:E,3,FALSE),0)+_xlfn.IFNA(VLOOKUP(BF10,'Cost&amp;Time'!A:E,3,FALSE),0)+_xlfn.IFNA(VLOOKUP(BG10,'Cost&amp;Time'!A:E,3,FALSE),0)+_xlfn.IFNA(VLOOKUP(BH10,'Cost&amp;Time'!A:E,3,FALSE),0)+_xlfn.IFNA(VLOOKUP(BI10,'Cost&amp;Time'!A:E,3,FALSE),0)</f>
        <v>0</v>
      </c>
      <c r="AC10" s="9">
        <f>_xlfn.IFNA(VLOOKUP(BB10,'Cost&amp;Time'!A:E,2,FALSE),0)+_xlfn.IFNA(VLOOKUP(BC10,'Cost&amp;Time'!A:E,2,FALSE),0)+_xlfn.IFNA(VLOOKUP(BD10,'Cost&amp;Time'!A:E,2,FALSE),0)+_xlfn.IFNA(VLOOKUP(BE10,'Cost&amp;Time'!A:E,2,FALSE),0)+_xlfn.IFNA(VLOOKUP(BF10,'Cost&amp;Time'!A:E,2,FALSE),0)+_xlfn.IFNA(VLOOKUP(BG10,'Cost&amp;Time'!A:E,2,FALSE),0)+_xlfn.IFNA(VLOOKUP(BH10,'Cost&amp;Time'!A:E,2,FALSE),0)+_xlfn.IFNA(VLOOKUP(BI10,'Cost&amp;Time'!A:E,2,FALSE),0)</f>
        <v>50</v>
      </c>
      <c r="AD10" s="9">
        <f>_xlfn.IFNA(VLOOKUP(BB10,'Cost&amp;Time'!A:E,4,FALSE),0)+_xlfn.IFNA(VLOOKUP(BC10,'Cost&amp;Time'!A:E,4,FALSE),0)+_xlfn.IFNA(VLOOKUP(BD10,'Cost&amp;Time'!A:E,4,FALSE),0)+_xlfn.IFNA(VLOOKUP(BE10,'Cost&amp;Time'!A:E,4,FALSE),0)+_xlfn.IFNA(VLOOKUP(BF10,'Cost&amp;Time'!A:E,4,FALSE),0)+_xlfn.IFNA(VLOOKUP(BG10,'Cost&amp;Time'!A:E,4,FALSE),0)+_xlfn.IFNA(VLOOKUP(BH10,'Cost&amp;Time'!A:E,4,FALSE),0)+_xlfn.IFNA(VLOOKUP(BI10,'Cost&amp;Time'!A:E,4,FALSE),0)</f>
        <v>0</v>
      </c>
      <c r="AE10" s="6">
        <f>_xlfn.IFNA(VLOOKUP(BB10,'Cost&amp;Time'!A:E,5,FALSE),0)+_xlfn.IFNA(VLOOKUP(BC10,'Cost&amp;Time'!A:E,5,FALSE),0)+_xlfn.IFNA(VLOOKUP(BD10,'Cost&amp;Time'!A:E,5,FALSE),0)+_xlfn.IFNA(VLOOKUP(BE10,'Cost&amp;Time'!A:E,5,FALSE),0)+_xlfn.IFNA(VLOOKUP(BF10,'Cost&amp;Time'!A:E,5,FALSE),0)+_xlfn.IFNA(VLOOKUP(BG10,'Cost&amp;Time'!A:E,5,FALSE),0)+_xlfn.IFNA(VLOOKUP(BH10,'Cost&amp;Time'!A:E,5,FALSE),0)+_xlfn.IFNA(VLOOKUP(BI10,'Cost&amp;Time'!A:E,5,FALSE),0)</f>
        <v>0</v>
      </c>
      <c r="AX10" s="28">
        <f>AX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27.216666666666669</v>
      </c>
      <c r="AY10" s="28">
        <f>AY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216.44150000000002</v>
      </c>
      <c r="AZ10" s="28">
        <f>AZ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0</v>
      </c>
      <c r="BA10" s="28">
        <f>BA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0</v>
      </c>
      <c r="BB10" t="s">
        <v>73</v>
      </c>
    </row>
    <row r="11" spans="1:56" x14ac:dyDescent="0.35">
      <c r="A11">
        <f t="shared" si="4"/>
        <v>200</v>
      </c>
      <c r="B11" s="5">
        <f t="shared" si="5"/>
        <v>2.3148148148148147E-3</v>
      </c>
      <c r="C11" s="23">
        <f>C10-AB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104.43333333333334</v>
      </c>
      <c r="D11" s="23">
        <f>D10-AC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61.222500000000025</v>
      </c>
      <c r="E11" s="23">
        <f>E10-AD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100</v>
      </c>
      <c r="F11" s="24">
        <f>F10-AE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200</v>
      </c>
      <c r="G11" s="15">
        <f t="shared" si="0"/>
        <v>11</v>
      </c>
      <c r="H11" s="16">
        <v>1</v>
      </c>
      <c r="I11">
        <f t="shared" si="1"/>
        <v>12</v>
      </c>
      <c r="J11" s="16">
        <f>5+COUNTIF(BB$3:BP10,"House")*5</f>
        <v>15</v>
      </c>
      <c r="K11" s="6">
        <f t="shared" si="2"/>
        <v>0</v>
      </c>
      <c r="N11" s="19">
        <v>4</v>
      </c>
      <c r="O11" s="13">
        <f t="shared" si="3"/>
        <v>7</v>
      </c>
      <c r="P11" s="38">
        <v>5</v>
      </c>
      <c r="R11" s="38">
        <v>2</v>
      </c>
      <c r="W11" s="26">
        <f>W10-IF(AG10=0,P10*Rates!B$2,IF(AND(AG10=1,AH10=0),P10*Rates!C$2,Rates!D9))/6000*(A11-A10)*$A$1</f>
        <v>338.77749999999992</v>
      </c>
      <c r="X11" s="28">
        <f>X10-IF(AG10=0,Q10*Rates!B$3,IF(AND(AG10=1,AH10=0),Q10*Rates!C$3,Rates!D10))/6000*(A11-A10)*$A$1</f>
        <v>900</v>
      </c>
      <c r="Y11" s="28">
        <f>Y10-IF(AG10=0,R10*Rates!B$4,IF(AND(AG10=1,AH10=0),R10*Rates!C$4,Rates!D11))/6000*(A11-A10)*$A$1</f>
        <v>525</v>
      </c>
      <c r="Z11" s="29">
        <f>Z10-IF(AG10=0,S10*Rates!B$5,IF(AND(AG10=1,AH10=0),S10*Rates!C$5,Rates!D12))/6000*(A11-A10)*$A$1</f>
        <v>210</v>
      </c>
      <c r="AA11" s="28"/>
      <c r="AB11" s="9">
        <f>_xlfn.IFNA(VLOOKUP(BB11,'Cost&amp;Time'!A:E,3,FALSE),0)+_xlfn.IFNA(VLOOKUP(BC11,'Cost&amp;Time'!A:E,3,FALSE),0)+_xlfn.IFNA(VLOOKUP(BD11,'Cost&amp;Time'!A:E,3,FALSE),0)+_xlfn.IFNA(VLOOKUP(BE11,'Cost&amp;Time'!A:E,3,FALSE),0)+_xlfn.IFNA(VLOOKUP(BF11,'Cost&amp;Time'!A:E,3,FALSE),0)+_xlfn.IFNA(VLOOKUP(BG11,'Cost&amp;Time'!A:E,3,FALSE),0)+_xlfn.IFNA(VLOOKUP(BH11,'Cost&amp;Time'!A:E,3,FALSE),0)+_xlfn.IFNA(VLOOKUP(BI11,'Cost&amp;Time'!A:E,3,FALSE),0)</f>
        <v>0</v>
      </c>
      <c r="AC11" s="9">
        <f>_xlfn.IFNA(VLOOKUP(BB11,'Cost&amp;Time'!A:E,2,FALSE),0)+_xlfn.IFNA(VLOOKUP(BC11,'Cost&amp;Time'!A:E,2,FALSE),0)+_xlfn.IFNA(VLOOKUP(BD11,'Cost&amp;Time'!A:E,2,FALSE),0)+_xlfn.IFNA(VLOOKUP(BE11,'Cost&amp;Time'!A:E,2,FALSE),0)+_xlfn.IFNA(VLOOKUP(BF11,'Cost&amp;Time'!A:E,2,FALSE),0)+_xlfn.IFNA(VLOOKUP(BG11,'Cost&amp;Time'!A:E,2,FALSE),0)+_xlfn.IFNA(VLOOKUP(BH11,'Cost&amp;Time'!A:E,2,FALSE),0)+_xlfn.IFNA(VLOOKUP(BI11,'Cost&amp;Time'!A:E,2,FALSE),0)</f>
        <v>0</v>
      </c>
      <c r="AD11" s="9">
        <f>_xlfn.IFNA(VLOOKUP(BB11,'Cost&amp;Time'!A:E,4,FALSE),0)+_xlfn.IFNA(VLOOKUP(BC11,'Cost&amp;Time'!A:E,4,FALSE),0)+_xlfn.IFNA(VLOOKUP(BD11,'Cost&amp;Time'!A:E,4,FALSE),0)+_xlfn.IFNA(VLOOKUP(BE11,'Cost&amp;Time'!A:E,4,FALSE),0)+_xlfn.IFNA(VLOOKUP(BF11,'Cost&amp;Time'!A:E,4,FALSE),0)+_xlfn.IFNA(VLOOKUP(BG11,'Cost&amp;Time'!A:E,4,FALSE),0)+_xlfn.IFNA(VLOOKUP(BH11,'Cost&amp;Time'!A:E,4,FALSE),0)+_xlfn.IFNA(VLOOKUP(BI11,'Cost&amp;Time'!A:E,4,FALSE),0)</f>
        <v>50</v>
      </c>
      <c r="AE11" s="6">
        <f>_xlfn.IFNA(VLOOKUP(BB11,'Cost&amp;Time'!A:E,5,FALSE),0)+_xlfn.IFNA(VLOOKUP(BC11,'Cost&amp;Time'!A:E,5,FALSE),0)+_xlfn.IFNA(VLOOKUP(BD11,'Cost&amp;Time'!A:E,5,FALSE),0)+_xlfn.IFNA(VLOOKUP(BE11,'Cost&amp;Time'!A:E,5,FALSE),0)+_xlfn.IFNA(VLOOKUP(BF11,'Cost&amp;Time'!A:E,5,FALSE),0)+_xlfn.IFNA(VLOOKUP(BG11,'Cost&amp;Time'!A:E,5,FALSE),0)+_xlfn.IFNA(VLOOKUP(BH11,'Cost&amp;Time'!A:E,5,FALSE),0)+_xlfn.IFNA(VLOOKUP(BI11,'Cost&amp;Time'!A:E,5,FALSE),0)</f>
        <v>0</v>
      </c>
      <c r="AX11" s="28">
        <f>AX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54.433333333333337</v>
      </c>
      <c r="AY11" s="28">
        <f>AY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261.22250000000003</v>
      </c>
      <c r="AZ11" s="28">
        <f>AZ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0</v>
      </c>
      <c r="BA11" s="28">
        <f>BA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0</v>
      </c>
      <c r="BB11" t="s">
        <v>100</v>
      </c>
    </row>
    <row r="12" spans="1:56" x14ac:dyDescent="0.35">
      <c r="A12">
        <f t="shared" si="4"/>
        <v>225</v>
      </c>
      <c r="B12" s="5">
        <f t="shared" si="5"/>
        <v>2.6041666666666665E-3</v>
      </c>
      <c r="C12" s="23">
        <f>C11-AB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131.65</v>
      </c>
      <c r="D12" s="23">
        <f>D11-AC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117.07800000000003</v>
      </c>
      <c r="E12" s="23">
        <f>E11-AD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50</v>
      </c>
      <c r="F12" s="24">
        <f>F11-AE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200</v>
      </c>
      <c r="G12" s="15">
        <f t="shared" si="0"/>
        <v>11</v>
      </c>
      <c r="H12" s="16">
        <v>1</v>
      </c>
      <c r="I12">
        <f t="shared" si="1"/>
        <v>12</v>
      </c>
      <c r="J12" s="16">
        <f>5+COUNTIF(BB$3:BP11,"House")*5</f>
        <v>15</v>
      </c>
      <c r="K12" s="6">
        <f t="shared" si="2"/>
        <v>0</v>
      </c>
      <c r="N12" s="19">
        <v>4</v>
      </c>
      <c r="O12" s="13">
        <f t="shared" si="3"/>
        <v>7</v>
      </c>
      <c r="P12" s="38">
        <v>2</v>
      </c>
      <c r="R12" s="41">
        <v>5</v>
      </c>
      <c r="W12" s="26">
        <f>W11-IF(AG11=0,P11*Rates!B$2,IF(AND(AG11=1,AH11=0),P11*Rates!C$2,Rates!D10))/6000*(A12-A11)*$A$1</f>
        <v>301.45999999999992</v>
      </c>
      <c r="X12" s="28">
        <f>X11-IF(AG11=0,Q11*Rates!B$3,IF(AND(AG11=1,AH11=0),Q11*Rates!C$3,Rates!D11))/6000*(A12-A11)*$A$1</f>
        <v>900</v>
      </c>
      <c r="Y12" s="28">
        <f>Y11-IF(AG11=0,R11*Rates!B$4,IF(AND(AG11=1,AH11=0),R11*Rates!C$4,Rates!D12))/6000*(A12-A11)*$A$1</f>
        <v>506.46199999999999</v>
      </c>
      <c r="Z12" s="29">
        <f>Z11-IF(AG11=0,S11*Rates!B$5,IF(AND(AG11=1,AH11=0),S11*Rates!C$5,Rates!D13))/6000*(A12-A11)*$A$1</f>
        <v>210</v>
      </c>
      <c r="AA12" s="28"/>
      <c r="AB12" s="9">
        <f>_xlfn.IFNA(VLOOKUP(BB12,'Cost&amp;Time'!A:E,3,FALSE),0)+_xlfn.IFNA(VLOOKUP(BC12,'Cost&amp;Time'!A:E,3,FALSE),0)+_xlfn.IFNA(VLOOKUP(BD12,'Cost&amp;Time'!A:E,3,FALSE),0)+_xlfn.IFNA(VLOOKUP(BE12,'Cost&amp;Time'!A:E,3,FALSE),0)+_xlfn.IFNA(VLOOKUP(BF12,'Cost&amp;Time'!A:E,3,FALSE),0)+_xlfn.IFNA(VLOOKUP(BG12,'Cost&amp;Time'!A:E,3,FALSE),0)+_xlfn.IFNA(VLOOKUP(BH12,'Cost&amp;Time'!A:E,3,FALSE),0)+_xlfn.IFNA(VLOOKUP(BI12,'Cost&amp;Time'!A:E,3,FALSE),0)</f>
        <v>0</v>
      </c>
      <c r="AC12" s="9">
        <f>_xlfn.IFNA(VLOOKUP(BB12,'Cost&amp;Time'!A:E,2,FALSE),0)+_xlfn.IFNA(VLOOKUP(BC12,'Cost&amp;Time'!A:E,2,FALSE),0)+_xlfn.IFNA(VLOOKUP(BD12,'Cost&amp;Time'!A:E,2,FALSE),0)+_xlfn.IFNA(VLOOKUP(BE12,'Cost&amp;Time'!A:E,2,FALSE),0)+_xlfn.IFNA(VLOOKUP(BF12,'Cost&amp;Time'!A:E,2,FALSE),0)+_xlfn.IFNA(VLOOKUP(BG12,'Cost&amp;Time'!A:E,2,FALSE),0)+_xlfn.IFNA(VLOOKUP(BH12,'Cost&amp;Time'!A:E,2,FALSE),0)+_xlfn.IFNA(VLOOKUP(BI12,'Cost&amp;Time'!A:E,2,FALSE),0)</f>
        <v>50</v>
      </c>
      <c r="AD12" s="9">
        <f>_xlfn.IFNA(VLOOKUP(BB12,'Cost&amp;Time'!A:E,4,FALSE),0)+_xlfn.IFNA(VLOOKUP(BC12,'Cost&amp;Time'!A:E,4,FALSE),0)+_xlfn.IFNA(VLOOKUP(BD12,'Cost&amp;Time'!A:E,4,FALSE),0)+_xlfn.IFNA(VLOOKUP(BE12,'Cost&amp;Time'!A:E,4,FALSE),0)+_xlfn.IFNA(VLOOKUP(BF12,'Cost&amp;Time'!A:E,4,FALSE),0)+_xlfn.IFNA(VLOOKUP(BG12,'Cost&amp;Time'!A:E,4,FALSE),0)+_xlfn.IFNA(VLOOKUP(BH12,'Cost&amp;Time'!A:E,4,FALSE),0)+_xlfn.IFNA(VLOOKUP(BI12,'Cost&amp;Time'!A:E,4,FALSE),0)</f>
        <v>0</v>
      </c>
      <c r="AE12" s="6">
        <f>_xlfn.IFNA(VLOOKUP(BB12,'Cost&amp;Time'!A:E,5,FALSE),0)+_xlfn.IFNA(VLOOKUP(BC12,'Cost&amp;Time'!A:E,5,FALSE),0)+_xlfn.IFNA(VLOOKUP(BD12,'Cost&amp;Time'!A:E,5,FALSE),0)+_xlfn.IFNA(VLOOKUP(BE12,'Cost&amp;Time'!A:E,5,FALSE),0)+_xlfn.IFNA(VLOOKUP(BF12,'Cost&amp;Time'!A:E,5,FALSE),0)+_xlfn.IFNA(VLOOKUP(BG12,'Cost&amp;Time'!A:E,5,FALSE),0)+_xlfn.IFNA(VLOOKUP(BH12,'Cost&amp;Time'!A:E,5,FALSE),0)+_xlfn.IFNA(VLOOKUP(BI12,'Cost&amp;Time'!A:E,5,FALSE),0)</f>
        <v>0</v>
      </c>
      <c r="AX12" s="28">
        <f>AX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81.650000000000006</v>
      </c>
      <c r="AY12" s="28">
        <f>AY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317.07800000000003</v>
      </c>
      <c r="AZ12" s="28">
        <f>AZ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0</v>
      </c>
      <c r="BA12" s="28">
        <f>BA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0</v>
      </c>
      <c r="BB12" t="s">
        <v>73</v>
      </c>
    </row>
    <row r="13" spans="1:56" x14ac:dyDescent="0.35">
      <c r="A13">
        <f t="shared" si="4"/>
        <v>250</v>
      </c>
      <c r="B13" s="5">
        <f t="shared" si="5"/>
        <v>2.8935185185185184E-3</v>
      </c>
      <c r="C13" s="23">
        <f>C12-AB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158.86666666666667</v>
      </c>
      <c r="D13" s="23">
        <f>D12-AC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128.35000000000002</v>
      </c>
      <c r="E13" s="23">
        <f>E12-AD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50</v>
      </c>
      <c r="F13" s="24">
        <f>F12-AE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200</v>
      </c>
      <c r="G13" s="15">
        <f t="shared" si="0"/>
        <v>12</v>
      </c>
      <c r="H13" s="16">
        <v>1</v>
      </c>
      <c r="I13">
        <f t="shared" si="1"/>
        <v>13</v>
      </c>
      <c r="J13" s="16">
        <f>5+COUNTIF(BB$3:BP12,"House")*5</f>
        <v>15</v>
      </c>
      <c r="K13" s="6">
        <f t="shared" si="2"/>
        <v>0</v>
      </c>
      <c r="L13" s="9">
        <v>1</v>
      </c>
      <c r="N13" s="19">
        <v>4</v>
      </c>
      <c r="O13" s="13">
        <f t="shared" si="3"/>
        <v>7</v>
      </c>
      <c r="P13" s="38">
        <v>2</v>
      </c>
      <c r="R13" s="38">
        <v>5</v>
      </c>
      <c r="W13" s="26">
        <f>W12-IF(AG12=0,P12*Rates!B$2,IF(AND(AG12=1,AH12=0),P12*Rates!C$2,Rates!D11))/6000*(A13-A12)*$A$1</f>
        <v>286.5329999999999</v>
      </c>
      <c r="X13" s="28">
        <f>X12-IF(AG12=0,Q12*Rates!B$3,IF(AND(AG12=1,AH12=0),Q12*Rates!C$3,Rates!D12))/6000*(A13-A12)*$A$1</f>
        <v>900</v>
      </c>
      <c r="Y13" s="28">
        <f>Y12-IF(AG12=0,R12*Rates!B$4,IF(AND(AG12=1,AH12=0),R12*Rates!C$4,Rates!D13))/6000*(A13-A12)*$A$1</f>
        <v>460.11699999999996</v>
      </c>
      <c r="Z13" s="29">
        <f>Z12-IF(AG12=0,S12*Rates!B$5,IF(AND(AG12=1,AH12=0),S12*Rates!C$5,Rates!D14))/6000*(A13-A12)*$A$1</f>
        <v>210</v>
      </c>
      <c r="AA13" s="28"/>
      <c r="AB13" s="9">
        <f>_xlfn.IFNA(VLOOKUP(BB13,'Cost&amp;Time'!A:E,3,FALSE),0)+_xlfn.IFNA(VLOOKUP(BC13,'Cost&amp;Time'!A:E,3,FALSE),0)+_xlfn.IFNA(VLOOKUP(BD13,'Cost&amp;Time'!A:E,3,FALSE),0)+_xlfn.IFNA(VLOOKUP(BE13,'Cost&amp;Time'!A:E,3,FALSE),0)+_xlfn.IFNA(VLOOKUP(BF13,'Cost&amp;Time'!A:E,3,FALSE),0)+_xlfn.IFNA(VLOOKUP(BG13,'Cost&amp;Time'!A:E,3,FALSE),0)+_xlfn.IFNA(VLOOKUP(BH13,'Cost&amp;Time'!A:E,3,FALSE),0)+_xlfn.IFNA(VLOOKUP(BI13,'Cost&amp;Time'!A:E,3,FALSE),0)</f>
        <v>25</v>
      </c>
      <c r="AC13" s="9">
        <f>_xlfn.IFNA(VLOOKUP(BB13,'Cost&amp;Time'!A:E,2,FALSE),0)+_xlfn.IFNA(VLOOKUP(BC13,'Cost&amp;Time'!A:E,2,FALSE),0)+_xlfn.IFNA(VLOOKUP(BD13,'Cost&amp;Time'!A:E,2,FALSE),0)+_xlfn.IFNA(VLOOKUP(BE13,'Cost&amp;Time'!A:E,2,FALSE),0)+_xlfn.IFNA(VLOOKUP(BF13,'Cost&amp;Time'!A:E,2,FALSE),0)+_xlfn.IFNA(VLOOKUP(BG13,'Cost&amp;Time'!A:E,2,FALSE),0)+_xlfn.IFNA(VLOOKUP(BH13,'Cost&amp;Time'!A:E,2,FALSE),0)+_xlfn.IFNA(VLOOKUP(BI13,'Cost&amp;Time'!A:E,2,FALSE),0)</f>
        <v>50</v>
      </c>
      <c r="AD13" s="9">
        <f>_xlfn.IFNA(VLOOKUP(BB13,'Cost&amp;Time'!A:E,4,FALSE),0)+_xlfn.IFNA(VLOOKUP(BC13,'Cost&amp;Time'!A:E,4,FALSE),0)+_xlfn.IFNA(VLOOKUP(BD13,'Cost&amp;Time'!A:E,4,FALSE),0)+_xlfn.IFNA(VLOOKUP(BE13,'Cost&amp;Time'!A:E,4,FALSE),0)+_xlfn.IFNA(VLOOKUP(BF13,'Cost&amp;Time'!A:E,4,FALSE),0)+_xlfn.IFNA(VLOOKUP(BG13,'Cost&amp;Time'!A:E,4,FALSE),0)+_xlfn.IFNA(VLOOKUP(BH13,'Cost&amp;Time'!A:E,4,FALSE),0)+_xlfn.IFNA(VLOOKUP(BI13,'Cost&amp;Time'!A:E,4,FALSE),0)</f>
        <v>0</v>
      </c>
      <c r="AE13" s="6">
        <f>_xlfn.IFNA(VLOOKUP(BB13,'Cost&amp;Time'!A:E,5,FALSE),0)+_xlfn.IFNA(VLOOKUP(BC13,'Cost&amp;Time'!A:E,5,FALSE),0)+_xlfn.IFNA(VLOOKUP(BD13,'Cost&amp;Time'!A:E,5,FALSE),0)+_xlfn.IFNA(VLOOKUP(BE13,'Cost&amp;Time'!A:E,5,FALSE),0)+_xlfn.IFNA(VLOOKUP(BF13,'Cost&amp;Time'!A:E,5,FALSE),0)+_xlfn.IFNA(VLOOKUP(BG13,'Cost&amp;Time'!A:E,5,FALSE),0)+_xlfn.IFNA(VLOOKUP(BH13,'Cost&amp;Time'!A:E,5,FALSE),0)+_xlfn.IFNA(VLOOKUP(BI13,'Cost&amp;Time'!A:E,5,FALSE),0)</f>
        <v>0</v>
      </c>
      <c r="AX13" s="28">
        <f>AX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108.86666666666667</v>
      </c>
      <c r="AY13" s="28">
        <f>AY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378.35</v>
      </c>
      <c r="AZ13" s="28">
        <f>AZ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0</v>
      </c>
      <c r="BA13" s="28">
        <f>BA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0</v>
      </c>
      <c r="BB13" t="s">
        <v>73</v>
      </c>
      <c r="BC13" t="s">
        <v>49</v>
      </c>
    </row>
    <row r="14" spans="1:56" x14ac:dyDescent="0.35">
      <c r="A14">
        <f t="shared" si="4"/>
        <v>275</v>
      </c>
      <c r="B14" s="5">
        <f t="shared" si="5"/>
        <v>3.1828703703703702E-3</v>
      </c>
      <c r="C14" s="23">
        <f>C13-AB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161.08333333333334</v>
      </c>
      <c r="D14" s="23">
        <f>D13-AC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139.62200000000001</v>
      </c>
      <c r="E14" s="23">
        <f>E13-AD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50</v>
      </c>
      <c r="F14" s="24">
        <f>F13-AE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200</v>
      </c>
      <c r="G14" s="15">
        <f t="shared" si="0"/>
        <v>13</v>
      </c>
      <c r="H14" s="16">
        <v>1</v>
      </c>
      <c r="I14">
        <f t="shared" si="1"/>
        <v>14</v>
      </c>
      <c r="J14" s="16">
        <f>5+COUNTIF(BB$3:BP13,"House")*5</f>
        <v>20</v>
      </c>
      <c r="K14" s="6">
        <f t="shared" si="2"/>
        <v>0</v>
      </c>
      <c r="L14" s="9">
        <v>1.6</v>
      </c>
      <c r="N14" s="19">
        <v>4</v>
      </c>
      <c r="O14" s="13">
        <f t="shared" si="3"/>
        <v>7.4</v>
      </c>
      <c r="P14" s="38">
        <v>1.4</v>
      </c>
      <c r="R14" s="41">
        <v>5</v>
      </c>
      <c r="S14" s="41">
        <v>1</v>
      </c>
      <c r="W14" s="26">
        <f>W13-IF(AG13=0,P13*Rates!B$2,IF(AND(AG13=1,AH13=0),P13*Rates!C$2,Rates!D12))/6000*(A14-A13)*$A$1</f>
        <v>271.60599999999988</v>
      </c>
      <c r="X14" s="28">
        <f>X13-IF(AG13=0,Q13*Rates!B$3,IF(AND(AG13=1,AH13=0),Q13*Rates!C$3,Rates!D13))/6000*(A14-A13)*$A$1</f>
        <v>900</v>
      </c>
      <c r="Y14" s="28">
        <f>Y13-IF(AG13=0,R13*Rates!B$4,IF(AND(AG13=1,AH13=0),R13*Rates!C$4,Rates!D14))/6000*(A14-A13)*$A$1</f>
        <v>413.77199999999993</v>
      </c>
      <c r="Z14" s="29">
        <f>Z13-IF(AG13=0,S13*Rates!B$5,IF(AND(AG13=1,AH13=0),S13*Rates!C$5,Rates!D15))/6000*(A14-A13)*$A$1</f>
        <v>210</v>
      </c>
      <c r="AA14" s="28"/>
      <c r="AB14" s="9">
        <f>_xlfn.IFNA(VLOOKUP(BB14,'Cost&amp;Time'!A:E,3,FALSE),0)+_xlfn.IFNA(VLOOKUP(BC14,'Cost&amp;Time'!A:E,3,FALSE),0)+_xlfn.IFNA(VLOOKUP(BD14,'Cost&amp;Time'!A:E,3,FALSE),0)+_xlfn.IFNA(VLOOKUP(BE14,'Cost&amp;Time'!A:E,3,FALSE),0)+_xlfn.IFNA(VLOOKUP(BF14,'Cost&amp;Time'!A:E,3,FALSE),0)+_xlfn.IFNA(VLOOKUP(BG14,'Cost&amp;Time'!A:E,3,FALSE),0)+_xlfn.IFNA(VLOOKUP(BH14,'Cost&amp;Time'!A:E,3,FALSE),0)+_xlfn.IFNA(VLOOKUP(BI14,'Cost&amp;Time'!A:E,3,FALSE),0)</f>
        <v>100</v>
      </c>
      <c r="AC14" s="9">
        <f>_xlfn.IFNA(VLOOKUP(BB14,'Cost&amp;Time'!A:E,2,FALSE),0)+_xlfn.IFNA(VLOOKUP(BC14,'Cost&amp;Time'!A:E,2,FALSE),0)+_xlfn.IFNA(VLOOKUP(BD14,'Cost&amp;Time'!A:E,2,FALSE),0)+_xlfn.IFNA(VLOOKUP(BE14,'Cost&amp;Time'!A:E,2,FALSE),0)+_xlfn.IFNA(VLOOKUP(BF14,'Cost&amp;Time'!A:E,2,FALSE),0)+_xlfn.IFNA(VLOOKUP(BG14,'Cost&amp;Time'!A:E,2,FALSE),0)+_xlfn.IFNA(VLOOKUP(BH14,'Cost&amp;Time'!A:E,2,FALSE),0)+_xlfn.IFNA(VLOOKUP(BI14,'Cost&amp;Time'!A:E,2,FALSE),0)</f>
        <v>50</v>
      </c>
      <c r="AD14" s="9">
        <f>_xlfn.IFNA(VLOOKUP(BB14,'Cost&amp;Time'!A:E,4,FALSE),0)+_xlfn.IFNA(VLOOKUP(BC14,'Cost&amp;Time'!A:E,4,FALSE),0)+_xlfn.IFNA(VLOOKUP(BD14,'Cost&amp;Time'!A:E,4,FALSE),0)+_xlfn.IFNA(VLOOKUP(BE14,'Cost&amp;Time'!A:E,4,FALSE),0)+_xlfn.IFNA(VLOOKUP(BF14,'Cost&amp;Time'!A:E,4,FALSE),0)+_xlfn.IFNA(VLOOKUP(BG14,'Cost&amp;Time'!A:E,4,FALSE),0)+_xlfn.IFNA(VLOOKUP(BH14,'Cost&amp;Time'!A:E,4,FALSE),0)+_xlfn.IFNA(VLOOKUP(BI14,'Cost&amp;Time'!A:E,4,FALSE),0)</f>
        <v>0</v>
      </c>
      <c r="AE14" s="6">
        <f>_xlfn.IFNA(VLOOKUP(BB14,'Cost&amp;Time'!A:E,5,FALSE),0)+_xlfn.IFNA(VLOOKUP(BC14,'Cost&amp;Time'!A:E,5,FALSE),0)+_xlfn.IFNA(VLOOKUP(BD14,'Cost&amp;Time'!A:E,5,FALSE),0)+_xlfn.IFNA(VLOOKUP(BE14,'Cost&amp;Time'!A:E,5,FALSE),0)+_xlfn.IFNA(VLOOKUP(BF14,'Cost&amp;Time'!A:E,5,FALSE),0)+_xlfn.IFNA(VLOOKUP(BG14,'Cost&amp;Time'!A:E,5,FALSE),0)+_xlfn.IFNA(VLOOKUP(BH14,'Cost&amp;Time'!A:E,5,FALSE),0)+_xlfn.IFNA(VLOOKUP(BI14,'Cost&amp;Time'!A:E,5,FALSE),0)</f>
        <v>0</v>
      </c>
      <c r="AX14" s="28">
        <f>AX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136.08333333333334</v>
      </c>
      <c r="AY14" s="28">
        <f>AY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439.62200000000007</v>
      </c>
      <c r="AZ14" s="28">
        <f>AZ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0</v>
      </c>
      <c r="BA14" s="28">
        <f>BA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0</v>
      </c>
      <c r="BB14" t="s">
        <v>73</v>
      </c>
      <c r="BC14" t="s">
        <v>50</v>
      </c>
    </row>
    <row r="15" spans="1:56" x14ac:dyDescent="0.35">
      <c r="A15">
        <f t="shared" si="4"/>
        <v>300</v>
      </c>
      <c r="B15" s="5">
        <f t="shared" si="5"/>
        <v>3.472222222222222E-3</v>
      </c>
      <c r="C15" s="23">
        <f>C14-AB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88.300000000000011</v>
      </c>
      <c r="D15" s="23">
        <f>D14-AC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155.05623333333335</v>
      </c>
      <c r="E15" s="23">
        <f>E14-AD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50</v>
      </c>
      <c r="F15" s="24">
        <f>F14-AE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200</v>
      </c>
      <c r="G15" s="15">
        <f t="shared" si="0"/>
        <v>14</v>
      </c>
      <c r="H15" s="16">
        <v>1</v>
      </c>
      <c r="I15">
        <f t="shared" si="1"/>
        <v>15</v>
      </c>
      <c r="J15" s="16">
        <f>5+COUNTIF(BB$3:BP14,"House")*5</f>
        <v>20</v>
      </c>
      <c r="K15" s="6">
        <f t="shared" si="2"/>
        <v>0</v>
      </c>
      <c r="L15" s="9">
        <v>1</v>
      </c>
      <c r="N15" s="19">
        <v>4</v>
      </c>
      <c r="O15" s="13">
        <f t="shared" si="3"/>
        <v>9</v>
      </c>
      <c r="P15" s="38">
        <v>2</v>
      </c>
      <c r="Q15" s="38">
        <v>1</v>
      </c>
      <c r="R15" s="41">
        <v>5</v>
      </c>
      <c r="S15" s="41">
        <v>1</v>
      </c>
      <c r="W15" s="26">
        <f>W14-IF(AG14=0,P14*Rates!B$2,IF(AND(AG14=1,AH14=0),P14*Rates!C$2,Rates!D13))/6000*(A15-A14)*$A$1</f>
        <v>261.1570999999999</v>
      </c>
      <c r="X15" s="28">
        <f>X14-IF(AG14=0,Q14*Rates!B$3,IF(AND(AG14=1,AH14=0),Q14*Rates!C$3,Rates!D14))/6000*(A15-A14)*$A$1</f>
        <v>900</v>
      </c>
      <c r="Y15" s="28">
        <f>Y14-IF(AG14=0,R14*Rates!B$4,IF(AND(AG14=1,AH14=0),R14*Rates!C$4,Rates!D15))/6000*(A15-A14)*$A$1</f>
        <v>367.42699999999991</v>
      </c>
      <c r="Z15" s="29">
        <f>Z14-IF(AG14=0,S14*Rates!B$5,IF(AND(AG14=1,AH14=0),S14*Rates!C$5,Rates!D16))/6000*(A15-A14)*$A$1</f>
        <v>201.35966666666667</v>
      </c>
      <c r="AA15" s="28"/>
      <c r="AB15" s="9">
        <f>_xlfn.IFNA(VLOOKUP(BB15,'Cost&amp;Time'!A:E,3,FALSE),0)+_xlfn.IFNA(VLOOKUP(BC15,'Cost&amp;Time'!A:E,3,FALSE),0)+_xlfn.IFNA(VLOOKUP(BD15,'Cost&amp;Time'!A:E,3,FALSE),0)+_xlfn.IFNA(VLOOKUP(BE15,'Cost&amp;Time'!A:E,3,FALSE),0)+_xlfn.IFNA(VLOOKUP(BF15,'Cost&amp;Time'!A:E,3,FALSE),0)+_xlfn.IFNA(VLOOKUP(BG15,'Cost&amp;Time'!A:E,3,FALSE),0)+_xlfn.IFNA(VLOOKUP(BH15,'Cost&amp;Time'!A:E,3,FALSE),0)+_xlfn.IFNA(VLOOKUP(BI15,'Cost&amp;Time'!A:E,3,FALSE),0)</f>
        <v>0</v>
      </c>
      <c r="AC15" s="9">
        <f>_xlfn.IFNA(VLOOKUP(BB15,'Cost&amp;Time'!A:E,2,FALSE),0)+_xlfn.IFNA(VLOOKUP(BC15,'Cost&amp;Time'!A:E,2,FALSE),0)+_xlfn.IFNA(VLOOKUP(BD15,'Cost&amp;Time'!A:E,2,FALSE),0)+_xlfn.IFNA(VLOOKUP(BE15,'Cost&amp;Time'!A:E,2,FALSE),0)+_xlfn.IFNA(VLOOKUP(BF15,'Cost&amp;Time'!A:E,2,FALSE),0)+_xlfn.IFNA(VLOOKUP(BG15,'Cost&amp;Time'!A:E,2,FALSE),0)+_xlfn.IFNA(VLOOKUP(BH15,'Cost&amp;Time'!A:E,2,FALSE),0)+_xlfn.IFNA(VLOOKUP(BI15,'Cost&amp;Time'!A:E,2,FALSE),0)</f>
        <v>50</v>
      </c>
      <c r="AD15" s="9">
        <f>_xlfn.IFNA(VLOOKUP(BB15,'Cost&amp;Time'!A:E,4,FALSE),0)+_xlfn.IFNA(VLOOKUP(BC15,'Cost&amp;Time'!A:E,4,FALSE),0)+_xlfn.IFNA(VLOOKUP(BD15,'Cost&amp;Time'!A:E,4,FALSE),0)+_xlfn.IFNA(VLOOKUP(BE15,'Cost&amp;Time'!A:E,4,FALSE),0)+_xlfn.IFNA(VLOOKUP(BF15,'Cost&amp;Time'!A:E,4,FALSE),0)+_xlfn.IFNA(VLOOKUP(BG15,'Cost&amp;Time'!A:E,4,FALSE),0)+_xlfn.IFNA(VLOOKUP(BH15,'Cost&amp;Time'!A:E,4,FALSE),0)+_xlfn.IFNA(VLOOKUP(BI15,'Cost&amp;Time'!A:E,4,FALSE),0)</f>
        <v>0</v>
      </c>
      <c r="AE15" s="6">
        <f>_xlfn.IFNA(VLOOKUP(BB15,'Cost&amp;Time'!A:E,5,FALSE),0)+_xlfn.IFNA(VLOOKUP(BC15,'Cost&amp;Time'!A:E,5,FALSE),0)+_xlfn.IFNA(VLOOKUP(BD15,'Cost&amp;Time'!A:E,5,FALSE),0)+_xlfn.IFNA(VLOOKUP(BE15,'Cost&amp;Time'!A:E,5,FALSE),0)+_xlfn.IFNA(VLOOKUP(BF15,'Cost&amp;Time'!A:E,5,FALSE),0)+_xlfn.IFNA(VLOOKUP(BG15,'Cost&amp;Time'!A:E,5,FALSE),0)+_xlfn.IFNA(VLOOKUP(BH15,'Cost&amp;Time'!A:E,5,FALSE),0)+_xlfn.IFNA(VLOOKUP(BI15,'Cost&amp;Time'!A:E,5,FALSE),0)</f>
        <v>0</v>
      </c>
      <c r="AX15" s="28">
        <f>AX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163.30000000000001</v>
      </c>
      <c r="AY15" s="28">
        <f>AY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505.05623333333341</v>
      </c>
      <c r="AZ15" s="28">
        <f>AZ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0</v>
      </c>
      <c r="BA15" s="28">
        <f>BA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0</v>
      </c>
      <c r="BB15" t="s">
        <v>73</v>
      </c>
    </row>
    <row r="16" spans="1:56" x14ac:dyDescent="0.35">
      <c r="A16">
        <f>A15+25</f>
        <v>325</v>
      </c>
      <c r="B16" s="5">
        <f t="shared" si="5"/>
        <v>3.7615740740740739E-3</v>
      </c>
      <c r="C16" s="23">
        <f>C15-AB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115.51666666666668</v>
      </c>
      <c r="D16" s="23">
        <f>D15-AC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180.85273333333336</v>
      </c>
      <c r="E16" s="23">
        <f>E15-AD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50</v>
      </c>
      <c r="F16" s="24">
        <f>F15-AE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200</v>
      </c>
      <c r="G16" s="15">
        <f t="shared" si="0"/>
        <v>15</v>
      </c>
      <c r="H16" s="16">
        <v>1</v>
      </c>
      <c r="I16">
        <f>G16+H16</f>
        <v>16</v>
      </c>
      <c r="J16" s="16">
        <f>5+COUNTIF(BB$3:BP15,"House")*5</f>
        <v>20</v>
      </c>
      <c r="K16" s="6">
        <f t="shared" si="2"/>
        <v>0</v>
      </c>
      <c r="N16" s="19">
        <v>4</v>
      </c>
      <c r="O16" s="13">
        <f t="shared" si="3"/>
        <v>11</v>
      </c>
      <c r="P16" s="38">
        <v>2</v>
      </c>
      <c r="Q16" s="38">
        <v>2</v>
      </c>
      <c r="R16" s="41">
        <v>5</v>
      </c>
      <c r="S16" s="41">
        <v>2</v>
      </c>
      <c r="W16" s="26">
        <f>W15-IF(AG15=0,P15*Rates!B$2,IF(AND(AG15=1,AH15=0),P15*Rates!C$2,Rates!D14))/6000*(A16-A15)*$A$1</f>
        <v>246.23009999999991</v>
      </c>
      <c r="X16" s="28">
        <f>X15-IF(AG15=0,Q15*Rates!B$3,IF(AND(AG15=1,AH15=0),Q15*Rates!C$3,Rates!D15))/6000*(A16-A15)*$A$1</f>
        <v>894.11583333333328</v>
      </c>
      <c r="Y16" s="28">
        <f>Y15-IF(AG15=0,R15*Rates!B$4,IF(AND(AG15=1,AH15=0),R15*Rates!C$4,Rates!D16))/6000*(A16-A15)*$A$1</f>
        <v>321.08199999999988</v>
      </c>
      <c r="Z16" s="29">
        <f>Z15-IF(AG15=0,S15*Rates!B$5,IF(AND(AG15=1,AH15=0),S15*Rates!C$5,Rates!D17))/6000*(A16-A15)*$A$1</f>
        <v>192.71933333333334</v>
      </c>
      <c r="AA16" s="28"/>
      <c r="AB16" s="9">
        <f>_xlfn.IFNA(VLOOKUP(BB16,'Cost&amp;Time'!A:E,3,FALSE),0)+_xlfn.IFNA(VLOOKUP(BC16,'Cost&amp;Time'!A:E,3,FALSE),0)+_xlfn.IFNA(VLOOKUP(BD16,'Cost&amp;Time'!A:E,3,FALSE),0)+_xlfn.IFNA(VLOOKUP(BE16,'Cost&amp;Time'!A:E,3,FALSE),0)+_xlfn.IFNA(VLOOKUP(BF16,'Cost&amp;Time'!A:E,3,FALSE),0)+_xlfn.IFNA(VLOOKUP(BG16,'Cost&amp;Time'!A:E,3,FALSE),0)+_xlfn.IFNA(VLOOKUP(BH16,'Cost&amp;Time'!A:E,3,FALSE),0)+_xlfn.IFNA(VLOOKUP(BI16,'Cost&amp;Time'!A:E,3,FALSE),0)</f>
        <v>0</v>
      </c>
      <c r="AC16" s="9">
        <f>_xlfn.IFNA(VLOOKUP(BB16,'Cost&amp;Time'!A:E,2,FALSE),0)+_xlfn.IFNA(VLOOKUP(BC16,'Cost&amp;Time'!A:E,2,FALSE),0)+_xlfn.IFNA(VLOOKUP(BD16,'Cost&amp;Time'!A:E,2,FALSE),0)+_xlfn.IFNA(VLOOKUP(BE16,'Cost&amp;Time'!A:E,2,FALSE),0)+_xlfn.IFNA(VLOOKUP(BF16,'Cost&amp;Time'!A:E,2,FALSE),0)+_xlfn.IFNA(VLOOKUP(BG16,'Cost&amp;Time'!A:E,2,FALSE),0)+_xlfn.IFNA(VLOOKUP(BH16,'Cost&amp;Time'!A:E,2,FALSE),0)+_xlfn.IFNA(VLOOKUP(BI16,'Cost&amp;Time'!A:E,2,FALSE),0)</f>
        <v>50</v>
      </c>
      <c r="AD16" s="9">
        <f>_xlfn.IFNA(VLOOKUP(BB16,'Cost&amp;Time'!A:E,4,FALSE),0)+_xlfn.IFNA(VLOOKUP(BC16,'Cost&amp;Time'!A:E,4,FALSE),0)+_xlfn.IFNA(VLOOKUP(BD16,'Cost&amp;Time'!A:E,4,FALSE),0)+_xlfn.IFNA(VLOOKUP(BE16,'Cost&amp;Time'!A:E,4,FALSE),0)+_xlfn.IFNA(VLOOKUP(BF16,'Cost&amp;Time'!A:E,4,FALSE),0)+_xlfn.IFNA(VLOOKUP(BG16,'Cost&amp;Time'!A:E,4,FALSE),0)+_xlfn.IFNA(VLOOKUP(BH16,'Cost&amp;Time'!A:E,4,FALSE),0)+_xlfn.IFNA(VLOOKUP(BI16,'Cost&amp;Time'!A:E,4,FALSE),0)</f>
        <v>0</v>
      </c>
      <c r="AE16" s="6">
        <f>_xlfn.IFNA(VLOOKUP(BB16,'Cost&amp;Time'!A:E,5,FALSE),0)+_xlfn.IFNA(VLOOKUP(BC16,'Cost&amp;Time'!A:E,5,FALSE),0)+_xlfn.IFNA(VLOOKUP(BD16,'Cost&amp;Time'!A:E,5,FALSE),0)+_xlfn.IFNA(VLOOKUP(BE16,'Cost&amp;Time'!A:E,5,FALSE),0)+_xlfn.IFNA(VLOOKUP(BF16,'Cost&amp;Time'!A:E,5,FALSE),0)+_xlfn.IFNA(VLOOKUP(BG16,'Cost&amp;Time'!A:E,5,FALSE),0)+_xlfn.IFNA(VLOOKUP(BH16,'Cost&amp;Time'!A:E,5,FALSE),0)+_xlfn.IFNA(VLOOKUP(BI16,'Cost&amp;Time'!A:E,5,FALSE),0)</f>
        <v>0</v>
      </c>
      <c r="AX16" s="28">
        <f>AX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190.51666666666668</v>
      </c>
      <c r="AY16" s="28">
        <f>AY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580.8527333333335</v>
      </c>
      <c r="AZ16" s="28">
        <f>AZ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0</v>
      </c>
      <c r="BA16" s="28">
        <f>BA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0</v>
      </c>
      <c r="BB16" t="s">
        <v>73</v>
      </c>
    </row>
    <row r="17" spans="1:57" x14ac:dyDescent="0.35">
      <c r="A17">
        <f>A16+25</f>
        <v>350</v>
      </c>
      <c r="B17" s="5">
        <f t="shared" si="5"/>
        <v>4.0509259259259257E-3</v>
      </c>
      <c r="C17" s="23">
        <f>C16-AB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142.73333333333335</v>
      </c>
      <c r="D17" s="23">
        <f>D16-AC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221.17373333333336</v>
      </c>
      <c r="E17" s="23">
        <f>E16-AD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50</v>
      </c>
      <c r="F17" s="24">
        <f>F16-AE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200</v>
      </c>
      <c r="G17" s="15">
        <f t="shared" si="0"/>
        <v>16</v>
      </c>
      <c r="H17" s="16">
        <v>1</v>
      </c>
      <c r="I17">
        <f>G17+H17</f>
        <v>17</v>
      </c>
      <c r="J17" s="16">
        <f>5+COUNTIF(BB$3:BP16,"House")*5</f>
        <v>20</v>
      </c>
      <c r="K17" s="6">
        <f t="shared" si="2"/>
        <v>0</v>
      </c>
      <c r="N17" s="19">
        <v>4</v>
      </c>
      <c r="O17" s="13">
        <f t="shared" si="3"/>
        <v>12</v>
      </c>
      <c r="P17" s="38">
        <v>3</v>
      </c>
      <c r="Q17" s="38">
        <v>2</v>
      </c>
      <c r="R17" s="41">
        <v>5</v>
      </c>
      <c r="S17" s="41">
        <v>2</v>
      </c>
      <c r="W17" s="26">
        <f>W16-IF(AG16=0,P16*Rates!B$2,IF(AND(AG16=1,AH16=0),P16*Rates!C$2,Rates!D15))/6000*(A17-A16)*$A$1</f>
        <v>231.30309999999992</v>
      </c>
      <c r="X17" s="28">
        <f>X16-IF(AG16=0,Q16*Rates!B$3,IF(AND(AG16=1,AH16=0),Q16*Rates!C$3,Rates!D16))/6000*(A17-A16)*$A$1</f>
        <v>882.34749999999997</v>
      </c>
      <c r="Y17" s="28">
        <f>Y16-IF(AG16=0,R16*Rates!B$4,IF(AND(AG16=1,AH16=0),R16*Rates!C$4,Rates!D17))/6000*(A17-A16)*$A$1</f>
        <v>274.73699999999985</v>
      </c>
      <c r="Z17" s="29">
        <f>Z16-IF(AG16=0,S16*Rates!B$5,IF(AND(AG16=1,AH16=0),S16*Rates!C$5,Rates!D18))/6000*(A17-A16)*$A$1</f>
        <v>175.43866666666668</v>
      </c>
      <c r="AA17" s="28"/>
      <c r="AB17" s="9">
        <f>_xlfn.IFNA(VLOOKUP(BB17,'Cost&amp;Time'!A:E,3,FALSE),0)+_xlfn.IFNA(VLOOKUP(BC17,'Cost&amp;Time'!A:E,3,FALSE),0)+_xlfn.IFNA(VLOOKUP(BD17,'Cost&amp;Time'!A:E,3,FALSE),0)+_xlfn.IFNA(VLOOKUP(BE17,'Cost&amp;Time'!A:E,3,FALSE),0)+_xlfn.IFNA(VLOOKUP(BF17,'Cost&amp;Time'!A:E,3,FALSE),0)+_xlfn.IFNA(VLOOKUP(BG17,'Cost&amp;Time'!A:E,3,FALSE),0)+_xlfn.IFNA(VLOOKUP(BH17,'Cost&amp;Time'!A:E,3,FALSE),0)+_xlfn.IFNA(VLOOKUP(BI17,'Cost&amp;Time'!A:E,3,FALSE),0)</f>
        <v>0</v>
      </c>
      <c r="AC17" s="9">
        <f>_xlfn.IFNA(VLOOKUP(BB17,'Cost&amp;Time'!A:E,2,FALSE),0)+_xlfn.IFNA(VLOOKUP(BC17,'Cost&amp;Time'!A:E,2,FALSE),0)+_xlfn.IFNA(VLOOKUP(BD17,'Cost&amp;Time'!A:E,2,FALSE),0)+_xlfn.IFNA(VLOOKUP(BE17,'Cost&amp;Time'!A:E,2,FALSE),0)+_xlfn.IFNA(VLOOKUP(BF17,'Cost&amp;Time'!A:E,2,FALSE),0)+_xlfn.IFNA(VLOOKUP(BG17,'Cost&amp;Time'!A:E,2,FALSE),0)+_xlfn.IFNA(VLOOKUP(BH17,'Cost&amp;Time'!A:E,2,FALSE),0)+_xlfn.IFNA(VLOOKUP(BI17,'Cost&amp;Time'!A:E,2,FALSE),0)</f>
        <v>50</v>
      </c>
      <c r="AD17" s="9">
        <f>_xlfn.IFNA(VLOOKUP(BB17,'Cost&amp;Time'!A:E,4,FALSE),0)+_xlfn.IFNA(VLOOKUP(BC17,'Cost&amp;Time'!A:E,4,FALSE),0)+_xlfn.IFNA(VLOOKUP(BD17,'Cost&amp;Time'!A:E,4,FALSE),0)+_xlfn.IFNA(VLOOKUP(BE17,'Cost&amp;Time'!A:E,4,FALSE),0)+_xlfn.IFNA(VLOOKUP(BF17,'Cost&amp;Time'!A:E,4,FALSE),0)+_xlfn.IFNA(VLOOKUP(BG17,'Cost&amp;Time'!A:E,4,FALSE),0)+_xlfn.IFNA(VLOOKUP(BH17,'Cost&amp;Time'!A:E,4,FALSE),0)+_xlfn.IFNA(VLOOKUP(BI17,'Cost&amp;Time'!A:E,4,FALSE),0)</f>
        <v>0</v>
      </c>
      <c r="AE17" s="6">
        <f>_xlfn.IFNA(VLOOKUP(BB17,'Cost&amp;Time'!A:E,5,FALSE),0)+_xlfn.IFNA(VLOOKUP(BC17,'Cost&amp;Time'!A:E,5,FALSE),0)+_xlfn.IFNA(VLOOKUP(BD17,'Cost&amp;Time'!A:E,5,FALSE),0)+_xlfn.IFNA(VLOOKUP(BE17,'Cost&amp;Time'!A:E,5,FALSE),0)+_xlfn.IFNA(VLOOKUP(BF17,'Cost&amp;Time'!A:E,5,FALSE),0)+_xlfn.IFNA(VLOOKUP(BG17,'Cost&amp;Time'!A:E,5,FALSE),0)+_xlfn.IFNA(VLOOKUP(BH17,'Cost&amp;Time'!A:E,5,FALSE),0)+_xlfn.IFNA(VLOOKUP(BI17,'Cost&amp;Time'!A:E,5,FALSE),0)</f>
        <v>0</v>
      </c>
      <c r="AX17" s="28">
        <f>AX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217.73333333333335</v>
      </c>
      <c r="AY17" s="28">
        <f>AY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671.17373333333353</v>
      </c>
      <c r="AZ17" s="28">
        <f>AZ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0</v>
      </c>
      <c r="BA17" s="28">
        <f>BA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0</v>
      </c>
      <c r="BB17" t="s">
        <v>73</v>
      </c>
    </row>
    <row r="18" spans="1:57" x14ac:dyDescent="0.35">
      <c r="A18">
        <f>A17+25</f>
        <v>375</v>
      </c>
      <c r="B18" s="5">
        <f t="shared" si="5"/>
        <v>4.340277777777778E-3</v>
      </c>
      <c r="C18" s="23">
        <f>C17-AB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169.95000000000002</v>
      </c>
      <c r="D18" s="23">
        <f>D17-AC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268.9582333333334</v>
      </c>
      <c r="E18" s="23">
        <f>E17-AD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50</v>
      </c>
      <c r="F18" s="24">
        <f>F17-AE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200</v>
      </c>
      <c r="G18" s="15">
        <f t="shared" si="0"/>
        <v>17</v>
      </c>
      <c r="H18" s="16">
        <v>1</v>
      </c>
      <c r="I18">
        <f>G18+H18</f>
        <v>18</v>
      </c>
      <c r="J18" s="16">
        <f>5+COUNTIF(BB$3:BP17,"House")*5</f>
        <v>20</v>
      </c>
      <c r="K18" s="6">
        <f t="shared" si="2"/>
        <v>0</v>
      </c>
      <c r="L18" s="17">
        <v>1</v>
      </c>
      <c r="N18" s="19">
        <v>4</v>
      </c>
      <c r="O18" s="13">
        <f t="shared" si="3"/>
        <v>12</v>
      </c>
      <c r="P18" s="38">
        <v>3</v>
      </c>
      <c r="Q18" s="38">
        <v>2</v>
      </c>
      <c r="R18" s="41">
        <v>5</v>
      </c>
      <c r="S18" s="41">
        <v>2</v>
      </c>
      <c r="W18" s="26">
        <f>W17-IF(AG17=0,P17*Rates!B$2,IF(AND(AG17=1,AH17=0),P17*Rates!C$2,Rates!D16))/6000*(A18-A17)*$A$1</f>
        <v>208.91259999999991</v>
      </c>
      <c r="X18" s="28">
        <f>X17-IF(AG17=0,Q17*Rates!B$3,IF(AND(AG17=1,AH17=0),Q17*Rates!C$3,Rates!D17))/6000*(A18-A17)*$A$1</f>
        <v>870.57916666666665</v>
      </c>
      <c r="Y18" s="28">
        <f>Y17-IF(AG17=0,R17*Rates!B$4,IF(AND(AG17=1,AH17=0),R17*Rates!C$4,Rates!D18))/6000*(A18-A17)*$A$1</f>
        <v>228.39199999999985</v>
      </c>
      <c r="Z18" s="29">
        <f>Z17-IF(AG17=0,S17*Rates!B$5,IF(AND(AG17=1,AH17=0),S17*Rates!C$5,Rates!D19))/6000*(A18-A17)*$A$1</f>
        <v>158.15800000000002</v>
      </c>
      <c r="AA18" s="28"/>
      <c r="AB18" s="9">
        <f>_xlfn.IFNA(VLOOKUP(BB18,'Cost&amp;Time'!A:E,3,FALSE),0)+_xlfn.IFNA(VLOOKUP(BC18,'Cost&amp;Time'!A:E,3,FALSE),0)+_xlfn.IFNA(VLOOKUP(BD18,'Cost&amp;Time'!A:E,3,FALSE),0)+_xlfn.IFNA(VLOOKUP(BE18,'Cost&amp;Time'!A:E,3,FALSE),0)+_xlfn.IFNA(VLOOKUP(BF18,'Cost&amp;Time'!A:E,3,FALSE),0)+_xlfn.IFNA(VLOOKUP(BG18,'Cost&amp;Time'!A:E,3,FALSE),0)+_xlfn.IFNA(VLOOKUP(BH18,'Cost&amp;Time'!A:E,3,FALSE),0)+_xlfn.IFNA(VLOOKUP(BI18,'Cost&amp;Time'!A:E,3,FALSE),0)</f>
        <v>25</v>
      </c>
      <c r="AC18" s="9">
        <f>_xlfn.IFNA(VLOOKUP(BB18,'Cost&amp;Time'!A:E,2,FALSE),0)+_xlfn.IFNA(VLOOKUP(BC18,'Cost&amp;Time'!A:E,2,FALSE),0)+_xlfn.IFNA(VLOOKUP(BD18,'Cost&amp;Time'!A:E,2,FALSE),0)+_xlfn.IFNA(VLOOKUP(BE18,'Cost&amp;Time'!A:E,2,FALSE),0)+_xlfn.IFNA(VLOOKUP(BF18,'Cost&amp;Time'!A:E,2,FALSE),0)+_xlfn.IFNA(VLOOKUP(BG18,'Cost&amp;Time'!A:E,2,FALSE),0)+_xlfn.IFNA(VLOOKUP(BH18,'Cost&amp;Time'!A:E,2,FALSE),0)+_xlfn.IFNA(VLOOKUP(BI18,'Cost&amp;Time'!A:E,2,FALSE),0)</f>
        <v>50</v>
      </c>
      <c r="AD18" s="9">
        <f>_xlfn.IFNA(VLOOKUP(BB18,'Cost&amp;Time'!A:E,4,FALSE),0)+_xlfn.IFNA(VLOOKUP(BC18,'Cost&amp;Time'!A:E,4,FALSE),0)+_xlfn.IFNA(VLOOKUP(BD18,'Cost&amp;Time'!A:E,4,FALSE),0)+_xlfn.IFNA(VLOOKUP(BE18,'Cost&amp;Time'!A:E,4,FALSE),0)+_xlfn.IFNA(VLOOKUP(BF18,'Cost&amp;Time'!A:E,4,FALSE),0)+_xlfn.IFNA(VLOOKUP(BG18,'Cost&amp;Time'!A:E,4,FALSE),0)+_xlfn.IFNA(VLOOKUP(BH18,'Cost&amp;Time'!A:E,4,FALSE),0)+_xlfn.IFNA(VLOOKUP(BI18,'Cost&amp;Time'!A:E,4,FALSE),0)</f>
        <v>0</v>
      </c>
      <c r="AE18" s="6">
        <f>_xlfn.IFNA(VLOOKUP(BB18,'Cost&amp;Time'!A:E,5,FALSE),0)+_xlfn.IFNA(VLOOKUP(BC18,'Cost&amp;Time'!A:E,5,FALSE),0)+_xlfn.IFNA(VLOOKUP(BD18,'Cost&amp;Time'!A:E,5,FALSE),0)+_xlfn.IFNA(VLOOKUP(BE18,'Cost&amp;Time'!A:E,5,FALSE),0)+_xlfn.IFNA(VLOOKUP(BF18,'Cost&amp;Time'!A:E,5,FALSE),0)+_xlfn.IFNA(VLOOKUP(BG18,'Cost&amp;Time'!A:E,5,FALSE),0)+_xlfn.IFNA(VLOOKUP(BH18,'Cost&amp;Time'!A:E,5,FALSE),0)+_xlfn.IFNA(VLOOKUP(BI18,'Cost&amp;Time'!A:E,5,FALSE),0)</f>
        <v>0</v>
      </c>
      <c r="AX18" s="28">
        <f>AX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244.95000000000002</v>
      </c>
      <c r="AY18" s="28">
        <f>AY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768.95823333333351</v>
      </c>
      <c r="AZ18" s="28">
        <f>AZ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0</v>
      </c>
      <c r="BA18" s="28">
        <f>BA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0</v>
      </c>
      <c r="BB18" t="s">
        <v>73</v>
      </c>
      <c r="BC18" t="s">
        <v>49</v>
      </c>
    </row>
    <row r="19" spans="1:57" x14ac:dyDescent="0.35">
      <c r="A19">
        <f>A18+25</f>
        <v>400</v>
      </c>
      <c r="B19" s="5">
        <f t="shared" si="5"/>
        <v>4.6296296296296294E-3</v>
      </c>
      <c r="C19" s="23">
        <f>C18-AB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172.16666666666669</v>
      </c>
      <c r="D19" s="23">
        <f>D18-AC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316.74273333333338</v>
      </c>
      <c r="E19" s="23">
        <f>E18-AD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50</v>
      </c>
      <c r="F19" s="24">
        <f>F18-AE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200</v>
      </c>
      <c r="G19" s="15">
        <f t="shared" si="0"/>
        <v>18</v>
      </c>
      <c r="H19" s="16">
        <v>1</v>
      </c>
      <c r="I19">
        <f>G19+H19</f>
        <v>19</v>
      </c>
      <c r="J19" s="16">
        <f>5+COUNTIF(BB$3:BP18,"House")*5</f>
        <v>25</v>
      </c>
      <c r="K19" s="6">
        <f t="shared" si="2"/>
        <v>0</v>
      </c>
      <c r="L19" s="17">
        <v>0.6</v>
      </c>
      <c r="N19" s="19">
        <v>5</v>
      </c>
      <c r="O19" s="13">
        <f t="shared" si="3"/>
        <v>12.4</v>
      </c>
      <c r="P19" s="38">
        <v>3</v>
      </c>
      <c r="Q19" s="38">
        <v>2.4</v>
      </c>
      <c r="R19" s="41">
        <v>5</v>
      </c>
      <c r="S19" s="41">
        <v>2</v>
      </c>
      <c r="W19" s="26">
        <f>W18-IF(AG18=0,P18*Rates!B$2,IF(AND(AG18=1,AH18=0),P18*Rates!C$2,Rates!D17))/6000*(A19-A18)*$A$1</f>
        <v>186.52209999999991</v>
      </c>
      <c r="X19" s="28">
        <f>X18-IF(AG18=0,Q18*Rates!B$3,IF(AND(AG18=1,AH18=0),Q18*Rates!C$3,Rates!D18))/6000*(A19-A18)*$A$1</f>
        <v>858.81083333333333</v>
      </c>
      <c r="Y19" s="28">
        <f>Y18-IF(AG18=0,R18*Rates!B$4,IF(AND(AG18=1,AH18=0),R18*Rates!C$4,Rates!D19))/6000*(A19-A18)*$A$1</f>
        <v>182.04699999999985</v>
      </c>
      <c r="Z19" s="29">
        <f>Z18-IF(AG18=0,S18*Rates!B$5,IF(AND(AG18=1,AH18=0),S18*Rates!C$5,Rates!D20))/6000*(A19-A18)*$A$1</f>
        <v>140.87733333333335</v>
      </c>
      <c r="AA19" s="28"/>
      <c r="AB19" s="9">
        <f>_xlfn.IFNA(VLOOKUP(BB19,'Cost&amp;Time'!A:E,3,FALSE),0)+_xlfn.IFNA(VLOOKUP(BC19,'Cost&amp;Time'!A:E,3,FALSE),0)+_xlfn.IFNA(VLOOKUP(BD19,'Cost&amp;Time'!A:E,3,FALSE),0)+_xlfn.IFNA(VLOOKUP(BE19,'Cost&amp;Time'!A:E,3,FALSE),0)+_xlfn.IFNA(VLOOKUP(BF19,'Cost&amp;Time'!A:E,3,FALSE),0)+_xlfn.IFNA(VLOOKUP(BG19,'Cost&amp;Time'!A:E,3,FALSE),0)+_xlfn.IFNA(VLOOKUP(BH19,'Cost&amp;Time'!A:E,3,FALSE),0)+_xlfn.IFNA(VLOOKUP(BI19,'Cost&amp;Time'!A:E,3,FALSE),0)</f>
        <v>0</v>
      </c>
      <c r="AC19" s="9">
        <f>_xlfn.IFNA(VLOOKUP(BB19,'Cost&amp;Time'!A:E,2,FALSE),0)+_xlfn.IFNA(VLOOKUP(BC19,'Cost&amp;Time'!A:E,2,FALSE),0)+_xlfn.IFNA(VLOOKUP(BD19,'Cost&amp;Time'!A:E,2,FALSE),0)+_xlfn.IFNA(VLOOKUP(BE19,'Cost&amp;Time'!A:E,2,FALSE),0)+_xlfn.IFNA(VLOOKUP(BF19,'Cost&amp;Time'!A:E,2,FALSE),0)+_xlfn.IFNA(VLOOKUP(BG19,'Cost&amp;Time'!A:E,2,FALSE),0)+_xlfn.IFNA(VLOOKUP(BH19,'Cost&amp;Time'!A:E,2,FALSE),0)+_xlfn.IFNA(VLOOKUP(BI19,'Cost&amp;Time'!A:E,2,FALSE),0)</f>
        <v>50</v>
      </c>
      <c r="AD19" s="9">
        <f>_xlfn.IFNA(VLOOKUP(BB19,'Cost&amp;Time'!A:E,4,FALSE),0)+_xlfn.IFNA(VLOOKUP(BC19,'Cost&amp;Time'!A:E,4,FALSE),0)+_xlfn.IFNA(VLOOKUP(BD19,'Cost&amp;Time'!A:E,4,FALSE),0)+_xlfn.IFNA(VLOOKUP(BE19,'Cost&amp;Time'!A:E,4,FALSE),0)+_xlfn.IFNA(VLOOKUP(BF19,'Cost&amp;Time'!A:E,4,FALSE),0)+_xlfn.IFNA(VLOOKUP(BG19,'Cost&amp;Time'!A:E,4,FALSE),0)+_xlfn.IFNA(VLOOKUP(BH19,'Cost&amp;Time'!A:E,4,FALSE),0)+_xlfn.IFNA(VLOOKUP(BI19,'Cost&amp;Time'!A:E,4,FALSE),0)</f>
        <v>0</v>
      </c>
      <c r="AE19" s="6">
        <f>_xlfn.IFNA(VLOOKUP(BB19,'Cost&amp;Time'!A:E,5,FALSE),0)+_xlfn.IFNA(VLOOKUP(BC19,'Cost&amp;Time'!A:E,5,FALSE),0)+_xlfn.IFNA(VLOOKUP(BD19,'Cost&amp;Time'!A:E,5,FALSE),0)+_xlfn.IFNA(VLOOKUP(BE19,'Cost&amp;Time'!A:E,5,FALSE),0)+_xlfn.IFNA(VLOOKUP(BF19,'Cost&amp;Time'!A:E,5,FALSE),0)+_xlfn.IFNA(VLOOKUP(BG19,'Cost&amp;Time'!A:E,5,FALSE),0)+_xlfn.IFNA(VLOOKUP(BH19,'Cost&amp;Time'!A:E,5,FALSE),0)+_xlfn.IFNA(VLOOKUP(BI19,'Cost&amp;Time'!A:E,5,FALSE),0)</f>
        <v>0</v>
      </c>
      <c r="AX19" s="28">
        <f>AX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272.16666666666669</v>
      </c>
      <c r="AY19" s="28">
        <f>AY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866.74273333333349</v>
      </c>
      <c r="AZ19" s="28">
        <f>AZ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0</v>
      </c>
      <c r="BA19" s="28">
        <f>BA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0</v>
      </c>
      <c r="BB19" t="s">
        <v>73</v>
      </c>
    </row>
    <row r="20" spans="1:57" x14ac:dyDescent="0.35">
      <c r="A20">
        <f t="shared" ref="A20:A27" si="6">A19+25</f>
        <v>425</v>
      </c>
      <c r="B20" s="5">
        <f t="shared" si="5"/>
        <v>4.9189814814814816E-3</v>
      </c>
      <c r="C20" s="23">
        <f>C19-AB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206.18750000000003</v>
      </c>
      <c r="D20" s="23">
        <f>D19-AC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366.8809</v>
      </c>
      <c r="E20" s="23">
        <f>E19-AD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50</v>
      </c>
      <c r="F20" s="24">
        <f>F19-AE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200</v>
      </c>
      <c r="G20" s="15">
        <f t="shared" si="0"/>
        <v>19</v>
      </c>
      <c r="H20" s="16">
        <v>1</v>
      </c>
      <c r="I20">
        <f t="shared" ref="I20:I27" si="7">G20+H20</f>
        <v>20</v>
      </c>
      <c r="J20" s="16">
        <f>5+COUNTIF(BB$3:BP19,"House")*5</f>
        <v>25</v>
      </c>
      <c r="K20" s="6">
        <f t="shared" ref="K20:K27" si="8">G20-SUM(L20:V20)+O20</f>
        <v>0</v>
      </c>
      <c r="N20" s="19">
        <v>6</v>
      </c>
      <c r="O20" s="13">
        <f t="shared" ref="O20:O27" si="9">SUM(P20:T20)</f>
        <v>13</v>
      </c>
      <c r="P20" s="38">
        <v>3</v>
      </c>
      <c r="Q20" s="38">
        <v>3</v>
      </c>
      <c r="R20" s="41">
        <v>5</v>
      </c>
      <c r="S20" s="41">
        <v>2</v>
      </c>
      <c r="W20" s="26">
        <f>W19-IF(AG19=0,P19*Rates!B$2,IF(AND(AG19=1,AH19=0),P19*Rates!C$2,Rates!D18))/6000*(A20-A19)*$A$1</f>
        <v>164.13159999999991</v>
      </c>
      <c r="X20" s="28">
        <f>X19-IF(AG19=0,Q19*Rates!B$3,IF(AND(AG19=1,AH19=0),Q19*Rates!C$3,Rates!D19))/6000*(A20-A19)*$A$1</f>
        <v>844.68883333333338</v>
      </c>
      <c r="Y20" s="28">
        <f>Y19-IF(AG19=0,R19*Rates!B$4,IF(AND(AG19=1,AH19=0),R19*Rates!C$4,Rates!D20))/6000*(A20-A19)*$A$1</f>
        <v>135.70199999999986</v>
      </c>
      <c r="Z20" s="29">
        <f>Z19-IF(AG19=0,S19*Rates!B$5,IF(AND(AG19=1,AH19=0),S19*Rates!C$5,Rates!D21))/6000*(A20-A19)*$A$1</f>
        <v>123.59666666666669</v>
      </c>
      <c r="AA20" s="28"/>
      <c r="AB20" s="9">
        <f>_xlfn.IFNA(VLOOKUP(BB20,'Cost&amp;Time'!A:E,3,FALSE),0)+_xlfn.IFNA(VLOOKUP(BC20,'Cost&amp;Time'!A:E,3,FALSE),0)+_xlfn.IFNA(VLOOKUP(BD20,'Cost&amp;Time'!A:E,3,FALSE),0)+_xlfn.IFNA(VLOOKUP(BE20,'Cost&amp;Time'!A:E,3,FALSE),0)+_xlfn.IFNA(VLOOKUP(BF20,'Cost&amp;Time'!A:E,3,FALSE),0)+_xlfn.IFNA(VLOOKUP(BG20,'Cost&amp;Time'!A:E,3,FALSE),0)+_xlfn.IFNA(VLOOKUP(BH20,'Cost&amp;Time'!A:E,3,FALSE),0)+_xlfn.IFNA(VLOOKUP(BI20,'Cost&amp;Time'!A:E,3,FALSE),0)</f>
        <v>0</v>
      </c>
      <c r="AC20" s="9">
        <f>_xlfn.IFNA(VLOOKUP(BB20,'Cost&amp;Time'!A:E,2,FALSE),0)+_xlfn.IFNA(VLOOKUP(BC20,'Cost&amp;Time'!A:E,2,FALSE),0)+_xlfn.IFNA(VLOOKUP(BD20,'Cost&amp;Time'!A:E,2,FALSE),0)+_xlfn.IFNA(VLOOKUP(BE20,'Cost&amp;Time'!A:E,2,FALSE),0)+_xlfn.IFNA(VLOOKUP(BF20,'Cost&amp;Time'!A:E,2,FALSE),0)+_xlfn.IFNA(VLOOKUP(BG20,'Cost&amp;Time'!A:E,2,FALSE),0)+_xlfn.IFNA(VLOOKUP(BH20,'Cost&amp;Time'!A:E,2,FALSE),0)+_xlfn.IFNA(VLOOKUP(BI20,'Cost&amp;Time'!A:E,2,FALSE),0)</f>
        <v>50</v>
      </c>
      <c r="AD20" s="9">
        <f>_xlfn.IFNA(VLOOKUP(BB20,'Cost&amp;Time'!A:E,4,FALSE),0)+_xlfn.IFNA(VLOOKUP(BC20,'Cost&amp;Time'!A:E,4,FALSE),0)+_xlfn.IFNA(VLOOKUP(BD20,'Cost&amp;Time'!A:E,4,FALSE),0)+_xlfn.IFNA(VLOOKUP(BE20,'Cost&amp;Time'!A:E,4,FALSE),0)+_xlfn.IFNA(VLOOKUP(BF20,'Cost&amp;Time'!A:E,4,FALSE),0)+_xlfn.IFNA(VLOOKUP(BG20,'Cost&amp;Time'!A:E,4,FALSE),0)+_xlfn.IFNA(VLOOKUP(BH20,'Cost&amp;Time'!A:E,4,FALSE),0)+_xlfn.IFNA(VLOOKUP(BI20,'Cost&amp;Time'!A:E,4,FALSE),0)</f>
        <v>0</v>
      </c>
      <c r="AE20" s="6">
        <f>_xlfn.IFNA(VLOOKUP(BB20,'Cost&amp;Time'!A:E,5,FALSE),0)+_xlfn.IFNA(VLOOKUP(BC20,'Cost&amp;Time'!A:E,5,FALSE),0)+_xlfn.IFNA(VLOOKUP(BD20,'Cost&amp;Time'!A:E,5,FALSE),0)+_xlfn.IFNA(VLOOKUP(BE20,'Cost&amp;Time'!A:E,5,FALSE),0)+_xlfn.IFNA(VLOOKUP(BF20,'Cost&amp;Time'!A:E,5,FALSE),0)+_xlfn.IFNA(VLOOKUP(BG20,'Cost&amp;Time'!A:E,5,FALSE),0)+_xlfn.IFNA(VLOOKUP(BH20,'Cost&amp;Time'!A:E,5,FALSE),0)+_xlfn.IFNA(VLOOKUP(BI20,'Cost&amp;Time'!A:E,5,FALSE),0)</f>
        <v>0</v>
      </c>
      <c r="AX20" s="28">
        <f>AX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306.1875</v>
      </c>
      <c r="AY20" s="28">
        <f>AY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966.88090000000011</v>
      </c>
      <c r="AZ20" s="28">
        <f>AZ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0</v>
      </c>
      <c r="BA20" s="28">
        <f>BA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0</v>
      </c>
      <c r="BB20" t="s">
        <v>73</v>
      </c>
    </row>
    <row r="21" spans="1:57" x14ac:dyDescent="0.35">
      <c r="A21">
        <f t="shared" si="6"/>
        <v>450</v>
      </c>
      <c r="B21" s="5">
        <f t="shared" si="5"/>
        <v>5.208333333333333E-3</v>
      </c>
      <c r="C21" s="23">
        <f>C20-AB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247.01250000000005</v>
      </c>
      <c r="D21" s="23">
        <f>D20-AC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420.54956666666658</v>
      </c>
      <c r="E21" s="23">
        <f>E20-AD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50</v>
      </c>
      <c r="F21" s="24">
        <f>F20-AE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200</v>
      </c>
      <c r="G21" s="15">
        <f t="shared" si="0"/>
        <v>20</v>
      </c>
      <c r="H21" s="16">
        <v>1</v>
      </c>
      <c r="I21">
        <f t="shared" si="7"/>
        <v>21</v>
      </c>
      <c r="J21" s="16">
        <f>5+COUNTIF(BB$3:BP20,"House")*5</f>
        <v>25</v>
      </c>
      <c r="K21" s="6">
        <f t="shared" si="8"/>
        <v>0</v>
      </c>
      <c r="N21" s="19">
        <v>7</v>
      </c>
      <c r="O21" s="13">
        <f t="shared" si="9"/>
        <v>13</v>
      </c>
      <c r="P21" s="41">
        <v>3</v>
      </c>
      <c r="Q21" s="38">
        <v>3</v>
      </c>
      <c r="R21" s="41">
        <v>5</v>
      </c>
      <c r="S21" s="41">
        <v>2</v>
      </c>
      <c r="W21" s="26">
        <f>W20-IF(AG20=0,P20*Rates!B$2,IF(AND(AG20=1,AH20=0),P20*Rates!C$2,Rates!D19))/6000*(A21-A20)*$A$1</f>
        <v>141.7410999999999</v>
      </c>
      <c r="X21" s="28">
        <f>X20-IF(AG20=0,Q20*Rates!B$3,IF(AND(AG20=1,AH20=0),Q20*Rates!C$3,Rates!D20))/6000*(A21-A20)*$A$1</f>
        <v>827.03633333333335</v>
      </c>
      <c r="Y21" s="28">
        <f>Y20-IF(AG20=0,R20*Rates!B$4,IF(AND(AG20=1,AH20=0),R20*Rates!C$4,Rates!D21))/6000*(A21-A20)*$A$1</f>
        <v>89.356999999999857</v>
      </c>
      <c r="Z21" s="29">
        <f>Z20-IF(AG20=0,S20*Rates!B$5,IF(AND(AG20=1,AH20=0),S20*Rates!C$5,Rates!D22))/6000*(A21-A20)*$A$1</f>
        <v>106.31600000000003</v>
      </c>
      <c r="AA21" s="28"/>
      <c r="AB21" s="9">
        <f>_xlfn.IFNA(VLOOKUP(BB21,'Cost&amp;Time'!A:E,3,FALSE),0)+_xlfn.IFNA(VLOOKUP(BC21,'Cost&amp;Time'!A:E,3,FALSE),0)+_xlfn.IFNA(VLOOKUP(BD21,'Cost&amp;Time'!A:E,3,FALSE),0)+_xlfn.IFNA(VLOOKUP(BE21,'Cost&amp;Time'!A:E,3,FALSE),0)+_xlfn.IFNA(VLOOKUP(BF21,'Cost&amp;Time'!A:E,3,FALSE),0)+_xlfn.IFNA(VLOOKUP(BG21,'Cost&amp;Time'!A:E,3,FALSE),0)+_xlfn.IFNA(VLOOKUP(BH21,'Cost&amp;Time'!A:E,3,FALSE),0)+_xlfn.IFNA(VLOOKUP(BI21,'Cost&amp;Time'!A:E,3,FALSE),0)</f>
        <v>0</v>
      </c>
      <c r="AC21" s="9">
        <f>_xlfn.IFNA(VLOOKUP(BB21,'Cost&amp;Time'!A:E,2,FALSE),0)+_xlfn.IFNA(VLOOKUP(BC21,'Cost&amp;Time'!A:E,2,FALSE),0)+_xlfn.IFNA(VLOOKUP(BD21,'Cost&amp;Time'!A:E,2,FALSE),0)+_xlfn.IFNA(VLOOKUP(BE21,'Cost&amp;Time'!A:E,2,FALSE),0)+_xlfn.IFNA(VLOOKUP(BF21,'Cost&amp;Time'!A:E,2,FALSE),0)+_xlfn.IFNA(VLOOKUP(BG21,'Cost&amp;Time'!A:E,2,FALSE),0)+_xlfn.IFNA(VLOOKUP(BH21,'Cost&amp;Time'!A:E,2,FALSE),0)+_xlfn.IFNA(VLOOKUP(BI21,'Cost&amp;Time'!A:E,2,FALSE),0)</f>
        <v>50</v>
      </c>
      <c r="AD21" s="9">
        <f>_xlfn.IFNA(VLOOKUP(BB21,'Cost&amp;Time'!A:E,4,FALSE),0)+_xlfn.IFNA(VLOOKUP(BC21,'Cost&amp;Time'!A:E,4,FALSE),0)+_xlfn.IFNA(VLOOKUP(BD21,'Cost&amp;Time'!A:E,4,FALSE),0)+_xlfn.IFNA(VLOOKUP(BE21,'Cost&amp;Time'!A:E,4,FALSE),0)+_xlfn.IFNA(VLOOKUP(BF21,'Cost&amp;Time'!A:E,4,FALSE),0)+_xlfn.IFNA(VLOOKUP(BG21,'Cost&amp;Time'!A:E,4,FALSE),0)+_xlfn.IFNA(VLOOKUP(BH21,'Cost&amp;Time'!A:E,4,FALSE),0)+_xlfn.IFNA(VLOOKUP(BI21,'Cost&amp;Time'!A:E,4,FALSE),0)</f>
        <v>0</v>
      </c>
      <c r="AE21" s="6">
        <f>_xlfn.IFNA(VLOOKUP(BB21,'Cost&amp;Time'!A:E,5,FALSE),0)+_xlfn.IFNA(VLOOKUP(BC21,'Cost&amp;Time'!A:E,5,FALSE),0)+_xlfn.IFNA(VLOOKUP(BD21,'Cost&amp;Time'!A:E,5,FALSE),0)+_xlfn.IFNA(VLOOKUP(BE21,'Cost&amp;Time'!A:E,5,FALSE),0)+_xlfn.IFNA(VLOOKUP(BF21,'Cost&amp;Time'!A:E,5,FALSE),0)+_xlfn.IFNA(VLOOKUP(BG21,'Cost&amp;Time'!A:E,5,FALSE),0)+_xlfn.IFNA(VLOOKUP(BH21,'Cost&amp;Time'!A:E,5,FALSE),0)+_xlfn.IFNA(VLOOKUP(BI21,'Cost&amp;Time'!A:E,5,FALSE),0)</f>
        <v>0</v>
      </c>
      <c r="AX21" s="28">
        <f>AX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347.01249999999999</v>
      </c>
      <c r="AY21" s="28">
        <f>AY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1070.5495666666668</v>
      </c>
      <c r="AZ21" s="28">
        <f>AZ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0</v>
      </c>
      <c r="BA21" s="28">
        <f>BA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0</v>
      </c>
      <c r="BB21" t="s">
        <v>73</v>
      </c>
    </row>
    <row r="22" spans="1:57" x14ac:dyDescent="0.35">
      <c r="A22">
        <f t="shared" si="6"/>
        <v>475</v>
      </c>
      <c r="B22" s="5">
        <f t="shared" si="5"/>
        <v>5.4976851851851853E-3</v>
      </c>
      <c r="C22" s="23">
        <f>C21-AB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294.64166666666671</v>
      </c>
      <c r="D22" s="23">
        <f>D21-AC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474.21823333333316</v>
      </c>
      <c r="E22" s="23">
        <f>E21-AD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50</v>
      </c>
      <c r="F22" s="24">
        <f>F21-AE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200</v>
      </c>
      <c r="G22" s="15">
        <f t="shared" si="0"/>
        <v>21</v>
      </c>
      <c r="H22" s="16">
        <v>1</v>
      </c>
      <c r="I22">
        <f t="shared" si="7"/>
        <v>22</v>
      </c>
      <c r="J22" s="16">
        <f>5+COUNTIF(BB$3:BP21,"House")*5</f>
        <v>25</v>
      </c>
      <c r="K22" s="6">
        <f t="shared" si="8"/>
        <v>0</v>
      </c>
      <c r="N22" s="19">
        <v>8</v>
      </c>
      <c r="O22" s="13">
        <f t="shared" si="9"/>
        <v>13</v>
      </c>
      <c r="P22" s="41">
        <v>3</v>
      </c>
      <c r="Q22" s="38">
        <v>3</v>
      </c>
      <c r="R22" s="41">
        <v>5</v>
      </c>
      <c r="S22" s="41">
        <v>2</v>
      </c>
      <c r="W22" s="26">
        <f>W21-IF(AG21=0,P21*Rates!B$2,IF(AND(AG21=1,AH21=0),P21*Rates!C$2,Rates!D20))/6000*(A22-A21)*$A$1</f>
        <v>119.3505999999999</v>
      </c>
      <c r="X22" s="28">
        <f>X21-IF(AG21=0,Q21*Rates!B$3,IF(AND(AG21=1,AH21=0),Q21*Rates!C$3,Rates!D21))/6000*(A22-A21)*$A$1</f>
        <v>809.38383333333331</v>
      </c>
      <c r="Y22" s="28">
        <f>Y21-IF(AG21=0,R21*Rates!B$4,IF(AND(AG21=1,AH21=0),R21*Rates!C$4,Rates!D22))/6000*(A22-A21)*$A$1</f>
        <v>43.011999999999858</v>
      </c>
      <c r="Z22" s="29">
        <f>Z21-IF(AG21=0,S21*Rates!B$5,IF(AND(AG21=1,AH21=0),S21*Rates!C$5,Rates!D23))/6000*(A22-A21)*$A$1</f>
        <v>89.035333333333369</v>
      </c>
      <c r="AA22" s="28"/>
      <c r="AB22" s="9">
        <f>_xlfn.IFNA(VLOOKUP(BB22,'Cost&amp;Time'!A:E,3,FALSE),0)+_xlfn.IFNA(VLOOKUP(BC22,'Cost&amp;Time'!A:E,3,FALSE),0)+_xlfn.IFNA(VLOOKUP(BD22,'Cost&amp;Time'!A:E,3,FALSE),0)+_xlfn.IFNA(VLOOKUP(BE22,'Cost&amp;Time'!A:E,3,FALSE),0)+_xlfn.IFNA(VLOOKUP(BF22,'Cost&amp;Time'!A:E,3,FALSE),0)+_xlfn.IFNA(VLOOKUP(BG22,'Cost&amp;Time'!A:E,3,FALSE),0)+_xlfn.IFNA(VLOOKUP(BH22,'Cost&amp;Time'!A:E,3,FALSE),0)+_xlfn.IFNA(VLOOKUP(BI22,'Cost&amp;Time'!A:E,3,FALSE),0)</f>
        <v>0</v>
      </c>
      <c r="AC22" s="9">
        <f>_xlfn.IFNA(VLOOKUP(BB22,'Cost&amp;Time'!A:E,2,FALSE),0)+_xlfn.IFNA(VLOOKUP(BC22,'Cost&amp;Time'!A:E,2,FALSE),0)+_xlfn.IFNA(VLOOKUP(BD22,'Cost&amp;Time'!A:E,2,FALSE),0)+_xlfn.IFNA(VLOOKUP(BE22,'Cost&amp;Time'!A:E,2,FALSE),0)+_xlfn.IFNA(VLOOKUP(BF22,'Cost&amp;Time'!A:E,2,FALSE),0)+_xlfn.IFNA(VLOOKUP(BG22,'Cost&amp;Time'!A:E,2,FALSE),0)+_xlfn.IFNA(VLOOKUP(BH22,'Cost&amp;Time'!A:E,2,FALSE),0)+_xlfn.IFNA(VLOOKUP(BI22,'Cost&amp;Time'!A:E,2,FALSE),0)</f>
        <v>50</v>
      </c>
      <c r="AD22" s="9">
        <f>_xlfn.IFNA(VLOOKUP(BB22,'Cost&amp;Time'!A:E,4,FALSE),0)+_xlfn.IFNA(VLOOKUP(BC22,'Cost&amp;Time'!A:E,4,FALSE),0)+_xlfn.IFNA(VLOOKUP(BD22,'Cost&amp;Time'!A:E,4,FALSE),0)+_xlfn.IFNA(VLOOKUP(BE22,'Cost&amp;Time'!A:E,4,FALSE),0)+_xlfn.IFNA(VLOOKUP(BF22,'Cost&amp;Time'!A:E,4,FALSE),0)+_xlfn.IFNA(VLOOKUP(BG22,'Cost&amp;Time'!A:E,4,FALSE),0)+_xlfn.IFNA(VLOOKUP(BH22,'Cost&amp;Time'!A:E,4,FALSE),0)+_xlfn.IFNA(VLOOKUP(BI22,'Cost&amp;Time'!A:E,4,FALSE),0)</f>
        <v>0</v>
      </c>
      <c r="AE22" s="6">
        <f>_xlfn.IFNA(VLOOKUP(BB22,'Cost&amp;Time'!A:E,5,FALSE),0)+_xlfn.IFNA(VLOOKUP(BC22,'Cost&amp;Time'!A:E,5,FALSE),0)+_xlfn.IFNA(VLOOKUP(BD22,'Cost&amp;Time'!A:E,5,FALSE),0)+_xlfn.IFNA(VLOOKUP(BE22,'Cost&amp;Time'!A:E,5,FALSE),0)+_xlfn.IFNA(VLOOKUP(BF22,'Cost&amp;Time'!A:E,5,FALSE),0)+_xlfn.IFNA(VLOOKUP(BG22,'Cost&amp;Time'!A:E,5,FALSE),0)+_xlfn.IFNA(VLOOKUP(BH22,'Cost&amp;Time'!A:E,5,FALSE),0)+_xlfn.IFNA(VLOOKUP(BI22,'Cost&amp;Time'!A:E,5,FALSE),0)</f>
        <v>0</v>
      </c>
      <c r="AX22" s="28">
        <f>AX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394.64166666666665</v>
      </c>
      <c r="AY22" s="28">
        <f>AY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1174.2182333333335</v>
      </c>
      <c r="AZ22" s="28">
        <f>AZ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0</v>
      </c>
      <c r="BA22" s="28">
        <f>BA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0</v>
      </c>
      <c r="BB22" t="s">
        <v>73</v>
      </c>
    </row>
    <row r="23" spans="1:57" x14ac:dyDescent="0.35">
      <c r="A23">
        <f t="shared" si="6"/>
        <v>500</v>
      </c>
      <c r="B23" s="5">
        <f t="shared" si="5"/>
        <v>5.7870370370370367E-3</v>
      </c>
      <c r="C23" s="23">
        <f>C22-AB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349.07500000000005</v>
      </c>
      <c r="D23" s="23">
        <f>D22-AC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527.88689999999974</v>
      </c>
      <c r="E23" s="23">
        <f>E22-AD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50</v>
      </c>
      <c r="F23" s="24">
        <f>F22-AE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200</v>
      </c>
      <c r="G23" s="15">
        <f t="shared" si="0"/>
        <v>22</v>
      </c>
      <c r="H23" s="16">
        <v>1</v>
      </c>
      <c r="I23">
        <f t="shared" si="7"/>
        <v>23</v>
      </c>
      <c r="J23" s="16">
        <f>5+COUNTIF(BB$3:BP22,"House")*5</f>
        <v>25</v>
      </c>
      <c r="K23" s="6">
        <f t="shared" si="8"/>
        <v>0</v>
      </c>
      <c r="L23" s="9">
        <v>1</v>
      </c>
      <c r="N23" s="19">
        <v>9</v>
      </c>
      <c r="O23" s="13">
        <f t="shared" si="9"/>
        <v>12</v>
      </c>
      <c r="P23" s="41">
        <v>5</v>
      </c>
      <c r="Q23" s="38">
        <v>4</v>
      </c>
      <c r="R23" s="41"/>
      <c r="S23" s="41">
        <v>3</v>
      </c>
      <c r="W23" s="26">
        <f>W22-IF(AG22=0,P22*Rates!B$2,IF(AND(AG22=1,AH22=0),P22*Rates!C$2,Rates!D21))/6000*(A23-A22)*$A$1</f>
        <v>96.960099999999898</v>
      </c>
      <c r="X23" s="28">
        <f>X22-IF(AG22=0,Q22*Rates!B$3,IF(AND(AG22=1,AH22=0),Q22*Rates!C$3,Rates!D22))/6000*(A23-A22)*$A$1</f>
        <v>791.73133333333328</v>
      </c>
      <c r="Y23" s="28">
        <f>Y22-IF(AG22=0,R22*Rates!B$4,IF(AND(AG22=1,AH22=0),R22*Rates!C$4,Rates!D23))/6000*(A23-A22)*$A$1</f>
        <v>-3.3330000000001405</v>
      </c>
      <c r="Z23" s="29">
        <f>Z22-IF(AG22=0,S22*Rates!B$5,IF(AND(AG22=1,AH22=0),S22*Rates!C$5,Rates!D24))/6000*(A23-A22)*$A$1</f>
        <v>71.754666666666708</v>
      </c>
      <c r="AA23" s="28"/>
      <c r="AB23" s="9">
        <f>_xlfn.IFNA(VLOOKUP(BB23,'Cost&amp;Time'!A:E,3,FALSE),0)+_xlfn.IFNA(VLOOKUP(BC23,'Cost&amp;Time'!A:E,3,FALSE),0)+_xlfn.IFNA(VLOOKUP(BD23,'Cost&amp;Time'!A:E,3,FALSE),0)+_xlfn.IFNA(VLOOKUP(BE23,'Cost&amp;Time'!A:E,3,FALSE),0)+_xlfn.IFNA(VLOOKUP(BF23,'Cost&amp;Time'!A:E,3,FALSE),0)+_xlfn.IFNA(VLOOKUP(BG23,'Cost&amp;Time'!A:E,3,FALSE),0)+_xlfn.IFNA(VLOOKUP(BH23,'Cost&amp;Time'!A:E,3,FALSE),0)+_xlfn.IFNA(VLOOKUP(BI23,'Cost&amp;Time'!A:E,3,FALSE),0)</f>
        <v>25</v>
      </c>
      <c r="AC23" s="9">
        <f>_xlfn.IFNA(VLOOKUP(BB23,'Cost&amp;Time'!A:E,2,FALSE),0)+_xlfn.IFNA(VLOOKUP(BC23,'Cost&amp;Time'!A:E,2,FALSE),0)+_xlfn.IFNA(VLOOKUP(BD23,'Cost&amp;Time'!A:E,2,FALSE),0)+_xlfn.IFNA(VLOOKUP(BE23,'Cost&amp;Time'!A:E,2,FALSE),0)+_xlfn.IFNA(VLOOKUP(BF23,'Cost&amp;Time'!A:E,2,FALSE),0)+_xlfn.IFNA(VLOOKUP(BG23,'Cost&amp;Time'!A:E,2,FALSE),0)+_xlfn.IFNA(VLOOKUP(BH23,'Cost&amp;Time'!A:E,2,FALSE),0)+_xlfn.IFNA(VLOOKUP(BI23,'Cost&amp;Time'!A:E,2,FALSE),0)</f>
        <v>50</v>
      </c>
      <c r="AD23" s="9">
        <f>_xlfn.IFNA(VLOOKUP(BB23,'Cost&amp;Time'!A:E,4,FALSE),0)+_xlfn.IFNA(VLOOKUP(BC23,'Cost&amp;Time'!A:E,4,FALSE),0)+_xlfn.IFNA(VLOOKUP(BD23,'Cost&amp;Time'!A:E,4,FALSE),0)+_xlfn.IFNA(VLOOKUP(BE23,'Cost&amp;Time'!A:E,4,FALSE),0)+_xlfn.IFNA(VLOOKUP(BF23,'Cost&amp;Time'!A:E,4,FALSE),0)+_xlfn.IFNA(VLOOKUP(BG23,'Cost&amp;Time'!A:E,4,FALSE),0)+_xlfn.IFNA(VLOOKUP(BH23,'Cost&amp;Time'!A:E,4,FALSE),0)+_xlfn.IFNA(VLOOKUP(BI23,'Cost&amp;Time'!A:E,4,FALSE),0)</f>
        <v>0</v>
      </c>
      <c r="AE23" s="6">
        <f>_xlfn.IFNA(VLOOKUP(BB23,'Cost&amp;Time'!A:E,5,FALSE),0)+_xlfn.IFNA(VLOOKUP(BC23,'Cost&amp;Time'!A:E,5,FALSE),0)+_xlfn.IFNA(VLOOKUP(BD23,'Cost&amp;Time'!A:E,5,FALSE),0)+_xlfn.IFNA(VLOOKUP(BE23,'Cost&amp;Time'!A:E,5,FALSE),0)+_xlfn.IFNA(VLOOKUP(BF23,'Cost&amp;Time'!A:E,5,FALSE),0)+_xlfn.IFNA(VLOOKUP(BG23,'Cost&amp;Time'!A:E,5,FALSE),0)+_xlfn.IFNA(VLOOKUP(BH23,'Cost&amp;Time'!A:E,5,FALSE),0)+_xlfn.IFNA(VLOOKUP(BI23,'Cost&amp;Time'!A:E,5,FALSE),0)</f>
        <v>0</v>
      </c>
      <c r="AX23" s="28">
        <f>AX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449.07499999999999</v>
      </c>
      <c r="AY23" s="28">
        <f>AY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1277.8869000000002</v>
      </c>
      <c r="AZ23" s="28">
        <f>AZ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0</v>
      </c>
      <c r="BA23" s="28">
        <f>BA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0</v>
      </c>
      <c r="BB23" t="s">
        <v>73</v>
      </c>
      <c r="BC23" t="s">
        <v>49</v>
      </c>
    </row>
    <row r="24" spans="1:57" x14ac:dyDescent="0.35">
      <c r="A24">
        <f t="shared" si="6"/>
        <v>525</v>
      </c>
      <c r="B24" s="5">
        <f t="shared" si="5"/>
        <v>6.076388888888889E-3</v>
      </c>
      <c r="C24" s="23">
        <f>C23-AB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385.31250000000006</v>
      </c>
      <c r="D24" s="23">
        <f>D23-AC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564.66206666666642</v>
      </c>
      <c r="E24" s="23">
        <f>E23-AD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50</v>
      </c>
      <c r="F24" s="24">
        <f>F23-AE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200</v>
      </c>
      <c r="G24" s="15">
        <f t="shared" si="0"/>
        <v>23</v>
      </c>
      <c r="H24" s="16">
        <v>1</v>
      </c>
      <c r="I24">
        <f t="shared" si="7"/>
        <v>24</v>
      </c>
      <c r="J24" s="16">
        <f>5+COUNTIF(BB$3:BP23,"House")*5</f>
        <v>30</v>
      </c>
      <c r="K24" s="6">
        <f t="shared" si="8"/>
        <v>0</v>
      </c>
      <c r="L24" s="9">
        <v>1.6</v>
      </c>
      <c r="N24" s="19">
        <v>9</v>
      </c>
      <c r="O24" s="13">
        <f t="shared" si="9"/>
        <v>12.4</v>
      </c>
      <c r="P24" s="38">
        <v>6</v>
      </c>
      <c r="Q24" s="38">
        <v>3.4</v>
      </c>
      <c r="R24" s="41"/>
      <c r="S24" s="41">
        <v>3</v>
      </c>
      <c r="W24" s="26">
        <f>W23-IF(AG23=0,P23*Rates!B$2,IF(AND(AG23=1,AH23=0),P23*Rates!C$2,Rates!D22))/6000*(A24-A23)*$A$1</f>
        <v>59.642599999999895</v>
      </c>
      <c r="X24" s="28">
        <f>X23-IF(AG23=0,Q23*Rates!B$3,IF(AND(AG23=1,AH23=0),Q23*Rates!C$3,Rates!D23))/6000*(A24-A23)*$A$1</f>
        <v>768.19466666666665</v>
      </c>
      <c r="Y24" s="28">
        <f>Y23-IF(AG23=0,R23*Rates!B$4,IF(AND(AG23=1,AH23=0),R23*Rates!C$4,Rates!D24))/6000*(A24-A23)*$A$1</f>
        <v>-3.3330000000001405</v>
      </c>
      <c r="Z24" s="29">
        <f>Z23-IF(AG23=0,S23*Rates!B$5,IF(AND(AG23=1,AH23=0),S23*Rates!C$5,Rates!D25))/6000*(A24-A23)*$A$1</f>
        <v>45.833666666666701</v>
      </c>
      <c r="AA24" s="28"/>
      <c r="AB24" s="9">
        <f>_xlfn.IFNA(VLOOKUP(BB24,'Cost&amp;Time'!A:E,3,FALSE),0)+_xlfn.IFNA(VLOOKUP(BC24,'Cost&amp;Time'!A:E,3,FALSE),0)+_xlfn.IFNA(VLOOKUP(BD24,'Cost&amp;Time'!A:E,3,FALSE),0)+_xlfn.IFNA(VLOOKUP(BE24,'Cost&amp;Time'!A:E,3,FALSE),0)+_xlfn.IFNA(VLOOKUP(BF24,'Cost&amp;Time'!A:E,3,FALSE),0)+_xlfn.IFNA(VLOOKUP(BG24,'Cost&amp;Time'!A:E,3,FALSE),0)+_xlfn.IFNA(VLOOKUP(BH24,'Cost&amp;Time'!A:E,3,FALSE),0)+_xlfn.IFNA(VLOOKUP(BI24,'Cost&amp;Time'!A:E,3,FALSE),0)</f>
        <v>100</v>
      </c>
      <c r="AC24" s="9">
        <f>_xlfn.IFNA(VLOOKUP(BB24,'Cost&amp;Time'!A:E,2,FALSE),0)+_xlfn.IFNA(VLOOKUP(BC24,'Cost&amp;Time'!A:E,2,FALSE),0)+_xlfn.IFNA(VLOOKUP(BD24,'Cost&amp;Time'!A:E,2,FALSE),0)+_xlfn.IFNA(VLOOKUP(BE24,'Cost&amp;Time'!A:E,2,FALSE),0)+_xlfn.IFNA(VLOOKUP(BF24,'Cost&amp;Time'!A:E,2,FALSE),0)+_xlfn.IFNA(VLOOKUP(BG24,'Cost&amp;Time'!A:E,2,FALSE),0)+_xlfn.IFNA(VLOOKUP(BH24,'Cost&amp;Time'!A:E,2,FALSE),0)+_xlfn.IFNA(VLOOKUP(BI24,'Cost&amp;Time'!A:E,2,FALSE),0)</f>
        <v>50</v>
      </c>
      <c r="AD24" s="9">
        <f>_xlfn.IFNA(VLOOKUP(BB24,'Cost&amp;Time'!A:E,4,FALSE),0)+_xlfn.IFNA(VLOOKUP(BC24,'Cost&amp;Time'!A:E,4,FALSE),0)+_xlfn.IFNA(VLOOKUP(BD24,'Cost&amp;Time'!A:E,4,FALSE),0)+_xlfn.IFNA(VLOOKUP(BE24,'Cost&amp;Time'!A:E,4,FALSE),0)+_xlfn.IFNA(VLOOKUP(BF24,'Cost&amp;Time'!A:E,4,FALSE),0)+_xlfn.IFNA(VLOOKUP(BG24,'Cost&amp;Time'!A:E,4,FALSE),0)+_xlfn.IFNA(VLOOKUP(BH24,'Cost&amp;Time'!A:E,4,FALSE),0)+_xlfn.IFNA(VLOOKUP(BI24,'Cost&amp;Time'!A:E,4,FALSE),0)</f>
        <v>0</v>
      </c>
      <c r="AE24" s="6">
        <f>_xlfn.IFNA(VLOOKUP(BB24,'Cost&amp;Time'!A:E,5,FALSE),0)+_xlfn.IFNA(VLOOKUP(BC24,'Cost&amp;Time'!A:E,5,FALSE),0)+_xlfn.IFNA(VLOOKUP(BD24,'Cost&amp;Time'!A:E,5,FALSE),0)+_xlfn.IFNA(VLOOKUP(BE24,'Cost&amp;Time'!A:E,5,FALSE),0)+_xlfn.IFNA(VLOOKUP(BF24,'Cost&amp;Time'!A:E,5,FALSE),0)+_xlfn.IFNA(VLOOKUP(BG24,'Cost&amp;Time'!A:E,5,FALSE),0)+_xlfn.IFNA(VLOOKUP(BH24,'Cost&amp;Time'!A:E,5,FALSE),0)+_xlfn.IFNA(VLOOKUP(BI24,'Cost&amp;Time'!A:E,5,FALSE),0)</f>
        <v>0</v>
      </c>
      <c r="AX24" s="28">
        <f>AX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510.3125</v>
      </c>
      <c r="AY24" s="28">
        <f>AY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1364.662066666667</v>
      </c>
      <c r="AZ24" s="28">
        <f>AZ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0</v>
      </c>
      <c r="BA24" s="28">
        <f>BA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0</v>
      </c>
      <c r="BB24" t="s">
        <v>73</v>
      </c>
      <c r="BC24" t="s">
        <v>52</v>
      </c>
    </row>
    <row r="25" spans="1:57" x14ac:dyDescent="0.35">
      <c r="A25">
        <f t="shared" si="6"/>
        <v>550</v>
      </c>
      <c r="B25" s="5">
        <f t="shared" si="5"/>
        <v>6.3657407407407404E-3</v>
      </c>
      <c r="C25" s="23">
        <f>C24-AB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346.55000000000007</v>
      </c>
      <c r="D25" s="23">
        <f>D24-AC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605.3702333333332</v>
      </c>
      <c r="E25" s="23">
        <f>E24-AD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50</v>
      </c>
      <c r="F25" s="24">
        <f>F24-AE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200</v>
      </c>
      <c r="G25" s="15">
        <f t="shared" si="0"/>
        <v>24</v>
      </c>
      <c r="H25" s="16">
        <v>1</v>
      </c>
      <c r="I25">
        <f t="shared" si="7"/>
        <v>25</v>
      </c>
      <c r="J25" s="16">
        <f>5+COUNTIF(BB$3:BP24,"House")*5</f>
        <v>30</v>
      </c>
      <c r="K25" s="6">
        <f t="shared" si="8"/>
        <v>0</v>
      </c>
      <c r="L25" s="9">
        <v>4</v>
      </c>
      <c r="N25" s="19">
        <v>11</v>
      </c>
      <c r="O25" s="13">
        <f t="shared" si="9"/>
        <v>9</v>
      </c>
      <c r="P25" s="38">
        <v>2</v>
      </c>
      <c r="Q25" s="38">
        <v>5</v>
      </c>
      <c r="R25" s="41"/>
      <c r="S25" s="41">
        <v>2</v>
      </c>
      <c r="W25" s="26">
        <f>W24-IF(AG24=0,P24*Rates!B$2,IF(AND(AG24=1,AH24=0),P24*Rates!C$2,Rates!D23))/6000*(A25-A24)*$A$1</f>
        <v>14.861599999999889</v>
      </c>
      <c r="X25" s="28">
        <f>X24-IF(AG24=0,Q24*Rates!B$3,IF(AND(AG24=1,AH24=0),Q24*Rates!C$3,Rates!D24))/6000*(A25-A24)*$A$1</f>
        <v>748.18849999999998</v>
      </c>
      <c r="Y25" s="28">
        <f>Y24-IF(AG24=0,R24*Rates!B$4,IF(AND(AG24=1,AH24=0),R24*Rates!C$4,Rates!D25))/6000*(A25-A24)*$A$1</f>
        <v>-3.3330000000001405</v>
      </c>
      <c r="Z25" s="29">
        <f>Z24-IF(AG24=0,S24*Rates!B$5,IF(AND(AG24=1,AH24=0),S24*Rates!C$5,Rates!D26))/6000*(A25-A24)*$A$1</f>
        <v>19.912666666666698</v>
      </c>
      <c r="AA25" s="28"/>
      <c r="AB25" s="9">
        <f>_xlfn.IFNA(VLOOKUP(BB25,'Cost&amp;Time'!A:E,3,FALSE),0)+_xlfn.IFNA(VLOOKUP(BC25,'Cost&amp;Time'!A:E,3,FALSE),0)+_xlfn.IFNA(VLOOKUP(BD25,'Cost&amp;Time'!A:E,3,FALSE),0)+_xlfn.IFNA(VLOOKUP(BE25,'Cost&amp;Time'!A:E,3,FALSE),0)+_xlfn.IFNA(VLOOKUP(BF25,'Cost&amp;Time'!A:E,3,FALSE),0)+_xlfn.IFNA(VLOOKUP(BG25,'Cost&amp;Time'!A:E,3,FALSE),0)+_xlfn.IFNA(VLOOKUP(BH25,'Cost&amp;Time'!A:E,3,FALSE),0)+_xlfn.IFNA(VLOOKUP(BI25,'Cost&amp;Time'!A:E,3,FALSE),0)</f>
        <v>180</v>
      </c>
      <c r="AC25" s="9">
        <f>_xlfn.IFNA(VLOOKUP(BB25,'Cost&amp;Time'!A:E,2,FALSE),0)+_xlfn.IFNA(VLOOKUP(BC25,'Cost&amp;Time'!A:E,2,FALSE),0)+_xlfn.IFNA(VLOOKUP(BD25,'Cost&amp;Time'!A:E,2,FALSE),0)+_xlfn.IFNA(VLOOKUP(BE25,'Cost&amp;Time'!A:E,2,FALSE),0)+_xlfn.IFNA(VLOOKUP(BF25,'Cost&amp;Time'!A:E,2,FALSE),0)+_xlfn.IFNA(VLOOKUP(BG25,'Cost&amp;Time'!A:E,2,FALSE),0)+_xlfn.IFNA(VLOOKUP(BH25,'Cost&amp;Time'!A:E,2,FALSE),0)+_xlfn.IFNA(VLOOKUP(BI25,'Cost&amp;Time'!A:E,2,FALSE),0)</f>
        <v>50</v>
      </c>
      <c r="AD25" s="9">
        <f>_xlfn.IFNA(VLOOKUP(BB25,'Cost&amp;Time'!A:E,4,FALSE),0)+_xlfn.IFNA(VLOOKUP(BC25,'Cost&amp;Time'!A:E,4,FALSE),0)+_xlfn.IFNA(VLOOKUP(BD25,'Cost&amp;Time'!A:E,4,FALSE),0)+_xlfn.IFNA(VLOOKUP(BE25,'Cost&amp;Time'!A:E,4,FALSE),0)+_xlfn.IFNA(VLOOKUP(BF25,'Cost&amp;Time'!A:E,4,FALSE),0)+_xlfn.IFNA(VLOOKUP(BG25,'Cost&amp;Time'!A:E,4,FALSE),0)+_xlfn.IFNA(VLOOKUP(BH25,'Cost&amp;Time'!A:E,4,FALSE),0)+_xlfn.IFNA(VLOOKUP(BI25,'Cost&amp;Time'!A:E,4,FALSE),0)</f>
        <v>0</v>
      </c>
      <c r="AE25" s="6">
        <f>_xlfn.IFNA(VLOOKUP(BB25,'Cost&amp;Time'!A:E,5,FALSE),0)+_xlfn.IFNA(VLOOKUP(BC25,'Cost&amp;Time'!A:E,5,FALSE),0)+_xlfn.IFNA(VLOOKUP(BD25,'Cost&amp;Time'!A:E,5,FALSE),0)+_xlfn.IFNA(VLOOKUP(BE25,'Cost&amp;Time'!A:E,5,FALSE),0)+_xlfn.IFNA(VLOOKUP(BF25,'Cost&amp;Time'!A:E,5,FALSE),0)+_xlfn.IFNA(VLOOKUP(BG25,'Cost&amp;Time'!A:E,5,FALSE),0)+_xlfn.IFNA(VLOOKUP(BH25,'Cost&amp;Time'!A:E,5,FALSE),0)+_xlfn.IFNA(VLOOKUP(BI25,'Cost&amp;Time'!A:E,5,FALSE),0)</f>
        <v>0</v>
      </c>
      <c r="AX25" s="28">
        <f>AX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571.54999999999995</v>
      </c>
      <c r="AY25" s="28">
        <f>AY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1455.3702333333335</v>
      </c>
      <c r="AZ25" s="28">
        <f>AZ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0</v>
      </c>
      <c r="BA25" s="28">
        <f>BA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0</v>
      </c>
      <c r="BB25" t="s">
        <v>73</v>
      </c>
      <c r="BC25" t="s">
        <v>54</v>
      </c>
      <c r="BD25" t="s">
        <v>54</v>
      </c>
      <c r="BE25" t="s">
        <v>54</v>
      </c>
    </row>
    <row r="26" spans="1:57" x14ac:dyDescent="0.35">
      <c r="A26">
        <f t="shared" si="6"/>
        <v>575</v>
      </c>
      <c r="B26" s="5">
        <f t="shared" si="5"/>
        <v>6.6550925925925927E-3</v>
      </c>
      <c r="C26" s="23">
        <f>C25-AB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241.39583333333343</v>
      </c>
      <c r="D26" s="23">
        <f>D25-AC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616.99873333333323</v>
      </c>
      <c r="E26" s="23">
        <f>E25-AD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50</v>
      </c>
      <c r="F26" s="24">
        <f>F25-AE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200</v>
      </c>
      <c r="G26" s="15">
        <f t="shared" si="0"/>
        <v>25</v>
      </c>
      <c r="H26" s="16">
        <v>1</v>
      </c>
      <c r="I26">
        <f t="shared" si="7"/>
        <v>26</v>
      </c>
      <c r="J26" s="16">
        <f>5+COUNTIF(BB$3:BP25,"House")*5</f>
        <v>30</v>
      </c>
      <c r="K26" s="6">
        <f t="shared" si="8"/>
        <v>0</v>
      </c>
      <c r="L26" s="17">
        <v>3</v>
      </c>
      <c r="N26" s="19">
        <v>12</v>
      </c>
      <c r="O26" s="13">
        <f t="shared" si="9"/>
        <v>10</v>
      </c>
      <c r="Q26" s="38">
        <v>7</v>
      </c>
      <c r="R26" s="41"/>
      <c r="S26" s="41"/>
      <c r="T26" s="40">
        <v>3</v>
      </c>
      <c r="W26" s="26">
        <f>W25-IF(AG25=0,P25*Rates!B$2,IF(AND(AG25=1,AH25=0),P25*Rates!C$2,Rates!D24))/6000*(A26-A25)*$A$1</f>
        <v>-6.5400000000112257E-2</v>
      </c>
      <c r="X26" s="28">
        <f>X25-IF(AG25=0,Q25*Rates!B$3,IF(AND(AG25=1,AH25=0),Q25*Rates!C$3,Rates!D25))/6000*(A26-A25)*$A$1</f>
        <v>718.76766666666663</v>
      </c>
      <c r="Y26" s="28">
        <f>Y25-IF(AG25=0,R25*Rates!B$4,IF(AND(AG25=1,AH25=0),R25*Rates!C$4,Rates!D26))/6000*(A26-A25)*$A$1</f>
        <v>-3.3330000000001405</v>
      </c>
      <c r="Z26" s="29">
        <f>Z25-IF(AG25=0,S25*Rates!B$5,IF(AND(AG25=1,AH25=0),S25*Rates!C$5,Rates!D27))/6000*(A26-A25)*$A$1</f>
        <v>2.6320000000000334</v>
      </c>
      <c r="AA26" s="28"/>
      <c r="AB26" s="9">
        <f>_xlfn.IFNA(VLOOKUP(BB26,'Cost&amp;Time'!A:E,3,FALSE),0)+_xlfn.IFNA(VLOOKUP(BC26,'Cost&amp;Time'!A:E,3,FALSE),0)+_xlfn.IFNA(VLOOKUP(BD26,'Cost&amp;Time'!A:E,3,FALSE),0)+_xlfn.IFNA(VLOOKUP(BE26,'Cost&amp;Time'!A:E,3,FALSE),0)+_xlfn.IFNA(VLOOKUP(BF26,'Cost&amp;Time'!A:E,3,FALSE),0)+_xlfn.IFNA(VLOOKUP(BG26,'Cost&amp;Time'!A:E,3,FALSE),0)+_xlfn.IFNA(VLOOKUP(BH26,'Cost&amp;Time'!A:E,3,FALSE),0)+_xlfn.IFNA(VLOOKUP(BI26,'Cost&amp;Time'!A:E,3,FALSE),0)</f>
        <v>180</v>
      </c>
      <c r="AC26" s="9">
        <f>_xlfn.IFNA(VLOOKUP(BB26,'Cost&amp;Time'!A:E,2,FALSE),0)+_xlfn.IFNA(VLOOKUP(BC26,'Cost&amp;Time'!A:E,2,FALSE),0)+_xlfn.IFNA(VLOOKUP(BD26,'Cost&amp;Time'!A:E,2,FALSE),0)+_xlfn.IFNA(VLOOKUP(BE26,'Cost&amp;Time'!A:E,2,FALSE),0)+_xlfn.IFNA(VLOOKUP(BF26,'Cost&amp;Time'!A:E,2,FALSE),0)+_xlfn.IFNA(VLOOKUP(BG26,'Cost&amp;Time'!A:E,2,FALSE),0)+_xlfn.IFNA(VLOOKUP(BH26,'Cost&amp;Time'!A:E,2,FALSE),0)+_xlfn.IFNA(VLOOKUP(BI26,'Cost&amp;Time'!A:E,2,FALSE),0)</f>
        <v>50</v>
      </c>
      <c r="AD26" s="9">
        <f>_xlfn.IFNA(VLOOKUP(BB26,'Cost&amp;Time'!A:E,4,FALSE),0)+_xlfn.IFNA(VLOOKUP(BC26,'Cost&amp;Time'!A:E,4,FALSE),0)+_xlfn.IFNA(VLOOKUP(BD26,'Cost&amp;Time'!A:E,4,FALSE),0)+_xlfn.IFNA(VLOOKUP(BE26,'Cost&amp;Time'!A:E,4,FALSE),0)+_xlfn.IFNA(VLOOKUP(BF26,'Cost&amp;Time'!A:E,4,FALSE),0)+_xlfn.IFNA(VLOOKUP(BG26,'Cost&amp;Time'!A:E,4,FALSE),0)+_xlfn.IFNA(VLOOKUP(BH26,'Cost&amp;Time'!A:E,4,FALSE),0)+_xlfn.IFNA(VLOOKUP(BI26,'Cost&amp;Time'!A:E,4,FALSE),0)</f>
        <v>0</v>
      </c>
      <c r="AE26" s="6">
        <f>_xlfn.IFNA(VLOOKUP(BB26,'Cost&amp;Time'!A:E,5,FALSE),0)+_xlfn.IFNA(VLOOKUP(BC26,'Cost&amp;Time'!A:E,5,FALSE),0)+_xlfn.IFNA(VLOOKUP(BD26,'Cost&amp;Time'!A:E,5,FALSE),0)+_xlfn.IFNA(VLOOKUP(BE26,'Cost&amp;Time'!A:E,5,FALSE),0)+_xlfn.IFNA(VLOOKUP(BF26,'Cost&amp;Time'!A:E,5,FALSE),0)+_xlfn.IFNA(VLOOKUP(BG26,'Cost&amp;Time'!A:E,5,FALSE),0)+_xlfn.IFNA(VLOOKUP(BH26,'Cost&amp;Time'!A:E,5,FALSE),0)+_xlfn.IFNA(VLOOKUP(BI26,'Cost&amp;Time'!A:E,5,FALSE),0)</f>
        <v>0</v>
      </c>
      <c r="AX26" s="28">
        <f>AX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646.39583333333326</v>
      </c>
      <c r="AY26" s="28">
        <f>AY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1516.9987333333336</v>
      </c>
      <c r="AZ26" s="28">
        <f>AZ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0</v>
      </c>
      <c r="BA26" s="28">
        <f>BA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0</v>
      </c>
      <c r="BB26" t="s">
        <v>73</v>
      </c>
      <c r="BC26" t="s">
        <v>54</v>
      </c>
      <c r="BD26" t="s">
        <v>54</v>
      </c>
      <c r="BE26" t="s">
        <v>54</v>
      </c>
    </row>
    <row r="27" spans="1:57" x14ac:dyDescent="0.35">
      <c r="A27">
        <f t="shared" si="6"/>
        <v>600</v>
      </c>
      <c r="B27" s="5">
        <f t="shared" si="5"/>
        <v>6.9444444444444441E-3</v>
      </c>
      <c r="C27" s="23">
        <f>C26-AB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143.04583333333343</v>
      </c>
      <c r="D27" s="23">
        <f>D26-AC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625.35739999999987</v>
      </c>
      <c r="E27" s="23">
        <f>E26-AD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50</v>
      </c>
      <c r="F27" s="24">
        <f>F26-AE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200</v>
      </c>
      <c r="G27" s="15">
        <f t="shared" si="0"/>
        <v>26</v>
      </c>
      <c r="H27" s="16">
        <v>1</v>
      </c>
      <c r="I27">
        <f t="shared" si="7"/>
        <v>27</v>
      </c>
      <c r="J27" s="16">
        <f>5+COUNTIF(BB$3:BP26,"House")*5</f>
        <v>30</v>
      </c>
      <c r="K27" s="6">
        <f t="shared" si="8"/>
        <v>0</v>
      </c>
      <c r="L27" s="17">
        <v>1</v>
      </c>
      <c r="N27" s="19">
        <v>12</v>
      </c>
      <c r="O27" s="13">
        <f t="shared" si="9"/>
        <v>13</v>
      </c>
      <c r="Q27" s="38">
        <v>7</v>
      </c>
      <c r="R27" s="41"/>
      <c r="S27" s="41"/>
      <c r="T27" s="40">
        <v>6</v>
      </c>
      <c r="W27" s="26">
        <f>W26-IF(AG26=0,P26*Rates!B$2,IF(AND(AG26=1,AH26=0),P26*Rates!C$2,Rates!D25))/6000*(A27-A26)*$A$1</f>
        <v>-6.5400000000112257E-2</v>
      </c>
      <c r="X27" s="28">
        <f>X26-IF(AG26=0,Q26*Rates!B$3,IF(AND(AG26=1,AH26=0),Q26*Rates!C$3,Rates!D26))/6000*(A27-A26)*$A$1</f>
        <v>677.57849999999996</v>
      </c>
      <c r="Y27" s="28">
        <f>Y26-IF(AG26=0,R26*Rates!B$4,IF(AND(AG26=1,AH26=0),R26*Rates!C$4,Rates!D27))/6000*(A27-A26)*$A$1</f>
        <v>-3.3330000000001405</v>
      </c>
      <c r="Z27" s="29">
        <f>Z26-IF(AG26=0,S26*Rates!B$5,IF(AND(AG26=1,AH26=0),S26*Rates!C$5,Rates!D28))/6000*(A27-A26)*$A$1</f>
        <v>2.6320000000000334</v>
      </c>
      <c r="AA27" s="28"/>
      <c r="AB27" s="9">
        <f>_xlfn.IFNA(VLOOKUP(BB27,'Cost&amp;Time'!A:E,3,FALSE),0)+_xlfn.IFNA(VLOOKUP(BC27,'Cost&amp;Time'!A:E,3,FALSE),0)+_xlfn.IFNA(VLOOKUP(BD27,'Cost&amp;Time'!A:E,3,FALSE),0)+_xlfn.IFNA(VLOOKUP(BE27,'Cost&amp;Time'!A:E,3,FALSE),0)+_xlfn.IFNA(VLOOKUP(BF27,'Cost&amp;Time'!A:E,3,FALSE),0)+_xlfn.IFNA(VLOOKUP(BG27,'Cost&amp;Time'!A:E,3,FALSE),0)+_xlfn.IFNA(VLOOKUP(BH27,'Cost&amp;Time'!A:E,3,FALSE),0)+_xlfn.IFNA(VLOOKUP(BI27,'Cost&amp;Time'!A:E,3,FALSE),0)</f>
        <v>60</v>
      </c>
      <c r="AC27" s="9">
        <f>_xlfn.IFNA(VLOOKUP(BB27,'Cost&amp;Time'!A:E,2,FALSE),0)+_xlfn.IFNA(VLOOKUP(BC27,'Cost&amp;Time'!A:E,2,FALSE),0)+_xlfn.IFNA(VLOOKUP(BD27,'Cost&amp;Time'!A:E,2,FALSE),0)+_xlfn.IFNA(VLOOKUP(BE27,'Cost&amp;Time'!A:E,2,FALSE),0)+_xlfn.IFNA(VLOOKUP(BF27,'Cost&amp;Time'!A:E,2,FALSE),0)+_xlfn.IFNA(VLOOKUP(BG27,'Cost&amp;Time'!A:E,2,FALSE),0)+_xlfn.IFNA(VLOOKUP(BH27,'Cost&amp;Time'!A:E,2,FALSE),0)+_xlfn.IFNA(VLOOKUP(BI27,'Cost&amp;Time'!A:E,2,FALSE),0)</f>
        <v>50</v>
      </c>
      <c r="AD27" s="9">
        <f>_xlfn.IFNA(VLOOKUP(BB27,'Cost&amp;Time'!A:E,4,FALSE),0)+_xlfn.IFNA(VLOOKUP(BC27,'Cost&amp;Time'!A:E,4,FALSE),0)+_xlfn.IFNA(VLOOKUP(BD27,'Cost&amp;Time'!A:E,4,FALSE),0)+_xlfn.IFNA(VLOOKUP(BE27,'Cost&amp;Time'!A:E,4,FALSE),0)+_xlfn.IFNA(VLOOKUP(BF27,'Cost&amp;Time'!A:E,4,FALSE),0)+_xlfn.IFNA(VLOOKUP(BG27,'Cost&amp;Time'!A:E,4,FALSE),0)+_xlfn.IFNA(VLOOKUP(BH27,'Cost&amp;Time'!A:E,4,FALSE),0)+_xlfn.IFNA(VLOOKUP(BI27,'Cost&amp;Time'!A:E,4,FALSE),0)</f>
        <v>0</v>
      </c>
      <c r="AE27" s="6">
        <f>_xlfn.IFNA(VLOOKUP(BB27,'Cost&amp;Time'!A:E,5,FALSE),0)+_xlfn.IFNA(VLOOKUP(BC27,'Cost&amp;Time'!A:E,5,FALSE),0)+_xlfn.IFNA(VLOOKUP(BD27,'Cost&amp;Time'!A:E,5,FALSE),0)+_xlfn.IFNA(VLOOKUP(BE27,'Cost&amp;Time'!A:E,5,FALSE),0)+_xlfn.IFNA(VLOOKUP(BF27,'Cost&amp;Time'!A:E,5,FALSE),0)+_xlfn.IFNA(VLOOKUP(BG27,'Cost&amp;Time'!A:E,5,FALSE),0)+_xlfn.IFNA(VLOOKUP(BH27,'Cost&amp;Time'!A:E,5,FALSE),0)+_xlfn.IFNA(VLOOKUP(BI27,'Cost&amp;Time'!A:E,5,FALSE),0)</f>
        <v>0</v>
      </c>
      <c r="AX27" s="28">
        <f>AX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728.04583333333323</v>
      </c>
      <c r="AY27" s="28">
        <f>AY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1575.3574000000003</v>
      </c>
      <c r="AZ27" s="28">
        <f>AZ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0</v>
      </c>
      <c r="BA27" s="28">
        <f>BA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0</v>
      </c>
      <c r="BB27" t="s">
        <v>73</v>
      </c>
      <c r="BC27" t="s">
        <v>54</v>
      </c>
    </row>
    <row r="28" spans="1:57" x14ac:dyDescent="0.35">
      <c r="A28">
        <f>A27+25</f>
        <v>625</v>
      </c>
      <c r="B28" s="5">
        <f t="shared" si="5"/>
        <v>7.2337962962962963E-3</v>
      </c>
      <c r="C28" s="23">
        <f>C27-AB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33)))))))))))/6000*(A28-A27)*$A$1</f>
        <v>164.69583333333344</v>
      </c>
      <c r="D28" s="23">
        <f>D27-AC27+IF(AG27=0,P27*Rates!B$2,IF(AND(AG27=1,AH27=0),P27*Rates!C$2,Rates!D26))/6000*(A28-A27)*$A$1+IF(AG27=0,Q27*Rates!B$3,IF(AND(AG27=1,AH27=0),Q27*Rates!C$3,Rates!D27))/6000*(A28-A27)*$A$1+IF(AG27=0,R27*Rates!B$4,IF(AND(AG27=1,AH27=0),R27*Rates!C$4,Rates!D28))/6000*(A28-A27)*$A$1+IF(AG27=0,S27*Rates!B$5,IF(AND(AG27=1,AH27=0),S27*Rates!C$5,Rates!D29))/6000*(A28-A27)*$A$1+IF(AG27=0,T27*Rates!B$6,IF(AND(AG27=1,AH27=0),T27*Rates!C$6,Rates!D30))/6000*(A28-A27)*$A$1</f>
        <v>650.88556666666659</v>
      </c>
      <c r="E28" s="23">
        <f>E27-AD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37))))))))/6000*(A28-A27)*$A$1</f>
        <v>50</v>
      </c>
      <c r="F28" s="24">
        <f>F27-AE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41))))))))/6000*(A28-A27)*$A$1</f>
        <v>200</v>
      </c>
      <c r="G28" s="15">
        <f t="shared" si="0"/>
        <v>27</v>
      </c>
      <c r="H28" s="16">
        <v>1</v>
      </c>
      <c r="I28">
        <f t="shared" ref="I28:I38" si="10">G28+H28</f>
        <v>28</v>
      </c>
      <c r="J28" s="16">
        <f>5+COUNTIF(BB$3:BP27,"House")*5</f>
        <v>30</v>
      </c>
      <c r="K28" s="6">
        <f t="shared" ref="K28:K38" si="11">G28-SUM(L28:V28)+O28</f>
        <v>0</v>
      </c>
      <c r="L28" s="17">
        <v>2</v>
      </c>
      <c r="N28" s="19">
        <v>12</v>
      </c>
      <c r="O28" s="13">
        <f>SUM(P28:T28)</f>
        <v>13</v>
      </c>
      <c r="Q28" s="38">
        <v>6</v>
      </c>
      <c r="R28" s="41"/>
      <c r="S28" s="41"/>
      <c r="T28" s="40">
        <v>7</v>
      </c>
      <c r="W28" s="26">
        <f>W27-IF(AG27=0,P27*Rates!B$2,IF(AND(AG27=1,AH27=0),P27*Rates!C$2,Rates!D26))/6000*(A28-A27)*$A$1</f>
        <v>-6.5400000000112257E-2</v>
      </c>
      <c r="X28" s="28">
        <f>X27-IF(AG27=0,Q27*Rates!B$3,IF(AND(AG27=1,AH27=0),Q27*Rates!C$3,Rates!D27))/6000*(A28-A27)*$A$1</f>
        <v>636.3893333333333</v>
      </c>
      <c r="Y28" s="28">
        <f>Y27-IF(AG27=0,R27*Rates!B$4,IF(AND(AG27=1,AH27=0),R27*Rates!C$4,Rates!D28))/6000*(A28-A27)*$A$1</f>
        <v>-3.3330000000001405</v>
      </c>
      <c r="Z28" s="29">
        <f>Z27-IF(AG27=0,S27*Rates!B$5,IF(AND(AG27=1,AH27=0),S27*Rates!C$5,Rates!D29))/6000*(A28-A27)*$A$1</f>
        <v>2.6320000000000334</v>
      </c>
      <c r="AA28" s="28"/>
      <c r="AB28" s="9">
        <f>_xlfn.IFNA(VLOOKUP(BB28,'Cost&amp;Time'!A:E,3,FALSE),0)+_xlfn.IFNA(VLOOKUP(BC28,'Cost&amp;Time'!A:E,3,FALSE),0)+_xlfn.IFNA(VLOOKUP(BD28,'Cost&amp;Time'!A:E,3,FALSE),0)+_xlfn.IFNA(VLOOKUP(BE28,'Cost&amp;Time'!A:E,3,FALSE),0)+_xlfn.IFNA(VLOOKUP(BF28,'Cost&amp;Time'!A:E,3,FALSE),0)+_xlfn.IFNA(VLOOKUP(BG28,'Cost&amp;Time'!A:E,3,FALSE),0)+_xlfn.IFNA(VLOOKUP(BH28,'Cost&amp;Time'!A:E,3,FALSE),0)+_xlfn.IFNA(VLOOKUP(BI28,'Cost&amp;Time'!A:E,3,FALSE),0)</f>
        <v>85</v>
      </c>
      <c r="AC28" s="9">
        <f>_xlfn.IFNA(VLOOKUP(BB28,'Cost&amp;Time'!A:E,2,FALSE),0)+_xlfn.IFNA(VLOOKUP(BC28,'Cost&amp;Time'!A:E,2,FALSE),0)+_xlfn.IFNA(VLOOKUP(BD28,'Cost&amp;Time'!A:E,2,FALSE),0)+_xlfn.IFNA(VLOOKUP(BE28,'Cost&amp;Time'!A:E,2,FALSE),0)+_xlfn.IFNA(VLOOKUP(BF28,'Cost&amp;Time'!A:E,2,FALSE),0)+_xlfn.IFNA(VLOOKUP(BG28,'Cost&amp;Time'!A:E,2,FALSE),0)+_xlfn.IFNA(VLOOKUP(BH28,'Cost&amp;Time'!A:E,2,FALSE),0)+_xlfn.IFNA(VLOOKUP(BI28,'Cost&amp;Time'!A:E,2,FALSE),0)</f>
        <v>50</v>
      </c>
      <c r="AD28" s="9">
        <f>_xlfn.IFNA(VLOOKUP(BB28,'Cost&amp;Time'!A:E,4,FALSE),0)+_xlfn.IFNA(VLOOKUP(BC28,'Cost&amp;Time'!A:E,4,FALSE),0)+_xlfn.IFNA(VLOOKUP(BD28,'Cost&amp;Time'!A:E,4,FALSE),0)+_xlfn.IFNA(VLOOKUP(BE28,'Cost&amp;Time'!A:E,4,FALSE),0)+_xlfn.IFNA(VLOOKUP(BF28,'Cost&amp;Time'!A:E,4,FALSE),0)+_xlfn.IFNA(VLOOKUP(BG28,'Cost&amp;Time'!A:E,4,FALSE),0)+_xlfn.IFNA(VLOOKUP(BH28,'Cost&amp;Time'!A:E,4,FALSE),0)+_xlfn.IFNA(VLOOKUP(BI28,'Cost&amp;Time'!A:E,4,FALSE),0)</f>
        <v>0</v>
      </c>
      <c r="AE28" s="6">
        <f>_xlfn.IFNA(VLOOKUP(BB28,'Cost&amp;Time'!A:E,5,FALSE),0)+_xlfn.IFNA(VLOOKUP(BC28,'Cost&amp;Time'!A:E,5,FALSE),0)+_xlfn.IFNA(VLOOKUP(BD28,'Cost&amp;Time'!A:E,5,FALSE),0)+_xlfn.IFNA(VLOOKUP(BE28,'Cost&amp;Time'!A:E,5,FALSE),0)+_xlfn.IFNA(VLOOKUP(BF28,'Cost&amp;Time'!A:E,5,FALSE),0)+_xlfn.IFNA(VLOOKUP(BG28,'Cost&amp;Time'!A:E,5,FALSE),0)+_xlfn.IFNA(VLOOKUP(BH28,'Cost&amp;Time'!A:E,5,FALSE),0)+_xlfn.IFNA(VLOOKUP(BI28,'Cost&amp;Time'!A:E,5,FALSE),0)</f>
        <v>0</v>
      </c>
      <c r="AX28" s="28">
        <f>AX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33)))))))))))/6000*(A28-A27)*$A$1</f>
        <v>809.69583333333321</v>
      </c>
      <c r="AY28" s="28">
        <f>AY27+IF(AG27=0,P27*Rates!B$2,IF(AND(AG27=1,AH27=0),P27*Rates!C$2,Rates!D26))/6000*(A28-A27)*$A$1+IF(AG27=0,Q27*Rates!B$3,IF(AND(AG27=1,AH27=0),Q27*Rates!C$3,Rates!D27))/6000*(A28-A27)*$A$1+IF(AG27=0,R27*Rates!B$4,IF(AND(AG27=1,AH27=0),R27*Rates!C$4,Rates!D28))/6000*(A28-A27)*$A$1+IF(AG27=0,S27*Rates!B$5,IF(AND(AG27=1,AH27=0),S27*Rates!C$5,Rates!D29))/6000*(A28-A27)*$A$1+IF(AG27=0,T27*Rates!B$6,IF(AND(AG27=1,AH27=0),T27*Rates!C$6,Rates!D30))/6000*(A28-A27)*$A$1</f>
        <v>1650.8855666666668</v>
      </c>
      <c r="AZ28" s="28">
        <f>AZ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37))))))))/6000*(A28-A27)*$A$1</f>
        <v>0</v>
      </c>
      <c r="BA28" s="28">
        <f>BA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41))))))))/6000*(A28-A27)*$A$1</f>
        <v>0</v>
      </c>
      <c r="BB28" t="s">
        <v>73</v>
      </c>
      <c r="BC28" t="s">
        <v>49</v>
      </c>
      <c r="BD28" t="s">
        <v>54</v>
      </c>
    </row>
    <row r="29" spans="1:57" x14ac:dyDescent="0.35">
      <c r="A29">
        <f>A28+25</f>
        <v>650</v>
      </c>
      <c r="B29" s="5">
        <f t="shared" si="5"/>
        <v>7.5231481481481477E-3</v>
      </c>
      <c r="C29" s="23">
        <f>C28-AB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34)))))))))))/6000*(A29-A28)*$A$1</f>
        <v>161.34583333333345</v>
      </c>
      <c r="D29" s="23">
        <f>D28-AC28+IF(AG28=0,P28*Rates!B$2,IF(AND(AG28=1,AH28=0),P28*Rates!C$2,Rates!D27))/6000*(A29-A28)*$A$1+IF(AG28=0,Q28*Rates!B$3,IF(AND(AG28=1,AH28=0),Q28*Rates!C$3,Rates!D28))/6000*(A29-A28)*$A$1+IF(AG28=0,R28*Rates!B$4,IF(AND(AG28=1,AH28=0),R28*Rates!C$4,Rates!D29))/6000*(A29-A28)*$A$1+IF(AG28=0,S28*Rates!B$5,IF(AND(AG28=1,AH28=0),S28*Rates!C$5,Rates!D30))/6000*(A29-A28)*$A$1+IF(AG28=0,T28*Rates!B$6,IF(AND(AG28=1,AH28=0),T28*Rates!C$6,Rates!D31))/6000*(A29-A28)*$A$1</f>
        <v>676.25273333333325</v>
      </c>
      <c r="E29" s="23">
        <f>E28-AD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38))))))))/6000*(A29-A28)*$A$1</f>
        <v>50</v>
      </c>
      <c r="F29" s="24">
        <f>F28-AE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42))))))))/6000*(A29-A28)*$A$1</f>
        <v>200</v>
      </c>
      <c r="G29" s="15">
        <f t="shared" si="0"/>
        <v>28</v>
      </c>
      <c r="H29" s="16">
        <v>1</v>
      </c>
      <c r="I29">
        <f t="shared" si="10"/>
        <v>29</v>
      </c>
      <c r="J29" s="16">
        <f>5+COUNTIF(BB$3:BP28,"House")*5</f>
        <v>35</v>
      </c>
      <c r="K29" s="6">
        <f t="shared" si="11"/>
        <v>0</v>
      </c>
      <c r="L29" s="17">
        <v>1.6</v>
      </c>
      <c r="N29" s="19">
        <v>11.4</v>
      </c>
      <c r="O29" s="13">
        <f t="shared" ref="O29:O38" si="12">SUM(P29:T29)</f>
        <v>14</v>
      </c>
      <c r="Q29" s="38">
        <v>6</v>
      </c>
      <c r="R29" s="41"/>
      <c r="S29" s="41"/>
      <c r="T29" s="40">
        <v>8</v>
      </c>
      <c r="U29" s="19">
        <v>1</v>
      </c>
      <c r="W29" s="26">
        <f>W28-IF(AG28=0,P28*Rates!B$2,IF(AND(AG28=1,AH28=0),P28*Rates!C$2,Rates!D27))/6000*(A29-A28)*$A$1</f>
        <v>-6.5400000000112257E-2</v>
      </c>
      <c r="X29" s="28">
        <f>X28-IF(AG28=0,Q28*Rates!B$3,IF(AND(AG28=1,AH28=0),Q28*Rates!C$3,Rates!D28))/6000*(A29-A28)*$A$1</f>
        <v>601.08433333333335</v>
      </c>
      <c r="Y29" s="28">
        <f>Y28-IF(AG28=0,R28*Rates!B$4,IF(AND(AG28=1,AH28=0),R28*Rates!C$4,Rates!D29))/6000*(A29-A28)*$A$1</f>
        <v>-3.3330000000001405</v>
      </c>
      <c r="Z29" s="29">
        <f>Z28-IF(AG28=0,S28*Rates!B$5,IF(AND(AG28=1,AH28=0),S28*Rates!C$5,Rates!D30))/6000*(A29-A28)*$A$1</f>
        <v>2.6320000000000334</v>
      </c>
      <c r="AA29" s="28"/>
      <c r="AB29" s="9">
        <f>_xlfn.IFNA(VLOOKUP(BB29,'Cost&amp;Time'!A:E,3,FALSE),0)+_xlfn.IFNA(VLOOKUP(BC29,'Cost&amp;Time'!A:E,3,FALSE),0)+_xlfn.IFNA(VLOOKUP(BD29,'Cost&amp;Time'!A:E,3,FALSE),0)+_xlfn.IFNA(VLOOKUP(BE29,'Cost&amp;Time'!A:E,3,FALSE),0)+_xlfn.IFNA(VLOOKUP(BF29,'Cost&amp;Time'!A:E,3,FALSE),0)+_xlfn.IFNA(VLOOKUP(BG29,'Cost&amp;Time'!A:E,3,FALSE),0)+_xlfn.IFNA(VLOOKUP(BH29,'Cost&amp;Time'!A:E,3,FALSE),0)+_xlfn.IFNA(VLOOKUP(BI29,'Cost&amp;Time'!A:E,3,FALSE),0)</f>
        <v>100</v>
      </c>
      <c r="AC29" s="9">
        <f>_xlfn.IFNA(VLOOKUP(BB29,'Cost&amp;Time'!A:E,2,FALSE),0)+_xlfn.IFNA(VLOOKUP(BC29,'Cost&amp;Time'!A:E,2,FALSE),0)+_xlfn.IFNA(VLOOKUP(BD29,'Cost&amp;Time'!A:E,2,FALSE),0)+_xlfn.IFNA(VLOOKUP(BE29,'Cost&amp;Time'!A:E,2,FALSE),0)+_xlfn.IFNA(VLOOKUP(BF29,'Cost&amp;Time'!A:E,2,FALSE),0)+_xlfn.IFNA(VLOOKUP(BG29,'Cost&amp;Time'!A:E,2,FALSE),0)+_xlfn.IFNA(VLOOKUP(BH29,'Cost&amp;Time'!A:E,2,FALSE),0)+_xlfn.IFNA(VLOOKUP(BI29,'Cost&amp;Time'!A:E,2,FALSE),0)</f>
        <v>50</v>
      </c>
      <c r="AD29" s="9">
        <f>_xlfn.IFNA(VLOOKUP(BB29,'Cost&amp;Time'!A:E,4,FALSE),0)+_xlfn.IFNA(VLOOKUP(BC29,'Cost&amp;Time'!A:E,4,FALSE),0)+_xlfn.IFNA(VLOOKUP(BD29,'Cost&amp;Time'!A:E,4,FALSE),0)+_xlfn.IFNA(VLOOKUP(BE29,'Cost&amp;Time'!A:E,4,FALSE),0)+_xlfn.IFNA(VLOOKUP(BF29,'Cost&amp;Time'!A:E,4,FALSE),0)+_xlfn.IFNA(VLOOKUP(BG29,'Cost&amp;Time'!A:E,4,FALSE),0)+_xlfn.IFNA(VLOOKUP(BH29,'Cost&amp;Time'!A:E,4,FALSE),0)+_xlfn.IFNA(VLOOKUP(BI29,'Cost&amp;Time'!A:E,4,FALSE),0)</f>
        <v>0</v>
      </c>
      <c r="AE29" s="6">
        <f>_xlfn.IFNA(VLOOKUP(BB29,'Cost&amp;Time'!A:E,5,FALSE),0)+_xlfn.IFNA(VLOOKUP(BC29,'Cost&amp;Time'!A:E,5,FALSE),0)+_xlfn.IFNA(VLOOKUP(BD29,'Cost&amp;Time'!A:E,5,FALSE),0)+_xlfn.IFNA(VLOOKUP(BE29,'Cost&amp;Time'!A:E,5,FALSE),0)+_xlfn.IFNA(VLOOKUP(BF29,'Cost&amp;Time'!A:E,5,FALSE),0)+_xlfn.IFNA(VLOOKUP(BG29,'Cost&amp;Time'!A:E,5,FALSE),0)+_xlfn.IFNA(VLOOKUP(BH29,'Cost&amp;Time'!A:E,5,FALSE),0)+_xlfn.IFNA(VLOOKUP(BI29,'Cost&amp;Time'!A:E,5,FALSE),0)</f>
        <v>0</v>
      </c>
      <c r="AX29" s="28">
        <f>AX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34)))))))))))/6000*(A29-A28)*$A$1</f>
        <v>891.34583333333319</v>
      </c>
      <c r="AY29" s="28">
        <f>AY28+IF(AG28=0,P28*Rates!B$2,IF(AND(AG28=1,AH28=0),P28*Rates!C$2,Rates!D27))/6000*(A29-A28)*$A$1+IF(AG28=0,Q28*Rates!B$3,IF(AND(AG28=1,AH28=0),Q28*Rates!C$3,Rates!D28))/6000*(A29-A28)*$A$1+IF(AG28=0,R28*Rates!B$4,IF(AND(AG28=1,AH28=0),R28*Rates!C$4,Rates!D29))/6000*(A29-A28)*$A$1+IF(AG28=0,S28*Rates!B$5,IF(AND(AG28=1,AH28=0),S28*Rates!C$5,Rates!D30))/6000*(A29-A28)*$A$1+IF(AG28=0,T28*Rates!B$6,IF(AND(AG28=1,AH28=0),T28*Rates!C$6,Rates!D31))/6000*(A29-A28)*$A$1</f>
        <v>1726.2527333333335</v>
      </c>
      <c r="AZ29" s="28">
        <f>AZ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38))))))))/6000*(A29-A28)*$A$1</f>
        <v>0</v>
      </c>
      <c r="BA29" s="28">
        <f>BA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42))))))))/6000*(A29-A28)*$A$1</f>
        <v>0</v>
      </c>
      <c r="BB29" t="s">
        <v>73</v>
      </c>
      <c r="BC29" t="s">
        <v>51</v>
      </c>
    </row>
    <row r="30" spans="1:57" x14ac:dyDescent="0.35">
      <c r="A30">
        <f>A29+25</f>
        <v>675</v>
      </c>
      <c r="B30" s="5">
        <f t="shared" si="5"/>
        <v>7.8125E-3</v>
      </c>
      <c r="C30" s="23">
        <f>C29-AB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35)))))))))))/6000*(A30-A29)*$A$1</f>
        <v>138.91333333333347</v>
      </c>
      <c r="D30" s="23">
        <f>D29-AC29+IF(AG29=0,P29*Rates!B$2,IF(AND(AG29=1,AH29=0),P29*Rates!C$2,Rates!D28))/6000*(A30-A29)*$A$1+IF(AG29=0,Q29*Rates!B$3,IF(AND(AG29=1,AH29=0),Q29*Rates!C$3,Rates!D29))/6000*(A30-A29)*$A$1+IF(AG29=0,R29*Rates!B$4,IF(AND(AG29=1,AH29=0),R29*Rates!C$4,Rates!D30))/6000*(A30-A29)*$A$1+IF(AG29=0,S29*Rates!B$5,IF(AND(AG29=1,AH29=0),S29*Rates!C$5,Rates!D31))/6000*(A30-A29)*$A$1+IF(AG29=0,T29*Rates!B$6,IF(AND(AG29=1,AH29=0),T29*Rates!C$6,Rates!D32))/6000*(A30-A29)*$A$1</f>
        <v>707.34306666666657</v>
      </c>
      <c r="E30" s="23">
        <f>E29-AD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39))))))))/6000*(A30-A29)*$A$1</f>
        <v>57.62833333333333</v>
      </c>
      <c r="F30" s="24">
        <f>F29-AE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43))))))))/6000*(A30-A29)*$A$1</f>
        <v>200</v>
      </c>
      <c r="G30" s="15">
        <f t="shared" si="0"/>
        <v>29</v>
      </c>
      <c r="H30" s="16">
        <v>1</v>
      </c>
      <c r="I30">
        <f t="shared" si="10"/>
        <v>30</v>
      </c>
      <c r="J30" s="16">
        <f>5+COUNTIF(BB$3:BP29,"House")*5</f>
        <v>35</v>
      </c>
      <c r="K30" s="6">
        <f t="shared" si="11"/>
        <v>0</v>
      </c>
      <c r="L30" s="17">
        <v>1</v>
      </c>
      <c r="N30" s="19">
        <v>12</v>
      </c>
      <c r="O30" s="13">
        <f t="shared" si="12"/>
        <v>14</v>
      </c>
      <c r="Q30" s="38">
        <v>6</v>
      </c>
      <c r="R30" s="41"/>
      <c r="S30" s="41"/>
      <c r="T30" s="40">
        <v>8</v>
      </c>
      <c r="U30" s="19">
        <v>2</v>
      </c>
      <c r="W30" s="26">
        <f>W29-IF(AG29=0,P29*Rates!B$2,IF(AND(AG29=1,AH29=0),P29*Rates!C$2,Rates!D28))/6000*(A30-A29)*$A$1</f>
        <v>-6.5400000000112257E-2</v>
      </c>
      <c r="X30" s="28">
        <f>X29-IF(AG29=0,Q29*Rates!B$3,IF(AND(AG29=1,AH29=0),Q29*Rates!C$3,Rates!D29))/6000*(A30-A29)*$A$1</f>
        <v>565.7793333333334</v>
      </c>
      <c r="Y30" s="28">
        <f>Y29-IF(AG29=0,R29*Rates!B$4,IF(AND(AG29=1,AH29=0),R29*Rates!C$4,Rates!D30))/6000*(A30-A29)*$A$1</f>
        <v>-3.3330000000001405</v>
      </c>
      <c r="Z30" s="29">
        <f>Z29-IF(AG29=0,S29*Rates!B$5,IF(AND(AG29=1,AH29=0),S29*Rates!C$5,Rates!D31))/6000*(A30-A29)*$A$1</f>
        <v>2.6320000000000334</v>
      </c>
      <c r="AA30" s="28"/>
      <c r="AB30" s="9">
        <f>_xlfn.IFNA(VLOOKUP(BB30,'Cost&amp;Time'!A:E,3,FALSE),0)+_xlfn.IFNA(VLOOKUP(BC30,'Cost&amp;Time'!A:E,3,FALSE),0)+_xlfn.IFNA(VLOOKUP(BD30,'Cost&amp;Time'!A:E,3,FALSE),0)+_xlfn.IFNA(VLOOKUP(BE30,'Cost&amp;Time'!A:E,3,FALSE),0)+_xlfn.IFNA(VLOOKUP(BF30,'Cost&amp;Time'!A:E,3,FALSE),0)+_xlfn.IFNA(VLOOKUP(BG30,'Cost&amp;Time'!A:E,3,FALSE),0)+_xlfn.IFNA(VLOOKUP(BH30,'Cost&amp;Time'!A:E,3,FALSE),0)+_xlfn.IFNA(VLOOKUP(BI30,'Cost&amp;Time'!A:E,3,FALSE),0)</f>
        <v>60</v>
      </c>
      <c r="AC30" s="9">
        <f>_xlfn.IFNA(VLOOKUP(BB30,'Cost&amp;Time'!A:E,2,FALSE),0)+_xlfn.IFNA(VLOOKUP(BC30,'Cost&amp;Time'!A:E,2,FALSE),0)+_xlfn.IFNA(VLOOKUP(BD30,'Cost&amp;Time'!A:E,2,FALSE),0)+_xlfn.IFNA(VLOOKUP(BE30,'Cost&amp;Time'!A:E,2,FALSE),0)+_xlfn.IFNA(VLOOKUP(BF30,'Cost&amp;Time'!A:E,2,FALSE),0)+_xlfn.IFNA(VLOOKUP(BG30,'Cost&amp;Time'!A:E,2,FALSE),0)+_xlfn.IFNA(VLOOKUP(BH30,'Cost&amp;Time'!A:E,2,FALSE),0)+_xlfn.IFNA(VLOOKUP(BI30,'Cost&amp;Time'!A:E,2,FALSE),0)</f>
        <v>50</v>
      </c>
      <c r="AD30" s="9">
        <f>_xlfn.IFNA(VLOOKUP(BB30,'Cost&amp;Time'!A:E,4,FALSE),0)+_xlfn.IFNA(VLOOKUP(BC30,'Cost&amp;Time'!A:E,4,FALSE),0)+_xlfn.IFNA(VLOOKUP(BD30,'Cost&amp;Time'!A:E,4,FALSE),0)+_xlfn.IFNA(VLOOKUP(BE30,'Cost&amp;Time'!A:E,4,FALSE),0)+_xlfn.IFNA(VLOOKUP(BF30,'Cost&amp;Time'!A:E,4,FALSE),0)+_xlfn.IFNA(VLOOKUP(BG30,'Cost&amp;Time'!A:E,4,FALSE),0)+_xlfn.IFNA(VLOOKUP(BH30,'Cost&amp;Time'!A:E,4,FALSE),0)+_xlfn.IFNA(VLOOKUP(BI30,'Cost&amp;Time'!A:E,4,FALSE),0)</f>
        <v>0</v>
      </c>
      <c r="AE30" s="6">
        <f>_xlfn.IFNA(VLOOKUP(BB30,'Cost&amp;Time'!A:E,5,FALSE),0)+_xlfn.IFNA(VLOOKUP(BC30,'Cost&amp;Time'!A:E,5,FALSE),0)+_xlfn.IFNA(VLOOKUP(BD30,'Cost&amp;Time'!A:E,5,FALSE),0)+_xlfn.IFNA(VLOOKUP(BE30,'Cost&amp;Time'!A:E,5,FALSE),0)+_xlfn.IFNA(VLOOKUP(BF30,'Cost&amp;Time'!A:E,5,FALSE),0)+_xlfn.IFNA(VLOOKUP(BG30,'Cost&amp;Time'!A:E,5,FALSE),0)+_xlfn.IFNA(VLOOKUP(BH30,'Cost&amp;Time'!A:E,5,FALSE),0)+_xlfn.IFNA(VLOOKUP(BI30,'Cost&amp;Time'!A:E,5,FALSE),0)</f>
        <v>0</v>
      </c>
      <c r="AX30" s="28">
        <f>AX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35)))))))))))/6000*(A30-A29)*$A$1</f>
        <v>968.91333333333318</v>
      </c>
      <c r="AY30" s="28">
        <f>AY29+IF(AG29=0,P29*Rates!B$2,IF(AND(AG29=1,AH29=0),P29*Rates!C$2,Rates!D28))/6000*(A30-A29)*$A$1+IF(AG29=0,Q29*Rates!B$3,IF(AND(AG29=1,AH29=0),Q29*Rates!C$3,Rates!D29))/6000*(A30-A29)*$A$1+IF(AG29=0,R29*Rates!B$4,IF(AND(AG29=1,AH29=0),R29*Rates!C$4,Rates!D30))/6000*(A30-A29)*$A$1+IF(AG29=0,S29*Rates!B$5,IF(AND(AG29=1,AH29=0),S29*Rates!C$5,Rates!D31))/6000*(A30-A29)*$A$1+IF(AG29=0,T29*Rates!B$6,IF(AND(AG29=1,AH29=0),T29*Rates!C$6,Rates!D32))/6000*(A30-A29)*$A$1</f>
        <v>1807.3430666666668</v>
      </c>
      <c r="AZ30" s="28">
        <f>AZ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39))))))))/6000*(A30-A29)*$A$1</f>
        <v>7.628333333333333</v>
      </c>
      <c r="BA30" s="28">
        <f>BA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43))))))))/6000*(A30-A29)*$A$1</f>
        <v>0</v>
      </c>
      <c r="BB30" t="s">
        <v>73</v>
      </c>
      <c r="BC30" t="s">
        <v>54</v>
      </c>
    </row>
    <row r="31" spans="1:57" x14ac:dyDescent="0.35">
      <c r="A31">
        <f>A30+25</f>
        <v>700</v>
      </c>
      <c r="B31" s="5">
        <f t="shared" si="5"/>
        <v>8.1018518518518514E-3</v>
      </c>
      <c r="C31" s="23">
        <f>C30-AB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36)))))))))))/6000*(A31-A30)*$A$1</f>
        <v>160.56333333333347</v>
      </c>
      <c r="D31" s="23">
        <f>D30-AC30+IF(AG30=0,P30*Rates!B$2,IF(AND(AG30=1,AH30=0),P30*Rates!C$2,Rates!D29))/6000*(A31-A30)*$A$1+IF(AG30=0,Q30*Rates!B$3,IF(AND(AG30=1,AH30=0),Q30*Rates!C$3,Rates!D30))/6000*(A31-A30)*$A$1+IF(AG30=0,R30*Rates!B$4,IF(AND(AG30=1,AH30=0),R30*Rates!C$4,Rates!D31))/6000*(A31-A30)*$A$1+IF(AG30=0,S30*Rates!B$5,IF(AND(AG30=1,AH30=0),S30*Rates!C$5,Rates!D32))/6000*(A31-A30)*$A$1+IF(AG30=0,T30*Rates!B$6,IF(AND(AG30=1,AH30=0),T30*Rates!C$6,Rates!D33))/6000*(A31-A30)*$A$1</f>
        <v>738.43339999999989</v>
      </c>
      <c r="E31" s="23">
        <f>E30-AD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40))))))))/6000*(A31-A30)*$A$1</f>
        <v>72.884999999999991</v>
      </c>
      <c r="F31" s="24">
        <f>F30-AE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44))))))))/6000*(A31-A30)*$A$1</f>
        <v>200</v>
      </c>
      <c r="G31" s="15">
        <f t="shared" si="0"/>
        <v>30</v>
      </c>
      <c r="H31" s="16">
        <v>1</v>
      </c>
      <c r="I31">
        <f t="shared" si="10"/>
        <v>31</v>
      </c>
      <c r="J31" s="16">
        <f>5+COUNTIF(BB$3:BP30,"House")*5</f>
        <v>35</v>
      </c>
      <c r="K31" s="6">
        <f t="shared" si="11"/>
        <v>0</v>
      </c>
      <c r="L31" s="17">
        <v>0.5</v>
      </c>
      <c r="N31" s="19">
        <v>12.5</v>
      </c>
      <c r="O31" s="13">
        <f t="shared" si="12"/>
        <v>15</v>
      </c>
      <c r="Q31" s="38">
        <v>6</v>
      </c>
      <c r="R31" s="41"/>
      <c r="S31" s="41"/>
      <c r="T31" s="40">
        <v>9</v>
      </c>
      <c r="U31" s="19">
        <v>2</v>
      </c>
      <c r="W31" s="26">
        <f>W30-IF(AG30=0,P30*Rates!B$2,IF(AND(AG30=1,AH30=0),P30*Rates!C$2,Rates!D29))/6000*(A31-A30)*$A$1</f>
        <v>-6.5400000000112257E-2</v>
      </c>
      <c r="X31" s="28">
        <f>X30-IF(AG30=0,Q30*Rates!B$3,IF(AND(AG30=1,AH30=0),Q30*Rates!C$3,Rates!D30))/6000*(A31-A30)*$A$1</f>
        <v>530.47433333333345</v>
      </c>
      <c r="Y31" s="28">
        <f>Y30-IF(AG30=0,R30*Rates!B$4,IF(AND(AG30=1,AH30=0),R30*Rates!C$4,Rates!D31))/6000*(A31-A30)*$A$1</f>
        <v>-3.3330000000001405</v>
      </c>
      <c r="Z31" s="29">
        <f>Z30-IF(AG30=0,S30*Rates!B$5,IF(AND(AG30=1,AH30=0),S30*Rates!C$5,Rates!D32))/6000*(A31-A30)*$A$1</f>
        <v>2.6320000000000334</v>
      </c>
      <c r="AA31" s="28"/>
      <c r="AB31" s="9">
        <f>_xlfn.IFNA(VLOOKUP(BB31,'Cost&amp;Time'!A:E,3,FALSE),0)+_xlfn.IFNA(VLOOKUP(BC31,'Cost&amp;Time'!A:E,3,FALSE),0)+_xlfn.IFNA(VLOOKUP(BD31,'Cost&amp;Time'!A:E,3,FALSE),0)+_xlfn.IFNA(VLOOKUP(BE31,'Cost&amp;Time'!A:E,3,FALSE),0)+_xlfn.IFNA(VLOOKUP(BF31,'Cost&amp;Time'!A:E,3,FALSE),0)+_xlfn.IFNA(VLOOKUP(BG31,'Cost&amp;Time'!A:E,3,FALSE),0)+_xlfn.IFNA(VLOOKUP(BH31,'Cost&amp;Time'!A:E,3,FALSE),0)+_xlfn.IFNA(VLOOKUP(BI31,'Cost&amp;Time'!A:E,3,FALSE),0)</f>
        <v>175</v>
      </c>
      <c r="AC31" s="9">
        <f>_xlfn.IFNA(VLOOKUP(BB31,'Cost&amp;Time'!A:E,2,FALSE),0)+_xlfn.IFNA(VLOOKUP(BC31,'Cost&amp;Time'!A:E,2,FALSE),0)+_xlfn.IFNA(VLOOKUP(BD31,'Cost&amp;Time'!A:E,2,FALSE),0)+_xlfn.IFNA(VLOOKUP(BE31,'Cost&amp;Time'!A:E,2,FALSE),0)+_xlfn.IFNA(VLOOKUP(BF31,'Cost&amp;Time'!A:E,2,FALSE),0)+_xlfn.IFNA(VLOOKUP(BG31,'Cost&amp;Time'!A:E,2,FALSE),0)+_xlfn.IFNA(VLOOKUP(BH31,'Cost&amp;Time'!A:E,2,FALSE),0)+_xlfn.IFNA(VLOOKUP(BI31,'Cost&amp;Time'!A:E,2,FALSE),0)</f>
        <v>500</v>
      </c>
      <c r="AD31" s="9">
        <f>_xlfn.IFNA(VLOOKUP(BB31,'Cost&amp;Time'!A:E,4,FALSE),0)+_xlfn.IFNA(VLOOKUP(BC31,'Cost&amp;Time'!A:E,4,FALSE),0)+_xlfn.IFNA(VLOOKUP(BD31,'Cost&amp;Time'!A:E,4,FALSE),0)+_xlfn.IFNA(VLOOKUP(BE31,'Cost&amp;Time'!A:E,4,FALSE),0)+_xlfn.IFNA(VLOOKUP(BF31,'Cost&amp;Time'!A:E,4,FALSE),0)+_xlfn.IFNA(VLOOKUP(BG31,'Cost&amp;Time'!A:E,4,FALSE),0)+_xlfn.IFNA(VLOOKUP(BH31,'Cost&amp;Time'!A:E,4,FALSE),0)+_xlfn.IFNA(VLOOKUP(BI31,'Cost&amp;Time'!A:E,4,FALSE),0)</f>
        <v>0</v>
      </c>
      <c r="AE31" s="6">
        <f>_xlfn.IFNA(VLOOKUP(BB31,'Cost&amp;Time'!A:E,5,FALSE),0)+_xlfn.IFNA(VLOOKUP(BC31,'Cost&amp;Time'!A:E,5,FALSE),0)+_xlfn.IFNA(VLOOKUP(BD31,'Cost&amp;Time'!A:E,5,FALSE),0)+_xlfn.IFNA(VLOOKUP(BE31,'Cost&amp;Time'!A:E,5,FALSE),0)+_xlfn.IFNA(VLOOKUP(BF31,'Cost&amp;Time'!A:E,5,FALSE),0)+_xlfn.IFNA(VLOOKUP(BG31,'Cost&amp;Time'!A:E,5,FALSE),0)+_xlfn.IFNA(VLOOKUP(BH31,'Cost&amp;Time'!A:E,5,FALSE),0)+_xlfn.IFNA(VLOOKUP(BI31,'Cost&amp;Time'!A:E,5,FALSE),0)</f>
        <v>0</v>
      </c>
      <c r="AX31" s="28">
        <f>AX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36)))))))))))/6000*(A31-A30)*$A$1</f>
        <v>1050.5633333333333</v>
      </c>
      <c r="AY31" s="28">
        <f>AY30+IF(AG30=0,P30*Rates!B$2,IF(AND(AG30=1,AH30=0),P30*Rates!C$2,Rates!D29))/6000*(A31-A30)*$A$1+IF(AG30=0,Q30*Rates!B$3,IF(AND(AG30=1,AH30=0),Q30*Rates!C$3,Rates!D30))/6000*(A31-A30)*$A$1+IF(AG30=0,R30*Rates!B$4,IF(AND(AG30=1,AH30=0),R30*Rates!C$4,Rates!D31))/6000*(A31-A30)*$A$1+IF(AG30=0,S30*Rates!B$5,IF(AND(AG30=1,AH30=0),S30*Rates!C$5,Rates!D32))/6000*(A31-A30)*$A$1+IF(AG30=0,T30*Rates!B$6,IF(AND(AG30=1,AH30=0),T30*Rates!C$6,Rates!D33))/6000*(A31-A30)*$A$1</f>
        <v>1888.4334000000001</v>
      </c>
      <c r="AZ31" s="28">
        <f>AZ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40))))))))/6000*(A31-A30)*$A$1</f>
        <v>22.884999999999998</v>
      </c>
      <c r="BA31" s="28">
        <f>BA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44))))))))/6000*(A31-A30)*$A$1</f>
        <v>0</v>
      </c>
      <c r="BB31" t="s">
        <v>97</v>
      </c>
      <c r="BC31" t="s">
        <v>61</v>
      </c>
    </row>
    <row r="32" spans="1:57" x14ac:dyDescent="0.35">
      <c r="A32">
        <f>A31+130</f>
        <v>830</v>
      </c>
      <c r="B32" s="5">
        <f t="shared" si="5"/>
        <v>9.6064814814814815E-3</v>
      </c>
      <c r="C32" s="23">
        <f>C31-AB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37)))))))))))/6000*(A32-A31)*$A$1</f>
        <v>427.83416666666676</v>
      </c>
      <c r="D32" s="23">
        <f>D31-AC31+IF(AG31=0,P31*Rates!B$2,IF(AND(AG31=1,AH31=0),P31*Rates!C$2,Rates!D30))/6000*(A32-A31)*$A$1+IF(AG31=0,Q31*Rates!B$3,IF(AND(AG31=1,AH31=0),Q31*Rates!C$3,Rates!D31))/6000*(A32-A31)*$A$1+IF(AG31=0,R31*Rates!B$4,IF(AND(AG31=1,AH31=0),R31*Rates!C$4,Rates!D32))/6000*(A32-A31)*$A$1+IF(AG31=0,S31*Rates!B$5,IF(AND(AG31=1,AH31=0),S31*Rates!C$5,Rates!D33))/6000*(A32-A31)*$A$1+IF(AG31=0,T31*Rates!B$6,IF(AND(AG31=1,AH31=0),T31*Rates!C$6,Rates!D34))/6000*(A32-A31)*$A$1</f>
        <v>689.86359999999991</v>
      </c>
      <c r="E32" s="23">
        <f>E31-AD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41))))))))/6000*(A32-A31)*$A$1</f>
        <v>152.21966666666668</v>
      </c>
      <c r="F32" s="24">
        <f>F31-AE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45))))))))/6000*(A32-A31)*$A$1</f>
        <v>200</v>
      </c>
      <c r="G32" s="15">
        <f t="shared" si="0"/>
        <v>30</v>
      </c>
      <c r="H32" s="16">
        <v>1</v>
      </c>
      <c r="I32">
        <f t="shared" si="10"/>
        <v>31</v>
      </c>
      <c r="J32" s="16">
        <f>5+COUNTIF(BB$3:BP31,"House")*5</f>
        <v>35</v>
      </c>
      <c r="K32" s="6">
        <f t="shared" si="11"/>
        <v>0</v>
      </c>
      <c r="L32" s="17">
        <v>4</v>
      </c>
      <c r="N32" s="19">
        <v>9</v>
      </c>
      <c r="O32" s="13">
        <f t="shared" si="12"/>
        <v>15</v>
      </c>
      <c r="Q32" s="38">
        <v>6</v>
      </c>
      <c r="R32" s="41"/>
      <c r="S32" s="41"/>
      <c r="T32" s="40">
        <v>9</v>
      </c>
      <c r="U32" s="19">
        <v>2</v>
      </c>
      <c r="W32" s="26">
        <f>W31-IF(AG31=0,P31*Rates!B$2,IF(AND(AG31=1,AH31=0),P31*Rates!C$2,Rates!D30))/6000*(A32-A31)*$A$1</f>
        <v>-6.5400000000112257E-2</v>
      </c>
      <c r="X32" s="28">
        <f>X31-IF(AG31=0,Q31*Rates!B$3,IF(AND(AG31=1,AH31=0),Q31*Rates!C$3,Rates!D31))/6000*(A32-A31)*$A$1</f>
        <v>346.88833333333343</v>
      </c>
      <c r="Y32" s="28">
        <f>Y31-IF(AG31=0,R31*Rates!B$4,IF(AND(AG31=1,AH31=0),R31*Rates!C$4,Rates!D32))/6000*(A32-A31)*$A$1</f>
        <v>-3.3330000000001405</v>
      </c>
      <c r="Z32" s="29">
        <f>Z31-IF(AG31=0,S31*Rates!B$5,IF(AND(AG31=1,AH31=0),S31*Rates!C$5,Rates!D33))/6000*(A32-A31)*$A$1</f>
        <v>2.6320000000000334</v>
      </c>
      <c r="AA32" s="28"/>
      <c r="AB32" s="9">
        <f>_xlfn.IFNA(VLOOKUP(BB32,'Cost&amp;Time'!A:E,3,FALSE),0)+_xlfn.IFNA(VLOOKUP(BC32,'Cost&amp;Time'!A:E,3,FALSE),0)+_xlfn.IFNA(VLOOKUP(BD32,'Cost&amp;Time'!A:E,3,FALSE),0)+_xlfn.IFNA(VLOOKUP(BE32,'Cost&amp;Time'!A:E,3,FALSE),0)+_xlfn.IFNA(VLOOKUP(BF32,'Cost&amp;Time'!A:E,3,FALSE),0)+_xlfn.IFNA(VLOOKUP(BG32,'Cost&amp;Time'!A:E,3,FALSE),0)+_xlfn.IFNA(VLOOKUP(BH32,'Cost&amp;Time'!A:E,3,FALSE),0)+_xlfn.IFNA(VLOOKUP(BI32,'Cost&amp;Time'!A:E,3,FALSE),0)</f>
        <v>385</v>
      </c>
      <c r="AC32" s="9">
        <f>_xlfn.IFNA(VLOOKUP(BB32,'Cost&amp;Time'!A:E,2,FALSE),0)+_xlfn.IFNA(VLOOKUP(BC32,'Cost&amp;Time'!A:E,2,FALSE),0)+_xlfn.IFNA(VLOOKUP(BD32,'Cost&amp;Time'!A:E,2,FALSE),0)+_xlfn.IFNA(VLOOKUP(BE32,'Cost&amp;Time'!A:E,2,FALSE),0)+_xlfn.IFNA(VLOOKUP(BF32,'Cost&amp;Time'!A:E,2,FALSE),0)+_xlfn.IFNA(VLOOKUP(BG32,'Cost&amp;Time'!A:E,2,FALSE),0)+_xlfn.IFNA(VLOOKUP(BH32,'Cost&amp;Time'!A:E,2,FALSE),0)+_xlfn.IFNA(VLOOKUP(BI32,'Cost&amp;Time'!A:E,2,FALSE),0)</f>
        <v>50</v>
      </c>
      <c r="AD32" s="9">
        <f>_xlfn.IFNA(VLOOKUP(BB32,'Cost&amp;Time'!A:E,4,FALSE),0)+_xlfn.IFNA(VLOOKUP(BC32,'Cost&amp;Time'!A:E,4,FALSE),0)+_xlfn.IFNA(VLOOKUP(BD32,'Cost&amp;Time'!A:E,4,FALSE),0)+_xlfn.IFNA(VLOOKUP(BE32,'Cost&amp;Time'!A:E,4,FALSE),0)+_xlfn.IFNA(VLOOKUP(BF32,'Cost&amp;Time'!A:E,4,FALSE),0)+_xlfn.IFNA(VLOOKUP(BG32,'Cost&amp;Time'!A:E,4,FALSE),0)+_xlfn.IFNA(VLOOKUP(BH32,'Cost&amp;Time'!A:E,4,FALSE),0)+_xlfn.IFNA(VLOOKUP(BI32,'Cost&amp;Time'!A:E,4,FALSE),0)</f>
        <v>0</v>
      </c>
      <c r="AE32" s="6">
        <f>_xlfn.IFNA(VLOOKUP(BB32,'Cost&amp;Time'!A:E,5,FALSE),0)+_xlfn.IFNA(VLOOKUP(BC32,'Cost&amp;Time'!A:E,5,FALSE),0)+_xlfn.IFNA(VLOOKUP(BD32,'Cost&amp;Time'!A:E,5,FALSE),0)+_xlfn.IFNA(VLOOKUP(BE32,'Cost&amp;Time'!A:E,5,FALSE),0)+_xlfn.IFNA(VLOOKUP(BF32,'Cost&amp;Time'!A:E,5,FALSE),0)+_xlfn.IFNA(VLOOKUP(BG32,'Cost&amp;Time'!A:E,5,FALSE),0)+_xlfn.IFNA(VLOOKUP(BH32,'Cost&amp;Time'!A:E,5,FALSE),0)+_xlfn.IFNA(VLOOKUP(BI32,'Cost&amp;Time'!A:E,5,FALSE),0)</f>
        <v>0</v>
      </c>
      <c r="AI32" s="9">
        <v>1</v>
      </c>
      <c r="AL32" s="9">
        <v>1</v>
      </c>
      <c r="AX32" s="28">
        <f>AX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37)))))))))))/6000*(A32-A31)*$A$1</f>
        <v>1492.8341666666665</v>
      </c>
      <c r="AY32" s="28">
        <f>AY31+IF(AG31=0,P31*Rates!B$2,IF(AND(AG31=1,AH31=0),P31*Rates!C$2,Rates!D30))/6000*(A32-A31)*$A$1+IF(AG31=0,Q31*Rates!B$3,IF(AND(AG31=1,AH31=0),Q31*Rates!C$3,Rates!D31))/6000*(A32-A31)*$A$1+IF(AG31=0,R31*Rates!B$4,IF(AND(AG31=1,AH31=0),R31*Rates!C$4,Rates!D32))/6000*(A32-A31)*$A$1+IF(AG31=0,S31*Rates!B$5,IF(AND(AG31=1,AH31=0),S31*Rates!C$5,Rates!D33))/6000*(A32-A31)*$A$1+IF(AG31=0,T31*Rates!B$6,IF(AND(AG31=1,AH31=0),T31*Rates!C$6,Rates!D34))/6000*(A32-A31)*$A$1</f>
        <v>2339.8636000000001</v>
      </c>
      <c r="AZ32" s="28">
        <f>AZ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41))))))))/6000*(A32-A31)*$A$1</f>
        <v>102.21966666666668</v>
      </c>
      <c r="BA32" s="28">
        <f>BA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45))))))))/6000*(A32-A31)*$A$1</f>
        <v>0</v>
      </c>
      <c r="BB32" t="s">
        <v>73</v>
      </c>
      <c r="BC32" t="s">
        <v>63</v>
      </c>
      <c r="BD32" t="s">
        <v>55</v>
      </c>
      <c r="BE32" t="s">
        <v>54</v>
      </c>
    </row>
    <row r="33" spans="1:59" x14ac:dyDescent="0.35">
      <c r="A33">
        <f>A32+25</f>
        <v>855</v>
      </c>
      <c r="B33" s="5">
        <f t="shared" si="5"/>
        <v>9.8958333333333329E-3</v>
      </c>
      <c r="C33" s="23">
        <f>C32-AB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38)))))))))))/6000*(A33-A32)*$A$1</f>
        <v>110.17816666666677</v>
      </c>
      <c r="D33" s="23">
        <f>D32-AC32+IF(AG32=0,P32*Rates!B$2,IF(AND(AG32=1,AH32=0),P32*Rates!C$2,Rates!D31))/6000*(A33-A32)*$A$1+IF(AG32=0,Q32*Rates!B$3,IF(AND(AG32=1,AH32=0),Q32*Rates!C$3,Rates!D32))/6000*(A33-A32)*$A$1+IF(AG32=0,R32*Rates!B$4,IF(AND(AG32=1,AH32=0),R32*Rates!C$4,Rates!D33))/6000*(A33-A32)*$A$1+IF(AG32=0,S32*Rates!B$5,IF(AND(AG32=1,AH32=0),S32*Rates!C$5,Rates!D34))/6000*(A33-A32)*$A$1+IF(AG32=0,T32*Rates!B$6,IF(AND(AG32=1,AH32=0),T32*Rates!C$6,Rates!D35))/6000*(A33-A32)*$A$1</f>
        <v>726.67709999999988</v>
      </c>
      <c r="E33" s="23">
        <f>E32-AD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42))))))))/6000*(A33-A32)*$A$1</f>
        <v>167.47633333333334</v>
      </c>
      <c r="F33" s="24">
        <f>F32-AE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46))))))))/6000*(A33-A32)*$A$1</f>
        <v>200</v>
      </c>
      <c r="G33" s="15">
        <f t="shared" si="0"/>
        <v>31</v>
      </c>
      <c r="H33" s="16">
        <v>1</v>
      </c>
      <c r="I33">
        <f t="shared" si="10"/>
        <v>32</v>
      </c>
      <c r="J33" s="16">
        <f>5+COUNTIF(BB$3:BP32,"House")*5</f>
        <v>35</v>
      </c>
      <c r="K33" s="6">
        <f t="shared" si="11"/>
        <v>0</v>
      </c>
      <c r="L33" s="17"/>
      <c r="N33" s="19">
        <v>9</v>
      </c>
      <c r="O33" s="13">
        <f t="shared" si="12"/>
        <v>16</v>
      </c>
      <c r="Q33" s="38">
        <v>6</v>
      </c>
      <c r="R33" s="41"/>
      <c r="S33" s="41"/>
      <c r="T33" s="40">
        <v>10</v>
      </c>
      <c r="U33" s="19">
        <v>6</v>
      </c>
      <c r="W33" s="26">
        <f>W32-IF(AG32=0,P32*Rates!B$2,IF(AND(AG32=1,AH32=0),P32*Rates!C$2,Rates!D31))/6000*(A33-A32)*$A$1</f>
        <v>-6.5400000000112257E-2</v>
      </c>
      <c r="X33" s="28">
        <f>X32-IF(AG32=0,Q32*Rates!B$3,IF(AND(AG32=1,AH32=0),Q32*Rates!C$3,Rates!D32))/6000*(A33-A32)*$A$1</f>
        <v>311.58333333333343</v>
      </c>
      <c r="Y33" s="28">
        <f>Y32-IF(AG32=0,R32*Rates!B$4,IF(AND(AG32=1,AH32=0),R32*Rates!C$4,Rates!D33))/6000*(A33-A32)*$A$1</f>
        <v>-3.3330000000001405</v>
      </c>
      <c r="Z33" s="29">
        <f>Z32-IF(AG32=0,S32*Rates!B$5,IF(AND(AG32=1,AH32=0),S32*Rates!C$5,Rates!D34))/6000*(A33-A32)*$A$1</f>
        <v>2.6320000000000334</v>
      </c>
      <c r="AA33" s="28"/>
      <c r="AB33" s="9">
        <f>_xlfn.IFNA(VLOOKUP(BB33,'Cost&amp;Time'!A:E,3,FALSE),0)+_xlfn.IFNA(VLOOKUP(BC33,'Cost&amp;Time'!A:E,3,FALSE),0)+_xlfn.IFNA(VLOOKUP(BD33,'Cost&amp;Time'!A:E,3,FALSE),0)+_xlfn.IFNA(VLOOKUP(BE33,'Cost&amp;Time'!A:E,3,FALSE),0)+_xlfn.IFNA(VLOOKUP(BF33,'Cost&amp;Time'!A:E,3,FALSE),0)+_xlfn.IFNA(VLOOKUP(BG33,'Cost&amp;Time'!A:E,3,FALSE),0)+_xlfn.IFNA(VLOOKUP(BH33,'Cost&amp;Time'!A:E,3,FALSE),0)+_xlfn.IFNA(VLOOKUP(BI33,'Cost&amp;Time'!A:E,3,FALSE),0)</f>
        <v>0</v>
      </c>
      <c r="AC33" s="9">
        <f>_xlfn.IFNA(VLOOKUP(BB33,'Cost&amp;Time'!A:E,2,FALSE),0)+_xlfn.IFNA(VLOOKUP(BC33,'Cost&amp;Time'!A:E,2,FALSE),0)+_xlfn.IFNA(VLOOKUP(BD33,'Cost&amp;Time'!A:E,2,FALSE),0)+_xlfn.IFNA(VLOOKUP(BE33,'Cost&amp;Time'!A:E,2,FALSE),0)+_xlfn.IFNA(VLOOKUP(BF33,'Cost&amp;Time'!A:E,2,FALSE),0)+_xlfn.IFNA(VLOOKUP(BG33,'Cost&amp;Time'!A:E,2,FALSE),0)+_xlfn.IFNA(VLOOKUP(BH33,'Cost&amp;Time'!A:E,2,FALSE),0)+_xlfn.IFNA(VLOOKUP(BI33,'Cost&amp;Time'!A:E,2,FALSE),0)</f>
        <v>50</v>
      </c>
      <c r="AD33" s="9">
        <f>_xlfn.IFNA(VLOOKUP(BB33,'Cost&amp;Time'!A:E,4,FALSE),0)+_xlfn.IFNA(VLOOKUP(BC33,'Cost&amp;Time'!A:E,4,FALSE),0)+_xlfn.IFNA(VLOOKUP(BD33,'Cost&amp;Time'!A:E,4,FALSE),0)+_xlfn.IFNA(VLOOKUP(BE33,'Cost&amp;Time'!A:E,4,FALSE),0)+_xlfn.IFNA(VLOOKUP(BF33,'Cost&amp;Time'!A:E,4,FALSE),0)+_xlfn.IFNA(VLOOKUP(BG33,'Cost&amp;Time'!A:E,4,FALSE),0)+_xlfn.IFNA(VLOOKUP(BH33,'Cost&amp;Time'!A:E,4,FALSE),0)+_xlfn.IFNA(VLOOKUP(BI33,'Cost&amp;Time'!A:E,4,FALSE),0)</f>
        <v>0</v>
      </c>
      <c r="AE33" s="6">
        <f>_xlfn.IFNA(VLOOKUP(BB33,'Cost&amp;Time'!A:E,5,FALSE),0)+_xlfn.IFNA(VLOOKUP(BC33,'Cost&amp;Time'!A:E,5,FALSE),0)+_xlfn.IFNA(VLOOKUP(BD33,'Cost&amp;Time'!A:E,5,FALSE),0)+_xlfn.IFNA(VLOOKUP(BE33,'Cost&amp;Time'!A:E,5,FALSE),0)+_xlfn.IFNA(VLOOKUP(BF33,'Cost&amp;Time'!A:E,5,FALSE),0)+_xlfn.IFNA(VLOOKUP(BG33,'Cost&amp;Time'!A:E,5,FALSE),0)+_xlfn.IFNA(VLOOKUP(BH33,'Cost&amp;Time'!A:E,5,FALSE),0)+_xlfn.IFNA(VLOOKUP(BI33,'Cost&amp;Time'!A:E,5,FALSE),0)</f>
        <v>0</v>
      </c>
      <c r="AI33" s="9">
        <v>1</v>
      </c>
      <c r="AL33" s="9">
        <v>1</v>
      </c>
      <c r="AX33" s="28">
        <f>AX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38)))))))))))/6000*(A33-A32)*$A$1</f>
        <v>1560.1781666666666</v>
      </c>
      <c r="AY33" s="28">
        <f>AY32+IF(AG32=0,P32*Rates!B$2,IF(AND(AG32=1,AH32=0),P32*Rates!C$2,Rates!D31))/6000*(A33-A32)*$A$1+IF(AG32=0,Q32*Rates!B$3,IF(AND(AG32=1,AH32=0),Q32*Rates!C$3,Rates!D32))/6000*(A33-A32)*$A$1+IF(AG32=0,R32*Rates!B$4,IF(AND(AG32=1,AH32=0),R32*Rates!C$4,Rates!D33))/6000*(A33-A32)*$A$1+IF(AG32=0,S32*Rates!B$5,IF(AND(AG32=1,AH32=0),S32*Rates!C$5,Rates!D34))/6000*(A33-A32)*$A$1+IF(AG32=0,T32*Rates!B$6,IF(AND(AG32=1,AH32=0),T32*Rates!C$6,Rates!D35))/6000*(A33-A32)*$A$1</f>
        <v>2426.6770999999999</v>
      </c>
      <c r="AZ33" s="28">
        <f>AZ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42))))))))/6000*(A33-A32)*$A$1</f>
        <v>117.47633333333334</v>
      </c>
      <c r="BA33" s="28">
        <f>BA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46))))))))/6000*(A33-A32)*$A$1</f>
        <v>0</v>
      </c>
      <c r="BB33" t="s">
        <v>73</v>
      </c>
    </row>
    <row r="34" spans="1:59" x14ac:dyDescent="0.35">
      <c r="A34">
        <f>A33+25</f>
        <v>880</v>
      </c>
      <c r="B34" s="5">
        <f t="shared" si="5"/>
        <v>1.0185185185185186E-2</v>
      </c>
      <c r="C34" s="23">
        <f>C33-AB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39)))))))))))/6000*(A34-A33)*$A$1</f>
        <v>177.52216666666678</v>
      </c>
      <c r="D34" s="23">
        <f>D33-AC33+IF(AG33=0,P33*Rates!B$2,IF(AND(AG33=1,AH33=0),P33*Rates!C$2,Rates!D32))/6000*(A34-A33)*$A$1+IF(AG33=0,Q33*Rates!B$3,IF(AND(AG33=1,AH33=0),Q33*Rates!C$3,Rates!D33))/6000*(A34-A33)*$A$1+IF(AG33=0,R33*Rates!B$4,IF(AND(AG33=1,AH33=0),R33*Rates!C$4,Rates!D34))/6000*(A34-A33)*$A$1+IF(AG33=0,S33*Rates!B$5,IF(AND(AG33=1,AH33=0),S33*Rates!C$5,Rates!D35))/6000*(A34-A33)*$A$1+IF(AG33=0,T33*Rates!B$6,IF(AND(AG33=1,AH33=0),T33*Rates!C$6,Rates!D36))/6000*(A34-A33)*$A$1</f>
        <v>769.21376666666652</v>
      </c>
      <c r="E34" s="23">
        <f>E33-AD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43))))))))/6000*(A34-A33)*$A$1</f>
        <v>213.24633333333335</v>
      </c>
      <c r="F34" s="24">
        <f>F33-AE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47))))))))/6000*(A34-A33)*$A$1</f>
        <v>200</v>
      </c>
      <c r="G34" s="15">
        <f t="shared" si="0"/>
        <v>32</v>
      </c>
      <c r="H34" s="16">
        <v>1</v>
      </c>
      <c r="I34">
        <f t="shared" si="10"/>
        <v>33</v>
      </c>
      <c r="J34" s="16">
        <f>5+COUNTIF(BB$3:BP33,"House")*5</f>
        <v>35</v>
      </c>
      <c r="K34" s="6">
        <f t="shared" si="11"/>
        <v>0</v>
      </c>
      <c r="L34" s="17">
        <v>2</v>
      </c>
      <c r="N34" s="19">
        <v>8</v>
      </c>
      <c r="O34" s="13">
        <f t="shared" si="12"/>
        <v>16</v>
      </c>
      <c r="Q34" s="38">
        <v>6</v>
      </c>
      <c r="R34" s="41"/>
      <c r="S34" s="41"/>
      <c r="T34" s="40">
        <v>10</v>
      </c>
      <c r="U34" s="19">
        <v>6</v>
      </c>
      <c r="W34" s="26">
        <f>W33-IF(AG33=0,P33*Rates!B$2,IF(AND(AG33=1,AH33=0),P33*Rates!C$2,Rates!D32))/6000*(A34-A33)*$A$1</f>
        <v>-6.5400000000112257E-2</v>
      </c>
      <c r="X34" s="28">
        <f>X33-IF(AG33=0,Q33*Rates!B$3,IF(AND(AG33=1,AH33=0),Q33*Rates!C$3,Rates!D33))/6000*(A34-A33)*$A$1</f>
        <v>276.27833333333342</v>
      </c>
      <c r="Y34" s="28">
        <f>Y33-IF(AG33=0,R33*Rates!B$4,IF(AND(AG33=1,AH33=0),R33*Rates!C$4,Rates!D34))/6000*(A34-A33)*$A$1</f>
        <v>-3.3330000000001405</v>
      </c>
      <c r="Z34" s="29">
        <f>Z33-IF(AG33=0,S33*Rates!B$5,IF(AND(AG33=1,AH33=0),S33*Rates!C$5,Rates!D35))/6000*(A34-A33)*$A$1</f>
        <v>2.6320000000000334</v>
      </c>
      <c r="AA34" s="28"/>
      <c r="AB34" s="9">
        <f>_xlfn.IFNA(VLOOKUP(BB34,'Cost&amp;Time'!A:E,3,FALSE),0)+_xlfn.IFNA(VLOOKUP(BC34,'Cost&amp;Time'!A:E,3,FALSE),0)+_xlfn.IFNA(VLOOKUP(BD34,'Cost&amp;Time'!A:E,3,FALSE),0)+_xlfn.IFNA(VLOOKUP(BE34,'Cost&amp;Time'!A:E,3,FALSE),0)+_xlfn.IFNA(VLOOKUP(BF34,'Cost&amp;Time'!A:E,3,FALSE),0)+_xlfn.IFNA(VLOOKUP(BG34,'Cost&amp;Time'!A:E,3,FALSE),0)+_xlfn.IFNA(VLOOKUP(BH34,'Cost&amp;Time'!A:E,3,FALSE),0)+_xlfn.IFNA(VLOOKUP(BI34,'Cost&amp;Time'!A:E,3,FALSE),0)</f>
        <v>325</v>
      </c>
      <c r="AC34" s="9">
        <f>_xlfn.IFNA(VLOOKUP(BB34,'Cost&amp;Time'!A:E,2,FALSE),0)+_xlfn.IFNA(VLOOKUP(BC34,'Cost&amp;Time'!A:E,2,FALSE),0)+_xlfn.IFNA(VLOOKUP(BD34,'Cost&amp;Time'!A:E,2,FALSE),0)+_xlfn.IFNA(VLOOKUP(BE34,'Cost&amp;Time'!A:E,2,FALSE),0)+_xlfn.IFNA(VLOOKUP(BF34,'Cost&amp;Time'!A:E,2,FALSE),0)+_xlfn.IFNA(VLOOKUP(BG34,'Cost&amp;Time'!A:E,2,FALSE),0)+_xlfn.IFNA(VLOOKUP(BH34,'Cost&amp;Time'!A:E,2,FALSE),0)+_xlfn.IFNA(VLOOKUP(BI34,'Cost&amp;Time'!A:E,2,FALSE),0)</f>
        <v>975</v>
      </c>
      <c r="AD34" s="9">
        <f>_xlfn.IFNA(VLOOKUP(BB34,'Cost&amp;Time'!A:E,4,FALSE),0)+_xlfn.IFNA(VLOOKUP(BC34,'Cost&amp;Time'!A:E,4,FALSE),0)+_xlfn.IFNA(VLOOKUP(BD34,'Cost&amp;Time'!A:E,4,FALSE),0)+_xlfn.IFNA(VLOOKUP(BE34,'Cost&amp;Time'!A:E,4,FALSE),0)+_xlfn.IFNA(VLOOKUP(BF34,'Cost&amp;Time'!A:E,4,FALSE),0)+_xlfn.IFNA(VLOOKUP(BG34,'Cost&amp;Time'!A:E,4,FALSE),0)+_xlfn.IFNA(VLOOKUP(BH34,'Cost&amp;Time'!A:E,4,FALSE),0)+_xlfn.IFNA(VLOOKUP(BI34,'Cost&amp;Time'!A:E,4,FALSE),0)</f>
        <v>200</v>
      </c>
      <c r="AE34" s="6">
        <f>_xlfn.IFNA(VLOOKUP(BB34,'Cost&amp;Time'!A:E,5,FALSE),0)+_xlfn.IFNA(VLOOKUP(BC34,'Cost&amp;Time'!A:E,5,FALSE),0)+_xlfn.IFNA(VLOOKUP(BD34,'Cost&amp;Time'!A:E,5,FALSE),0)+_xlfn.IFNA(VLOOKUP(BE34,'Cost&amp;Time'!A:E,5,FALSE),0)+_xlfn.IFNA(VLOOKUP(BF34,'Cost&amp;Time'!A:E,5,FALSE),0)+_xlfn.IFNA(VLOOKUP(BG34,'Cost&amp;Time'!A:E,5,FALSE),0)+_xlfn.IFNA(VLOOKUP(BH34,'Cost&amp;Time'!A:E,5,FALSE),0)+_xlfn.IFNA(VLOOKUP(BI34,'Cost&amp;Time'!A:E,5,FALSE),0)</f>
        <v>0</v>
      </c>
      <c r="AI34" s="9">
        <v>1</v>
      </c>
      <c r="AL34" s="9">
        <v>1</v>
      </c>
      <c r="AV34" s="9">
        <v>5</v>
      </c>
      <c r="AX34" s="28">
        <f>AX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39)))))))))))/6000*(A34-A33)*$A$1</f>
        <v>1627.5221666666666</v>
      </c>
      <c r="AY34" s="28">
        <f>AY33+IF(AG33=0,P33*Rates!B$2,IF(AND(AG33=1,AH33=0),P33*Rates!C$2,Rates!D32))/6000*(A34-A33)*$A$1+IF(AG33=0,Q33*Rates!B$3,IF(AND(AG33=1,AH33=0),Q33*Rates!C$3,Rates!D33))/6000*(A34-A33)*$A$1+IF(AG33=0,R33*Rates!B$4,IF(AND(AG33=1,AH33=0),R33*Rates!C$4,Rates!D34))/6000*(A34-A33)*$A$1+IF(AG33=0,S33*Rates!B$5,IF(AND(AG33=1,AH33=0),S33*Rates!C$5,Rates!D35))/6000*(A34-A33)*$A$1+IF(AG33=0,T33*Rates!B$6,IF(AND(AG33=1,AH33=0),T33*Rates!C$6,Rates!D36))/6000*(A34-A33)*$A$1</f>
        <v>2519.2137666666663</v>
      </c>
      <c r="AZ34" s="28">
        <f>AZ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43))))))))/6000*(A34-A33)*$A$1</f>
        <v>163.24633333333335</v>
      </c>
      <c r="BA34" s="28">
        <f>BA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47))))))))/6000*(A34-A33)*$A$1</f>
        <v>0</v>
      </c>
      <c r="BB34" t="s">
        <v>98</v>
      </c>
      <c r="BC34" t="s">
        <v>108</v>
      </c>
      <c r="BD34" t="s">
        <v>102</v>
      </c>
      <c r="BE34" t="s">
        <v>63</v>
      </c>
      <c r="BF34" t="s">
        <v>49</v>
      </c>
    </row>
    <row r="35" spans="1:59" x14ac:dyDescent="0.35">
      <c r="A35">
        <f>A34+160</f>
        <v>1040</v>
      </c>
      <c r="B35" s="5">
        <f t="shared" si="5"/>
        <v>1.2037037037037037E-2</v>
      </c>
      <c r="C35" s="23">
        <f>C34-AB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40)))))))))))/6000*(A35-A34)*$A$1</f>
        <v>235.63470000000009</v>
      </c>
      <c r="D35" s="23">
        <f>D34-AC34+IF(AG34=0,P34*Rates!B$2,IF(AND(AG34=1,AH34=0),P34*Rates!C$2,Rates!D33))/6000*(A35-A34)*$A$1+IF(AG34=0,Q34*Rates!B$3,IF(AND(AG34=1,AH34=0),Q34*Rates!C$3,Rates!D34))/6000*(A35-A34)*$A$1+IF(AG34=0,R34*Rates!B$4,IF(AND(AG34=1,AH34=0),R34*Rates!C$4,Rates!D35))/6000*(A35-A34)*$A$1+IF(AG34=0,S34*Rates!B$5,IF(AND(AG34=1,AH34=0),S34*Rates!C$5,Rates!D36))/6000*(A35-A34)*$A$1+IF(AG34=0,T34*Rates!B$6,IF(AND(AG34=1,AH34=0),T34*Rates!C$6,Rates!D37))/6000*(A35-A34)*$A$1</f>
        <v>386.44843333333318</v>
      </c>
      <c r="E35" s="23">
        <f>E34-AD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44))))))))/6000*(A35-A34)*$A$1</f>
        <v>306.17433333333338</v>
      </c>
      <c r="F35" s="24">
        <f>F34-AE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48))))))))/6000*(A35-A34)*$A$1</f>
        <v>200</v>
      </c>
      <c r="G35" s="15">
        <f t="shared" si="0"/>
        <v>32</v>
      </c>
      <c r="H35" s="16">
        <v>1</v>
      </c>
      <c r="I35">
        <f t="shared" si="10"/>
        <v>33</v>
      </c>
      <c r="J35" s="16">
        <f>5+COUNTIF(BB$3:BP34,"House")*5</f>
        <v>40</v>
      </c>
      <c r="K35" s="6">
        <f t="shared" si="11"/>
        <v>0</v>
      </c>
      <c r="L35" s="17">
        <v>3.6</v>
      </c>
      <c r="N35" s="19">
        <v>8</v>
      </c>
      <c r="O35" s="13">
        <f t="shared" si="12"/>
        <v>15</v>
      </c>
      <c r="Q35" s="41">
        <v>5</v>
      </c>
      <c r="R35" s="41"/>
      <c r="S35" s="41"/>
      <c r="T35" s="40">
        <v>10</v>
      </c>
      <c r="U35" s="19">
        <v>5.4</v>
      </c>
      <c r="W35" s="26">
        <f>W34-IF(AG34=0,P34*Rates!B$2,IF(AND(AG34=1,AH34=0),P34*Rates!C$2,Rates!D33))/6000*(A35-A34)*$A$1</f>
        <v>-6.5400000000112257E-2</v>
      </c>
      <c r="X35" s="28">
        <f>X34-IF(AG34=0,Q34*Rates!B$3,IF(AND(AG34=1,AH34=0),Q34*Rates!C$3,Rates!D34))/6000*(A35-A34)*$A$1</f>
        <v>50.326333333333423</v>
      </c>
      <c r="Y35" s="28">
        <f>Y34-IF(AG34=0,R34*Rates!B$4,IF(AND(AG34=1,AH34=0),R34*Rates!C$4,Rates!D35))/6000*(A35-A34)*$A$1</f>
        <v>-3.3330000000001405</v>
      </c>
      <c r="Z35" s="29">
        <f>Z34-IF(AG34=0,S34*Rates!B$5,IF(AND(AG34=1,AH34=0),S34*Rates!C$5,Rates!D36))/6000*(A35-A34)*$A$1</f>
        <v>2.6320000000000334</v>
      </c>
      <c r="AA35" s="28"/>
      <c r="AB35" s="9">
        <f>_xlfn.IFNA(VLOOKUP(BB35,'Cost&amp;Time'!A:E,3,FALSE),0)+_xlfn.IFNA(VLOOKUP(BC35,'Cost&amp;Time'!A:E,3,FALSE),0)+_xlfn.IFNA(VLOOKUP(BD35,'Cost&amp;Time'!A:E,3,FALSE),0)+_xlfn.IFNA(VLOOKUP(BE35,'Cost&amp;Time'!A:E,3,FALSE),0)+_xlfn.IFNA(VLOOKUP(BF35,'Cost&amp;Time'!A:E,3,FALSE),0)+_xlfn.IFNA(VLOOKUP(BG35,'Cost&amp;Time'!A:E,3,FALSE),0)+_xlfn.IFNA(VLOOKUP(BH35,'Cost&amp;Time'!A:E,3,FALSE),0)+_xlfn.IFNA(VLOOKUP(BI35,'Cost&amp;Time'!A:E,3,FALSE),0)</f>
        <v>120</v>
      </c>
      <c r="AC35" s="9">
        <f>_xlfn.IFNA(VLOOKUP(BB35,'Cost&amp;Time'!A:E,2,FALSE),0)+_xlfn.IFNA(VLOOKUP(BC35,'Cost&amp;Time'!A:E,2,FALSE),0)+_xlfn.IFNA(VLOOKUP(BD35,'Cost&amp;Time'!A:E,2,FALSE),0)+_xlfn.IFNA(VLOOKUP(BE35,'Cost&amp;Time'!A:E,2,FALSE),0)+_xlfn.IFNA(VLOOKUP(BF35,'Cost&amp;Time'!A:E,2,FALSE),0)+_xlfn.IFNA(VLOOKUP(BG35,'Cost&amp;Time'!A:E,2,FALSE),0)+_xlfn.IFNA(VLOOKUP(BH35,'Cost&amp;Time'!A:E,2,FALSE),0)+_xlfn.IFNA(VLOOKUP(BI35,'Cost&amp;Time'!A:E,2,FALSE),0)</f>
        <v>170</v>
      </c>
      <c r="AD35" s="9">
        <f>_xlfn.IFNA(VLOOKUP(BB35,'Cost&amp;Time'!A:E,4,FALSE),0)+_xlfn.IFNA(VLOOKUP(BC35,'Cost&amp;Time'!A:E,4,FALSE),0)+_xlfn.IFNA(VLOOKUP(BD35,'Cost&amp;Time'!A:E,4,FALSE),0)+_xlfn.IFNA(VLOOKUP(BE35,'Cost&amp;Time'!A:E,4,FALSE),0)+_xlfn.IFNA(VLOOKUP(BF35,'Cost&amp;Time'!A:E,4,FALSE),0)+_xlfn.IFNA(VLOOKUP(BG35,'Cost&amp;Time'!A:E,4,FALSE),0)+_xlfn.IFNA(VLOOKUP(BH35,'Cost&amp;Time'!A:E,4,FALSE),0)+_xlfn.IFNA(VLOOKUP(BI35,'Cost&amp;Time'!A:E,4,FALSE),0)</f>
        <v>150</v>
      </c>
      <c r="AE35" s="6">
        <f>_xlfn.IFNA(VLOOKUP(BB35,'Cost&amp;Time'!A:E,5,FALSE),0)+_xlfn.IFNA(VLOOKUP(BC35,'Cost&amp;Time'!A:E,5,FALSE),0)+_xlfn.IFNA(VLOOKUP(BD35,'Cost&amp;Time'!A:E,5,FALSE),0)+_xlfn.IFNA(VLOOKUP(BE35,'Cost&amp;Time'!A:E,5,FALSE),0)+_xlfn.IFNA(VLOOKUP(BF35,'Cost&amp;Time'!A:E,5,FALSE),0)+_xlfn.IFNA(VLOOKUP(BG35,'Cost&amp;Time'!A:E,5,FALSE),0)+_xlfn.IFNA(VLOOKUP(BH35,'Cost&amp;Time'!A:E,5,FALSE),0)+_xlfn.IFNA(VLOOKUP(BI35,'Cost&amp;Time'!A:E,5,FALSE),0)</f>
        <v>0</v>
      </c>
      <c r="AI35" s="9">
        <v>1</v>
      </c>
      <c r="AL35" s="9">
        <v>1</v>
      </c>
      <c r="AV35" s="9">
        <v>5</v>
      </c>
      <c r="AX35" s="28">
        <f>AX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40)))))))))))/6000*(A35-A34)*$A$1</f>
        <v>2010.6347000000001</v>
      </c>
      <c r="AY35" s="28">
        <f>AY34+IF(AG34=0,P34*Rates!B$2,IF(AND(AG34=1,AH34=0),P34*Rates!C$2,Rates!D33))/6000*(A35-A34)*$A$1+IF(AG34=0,Q34*Rates!B$3,IF(AND(AG34=1,AH34=0),Q34*Rates!C$3,Rates!D34))/6000*(A35-A34)*$A$1+IF(AG34=0,R34*Rates!B$4,IF(AND(AG34=1,AH34=0),R34*Rates!C$4,Rates!D35))/6000*(A35-A34)*$A$1+IF(AG34=0,S34*Rates!B$5,IF(AND(AG34=1,AH34=0),S34*Rates!C$5,Rates!D36))/6000*(A35-A34)*$A$1+IF(AG34=0,T34*Rates!B$6,IF(AND(AG34=1,AH34=0),T34*Rates!C$6,Rates!D37))/6000*(A35-A34)*$A$1</f>
        <v>3111.4484333333326</v>
      </c>
      <c r="AZ35" s="28">
        <f>AZ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44))))))))/6000*(A35-A34)*$A$1</f>
        <v>456.17433333333338</v>
      </c>
      <c r="BA35" s="28">
        <f>BA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48))))))))/6000*(A35-A34)*$A$1</f>
        <v>0</v>
      </c>
      <c r="BB35" t="s">
        <v>73</v>
      </c>
      <c r="BC35" t="s">
        <v>92</v>
      </c>
      <c r="BD35" t="s">
        <v>92</v>
      </c>
      <c r="BE35" t="s">
        <v>54</v>
      </c>
      <c r="BF35" t="s">
        <v>54</v>
      </c>
    </row>
    <row r="36" spans="1:59" x14ac:dyDescent="0.35">
      <c r="A36">
        <f>A35+25</f>
        <v>1065</v>
      </c>
      <c r="B36" s="5">
        <f t="shared" si="5"/>
        <v>1.2326388888888888E-2</v>
      </c>
      <c r="C36" s="23">
        <f>C35-AB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41)))))))))))/6000*(A36-A35)*$A$1</f>
        <v>175.49603333333343</v>
      </c>
      <c r="D36" s="23">
        <f>D35-AC35+IF(AG35=0,P35*Rates!B$2,IF(AND(AG35=1,AH35=0),P35*Rates!C$2,Rates!D34))/6000*(A36-A35)*$A$1+IF(AG35=0,Q35*Rates!B$3,IF(AND(AG35=1,AH35=0),Q35*Rates!C$3,Rates!D35))/6000*(A36-A35)*$A$1+IF(AG35=0,R35*Rates!B$4,IF(AND(AG35=1,AH35=0),R35*Rates!C$4,Rates!D36))/6000*(A36-A35)*$A$1+IF(AG35=0,S35*Rates!B$5,IF(AND(AG35=1,AH35=0),S35*Rates!C$5,Rates!D37))/6000*(A36-A35)*$A$1+IF(AG35=0,T35*Rates!B$6,IF(AND(AG35=1,AH35=0),T35*Rates!C$6,Rates!D38))/6000*(A36-A35)*$A$1</f>
        <v>303.10093333333316</v>
      </c>
      <c r="E36" s="23">
        <f>E35-AD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45))))))))/6000*(A36-A35)*$A$1</f>
        <v>197.36733333333336</v>
      </c>
      <c r="F36" s="24">
        <f>F35-AE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49))))))))/6000*(A36-A35)*$A$1</f>
        <v>200</v>
      </c>
      <c r="G36" s="15">
        <f t="shared" si="0"/>
        <v>33</v>
      </c>
      <c r="H36" s="16">
        <v>3</v>
      </c>
      <c r="I36">
        <f t="shared" si="10"/>
        <v>36</v>
      </c>
      <c r="J36" s="16">
        <f>5+COUNTIF(BB$3:BP35,"House")*5</f>
        <v>40</v>
      </c>
      <c r="K36" s="6">
        <f t="shared" si="11"/>
        <v>0</v>
      </c>
      <c r="L36" s="17">
        <v>2</v>
      </c>
      <c r="N36" s="19">
        <v>9</v>
      </c>
      <c r="O36" s="13">
        <f t="shared" si="12"/>
        <v>16</v>
      </c>
      <c r="Q36" s="41">
        <v>4</v>
      </c>
      <c r="R36" s="41"/>
      <c r="S36" s="41"/>
      <c r="T36" s="40">
        <v>12</v>
      </c>
      <c r="U36" s="19">
        <v>6</v>
      </c>
      <c r="W36" s="26">
        <f>W35-IF(AG35=0,P35*Rates!B$2,IF(AND(AG35=1,AH35=0),P35*Rates!C$2,Rates!D34))/6000*(A36-A35)*$A$1</f>
        <v>-6.5400000000112257E-2</v>
      </c>
      <c r="X36" s="28">
        <f>X35-IF(AG35=0,Q35*Rates!B$3,IF(AND(AG35=1,AH35=0),Q35*Rates!C$3,Rates!D35))/6000*(A36-A35)*$A$1</f>
        <v>20.905500000000092</v>
      </c>
      <c r="Y36" s="28">
        <f>Y35-IF(AG35=0,R35*Rates!B$4,IF(AND(AG35=1,AH35=0),R35*Rates!C$4,Rates!D36))/6000*(A36-A35)*$A$1</f>
        <v>-3.3330000000001405</v>
      </c>
      <c r="Z36" s="29">
        <f>Z35-IF(AG35=0,S35*Rates!B$5,IF(AND(AG35=1,AH35=0),S35*Rates!C$5,Rates!D37))/6000*(A36-A35)*$A$1</f>
        <v>2.6320000000000334</v>
      </c>
      <c r="AA36" s="28"/>
      <c r="AB36" s="9">
        <f>_xlfn.IFNA(VLOOKUP(BB36,'Cost&amp;Time'!A:E,3,FALSE),0)+_xlfn.IFNA(VLOOKUP(BC36,'Cost&amp;Time'!A:E,3,FALSE),0)+_xlfn.IFNA(VLOOKUP(BD36,'Cost&amp;Time'!A:E,3,FALSE),0)+_xlfn.IFNA(VLOOKUP(BE36,'Cost&amp;Time'!A:E,3,FALSE),0)+_xlfn.IFNA(VLOOKUP(BF36,'Cost&amp;Time'!A:E,3,FALSE),0)+_xlfn.IFNA(VLOOKUP(BG36,'Cost&amp;Time'!A:E,3,FALSE),0)+_xlfn.IFNA(VLOOKUP(BH36,'Cost&amp;Time'!A:E,3,FALSE),0)+_xlfn.IFNA(VLOOKUP(BI36,'Cost&amp;Time'!A:E,3,FALSE),0)</f>
        <v>120</v>
      </c>
      <c r="AC36" s="9">
        <f>_xlfn.IFNA(VLOOKUP(BB36,'Cost&amp;Time'!A:E,2,FALSE),0)+_xlfn.IFNA(VLOOKUP(BC36,'Cost&amp;Time'!A:E,2,FALSE),0)+_xlfn.IFNA(VLOOKUP(BD36,'Cost&amp;Time'!A:E,2,FALSE),0)+_xlfn.IFNA(VLOOKUP(BE36,'Cost&amp;Time'!A:E,2,FALSE),0)+_xlfn.IFNA(VLOOKUP(BF36,'Cost&amp;Time'!A:E,2,FALSE),0)+_xlfn.IFNA(VLOOKUP(BG36,'Cost&amp;Time'!A:E,2,FALSE),0)+_xlfn.IFNA(VLOOKUP(BH36,'Cost&amp;Time'!A:E,2,FALSE),0)+_xlfn.IFNA(VLOOKUP(BI36,'Cost&amp;Time'!A:E,2,FALSE),0)</f>
        <v>170</v>
      </c>
      <c r="AD36" s="9">
        <f>_xlfn.IFNA(VLOOKUP(BB36,'Cost&amp;Time'!A:E,4,FALSE),0)+_xlfn.IFNA(VLOOKUP(BC36,'Cost&amp;Time'!A:E,4,FALSE),0)+_xlfn.IFNA(VLOOKUP(BD36,'Cost&amp;Time'!A:E,4,FALSE),0)+_xlfn.IFNA(VLOOKUP(BE36,'Cost&amp;Time'!A:E,4,FALSE),0)+_xlfn.IFNA(VLOOKUP(BF36,'Cost&amp;Time'!A:E,4,FALSE),0)+_xlfn.IFNA(VLOOKUP(BG36,'Cost&amp;Time'!A:E,4,FALSE),0)+_xlfn.IFNA(VLOOKUP(BH36,'Cost&amp;Time'!A:E,4,FALSE),0)+_xlfn.IFNA(VLOOKUP(BI36,'Cost&amp;Time'!A:E,4,FALSE),0)</f>
        <v>150</v>
      </c>
      <c r="AE36" s="6">
        <f>_xlfn.IFNA(VLOOKUP(BB36,'Cost&amp;Time'!A:E,5,FALSE),0)+_xlfn.IFNA(VLOOKUP(BC36,'Cost&amp;Time'!A:E,5,FALSE),0)+_xlfn.IFNA(VLOOKUP(BD36,'Cost&amp;Time'!A:E,5,FALSE),0)+_xlfn.IFNA(VLOOKUP(BE36,'Cost&amp;Time'!A:E,5,FALSE),0)+_xlfn.IFNA(VLOOKUP(BF36,'Cost&amp;Time'!A:E,5,FALSE),0)+_xlfn.IFNA(VLOOKUP(BG36,'Cost&amp;Time'!A:E,5,FALSE),0)+_xlfn.IFNA(VLOOKUP(BH36,'Cost&amp;Time'!A:E,5,FALSE),0)+_xlfn.IFNA(VLOOKUP(BI36,'Cost&amp;Time'!A:E,5,FALSE),0)</f>
        <v>0</v>
      </c>
      <c r="AI36" s="9">
        <v>1</v>
      </c>
      <c r="AL36" s="9">
        <v>1</v>
      </c>
      <c r="AV36" s="9">
        <v>5</v>
      </c>
      <c r="AX36" s="28">
        <f>AX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41)))))))))))/6000*(A36-A35)*$A$1</f>
        <v>2070.4960333333333</v>
      </c>
      <c r="AY36" s="28">
        <f>AY35+IF(AG35=0,P35*Rates!B$2,IF(AND(AG35=1,AH35=0),P35*Rates!C$2,Rates!D34))/6000*(A36-A35)*$A$1+IF(AG35=0,Q35*Rates!B$3,IF(AND(AG35=1,AH35=0),Q35*Rates!C$3,Rates!D35))/6000*(A36-A35)*$A$1+IF(AG35=0,R35*Rates!B$4,IF(AND(AG35=1,AH35=0),R35*Rates!C$4,Rates!D36))/6000*(A36-A35)*$A$1+IF(AG35=0,S35*Rates!B$5,IF(AND(AG35=1,AH35=0),S35*Rates!C$5,Rates!D37))/6000*(A36-A35)*$A$1+IF(AG35=0,T35*Rates!B$6,IF(AND(AG35=1,AH35=0),T35*Rates!C$6,Rates!D38))/6000*(A36-A35)*$A$1</f>
        <v>3198.1009333333323</v>
      </c>
      <c r="AZ36" s="28">
        <f>AZ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45))))))))/6000*(A36-A35)*$A$1</f>
        <v>497.36733333333336</v>
      </c>
      <c r="BA36" s="28">
        <f>BA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49))))))))/6000*(A36-A35)*$A$1</f>
        <v>0</v>
      </c>
      <c r="BB36" t="s">
        <v>73</v>
      </c>
      <c r="BC36" t="s">
        <v>92</v>
      </c>
      <c r="BD36" t="s">
        <v>92</v>
      </c>
      <c r="BE36" t="s">
        <v>54</v>
      </c>
      <c r="BF36" t="s">
        <v>54</v>
      </c>
    </row>
    <row r="37" spans="1:59" x14ac:dyDescent="0.35">
      <c r="A37">
        <f>A36+25</f>
        <v>1090</v>
      </c>
      <c r="B37" s="5">
        <f>A37/86400</f>
        <v>1.2615740740740742E-2</v>
      </c>
      <c r="C37" s="23">
        <f>C36-AB36+IF(AND(AG36=0,AL36=0),N36*Rates!B$9,IF(AND(AG36=1,AH36=0,AL36=0),N36*Rates!C$9,IF(AND(AH36=1,AL36=0),N36*Rates!D$9,IF(AND(AG36=0,AL36=1,AM36=0),N36*Rates!E$9,IF(AND(AG36=1,AH36=0,AL36=1,AM36=0),N36*Rates!F$9,IF(AND(AH36=1,AL36=1,AM36=0),N36*Rates!G$9,IF(AND(AG36=0,AM36=1,AN36=0),N36*Rates!H$9,IF(AND(AG36=1,AH36=0,AM36=1,AN36=0),N36*Rates!I$9,IF(AND(AH36=1,AM36=1,AN36=0),N36*Rates!J$9,IF(AND(AG36=0,AN36=1),N36*Rates!K$9,IF(AND(AG36=1,AH36=0,AN36=1),N36*Rates!L$9,N36*Rates!M42)))))))))))/6000*(A37-A36)*$A$1</f>
        <v>122.84003333333344</v>
      </c>
      <c r="D37" s="23">
        <f>D36-AC36+IF(AG36=0,P36*Rates!B$2,IF(AND(AG36=1,AH36=0),P36*Rates!C$2,Rates!D35))/6000*(A37-A36)*$A$1+IF(AG36=0,Q36*Rates!B$3,IF(AND(AG36=1,AH36=0),Q36*Rates!C$3,Rates!D36))/6000*(A37-A36)*$A$1+IF(AG36=0,R36*Rates!B$4,IF(AND(AG36=1,AH36=0),R36*Rates!C$4,Rates!D37))/6000*(A37-A36)*$A$1+IF(AG36=0,S36*Rates!B$5,IF(AND(AG36=1,AH36=0),S36*Rates!C$5,Rates!D38))/6000*(A37-A36)*$A$1+IF(AG36=0,T36*Rates!B$6,IF(AND(AG36=1,AH36=0),T36*Rates!C$6,Rates!D39))/6000*(A37-A36)*$A$1</f>
        <v>225.31559999999985</v>
      </c>
      <c r="E37" s="23">
        <f>E36-AD36+IF(AND(AG36=0,AO36=0),U36*Rates!B$13,IF(AND(AG36=1,AH36=0,AO36=0),U36*Rates!C$13,IF(AND(AH36=1,AO36=0),U36*Rates!D$13,IF(AND(AG36=0,AO36=1,AP36=0),U36*Rates!E$13,IF(AND(AG36=1,AH36=0,AO36=1,AP36=0),U36*Rates!F$13,IF(AND(AH36=1,AO36=1,AP36=0),U36*Rates!G$13,IF(AND(AG36=0,AP36=1),U36*Rates!H$13,IF(AND(AG36=1,AH36=0,AP36=1),U36*Rates!I$13,Rates!J46))))))))/6000*(A37-A36)*$A$1</f>
        <v>93.137333333333373</v>
      </c>
      <c r="F37" s="24">
        <f>F36-AE36+IF(AND(AG36=0,AQ36=0),V36*Rates!B$17,IF(AND(AG36=1,AH36=0,AQ36=0),V36*Rates!C$17,IF(AND(AH36=1,AQ36=0),V36*Rates!D$17,IF(AND(AG36=0,AQ36=1,AR36=0),V36*Rates!E$17,IF(AND(AG36=1,AH36=0,AQ36=1,AR36=0),V36*Rates!F$17,IF(AND(AH36=1,AQ36=1,AR36=0),V36*Rates!G$17,IF(AND(AG36=0,AR36=1),V36*Rates!H$17,IF(AND(AG36=1,AH36=0,AR36=1),V36*Rates!I$17,Rates!J50))))))))/6000*(A37-A36)*$A$1</f>
        <v>200</v>
      </c>
      <c r="G37" s="15">
        <f>G36+COUNTIF(BB36:BK36,"Villager")</f>
        <v>34</v>
      </c>
      <c r="H37" s="16">
        <v>5</v>
      </c>
      <c r="I37">
        <f t="shared" si="10"/>
        <v>39</v>
      </c>
      <c r="J37" s="16">
        <f>5+COUNTIF(BB$3:BP36,"House")*5</f>
        <v>40</v>
      </c>
      <c r="K37" s="6">
        <f t="shared" si="11"/>
        <v>0</v>
      </c>
      <c r="L37" s="17">
        <v>3</v>
      </c>
      <c r="N37" s="19">
        <v>9</v>
      </c>
      <c r="O37" s="13">
        <f t="shared" si="12"/>
        <v>16</v>
      </c>
      <c r="Q37" s="41"/>
      <c r="R37" s="41"/>
      <c r="S37" s="41"/>
      <c r="T37" s="40">
        <v>16</v>
      </c>
      <c r="U37" s="19">
        <v>6</v>
      </c>
      <c r="W37" s="26">
        <f>W36-IF(AG36=0,P36*Rates!B$2,IF(AND(AG36=1,AH36=0),P36*Rates!C$2,Rates!D35))/6000*(A37-A36)*$A$1</f>
        <v>-6.5400000000112257E-2</v>
      </c>
      <c r="X37" s="28">
        <f>X36-IF(AG36=0,Q36*Rates!B$3,IF(AND(AG36=1,AH36=0),Q36*Rates!C$3,Rates!D36))/6000*(A37-A36)*$A$1</f>
        <v>-2.6311666666665765</v>
      </c>
      <c r="Y37" s="28">
        <f>Y36-IF(AG36=0,R36*Rates!B$4,IF(AND(AG36=1,AH36=0),R36*Rates!C$4,Rates!D37))/6000*(A37-A36)*$A$1</f>
        <v>-3.3330000000001405</v>
      </c>
      <c r="Z37" s="29">
        <f>Z36-IF(AG36=0,S36*Rates!B$5,IF(AND(AG36=1,AH36=0),S36*Rates!C$5,Rates!D38))/6000*(A37-A36)*$A$1</f>
        <v>2.6320000000000334</v>
      </c>
      <c r="AA37" s="28"/>
      <c r="AB37" s="9">
        <f>_xlfn.IFNA(VLOOKUP(BB37,'Cost&amp;Time'!A:E,3,FALSE),0)+_xlfn.IFNA(VLOOKUP(BC37,'Cost&amp;Time'!A:E,3,FALSE),0)+_xlfn.IFNA(VLOOKUP(BD37,'Cost&amp;Time'!A:E,3,FALSE),0)+_xlfn.IFNA(VLOOKUP(BE37,'Cost&amp;Time'!A:E,3,FALSE),0)+_xlfn.IFNA(VLOOKUP(BF37,'Cost&amp;Time'!A:E,3,FALSE),0)+_xlfn.IFNA(VLOOKUP(BG37,'Cost&amp;Time'!A:E,3,FALSE),0)+_xlfn.IFNA(VLOOKUP(BH37,'Cost&amp;Time'!A:E,3,FALSE),0)+_xlfn.IFNA(VLOOKUP(BI37,'Cost&amp;Time'!A:E,3,FALSE),0)</f>
        <v>145</v>
      </c>
      <c r="AC37" s="9">
        <f>_xlfn.IFNA(VLOOKUP(BB37,'Cost&amp;Time'!A:E,2,FALSE),0)+_xlfn.IFNA(VLOOKUP(BC37,'Cost&amp;Time'!A:E,2,FALSE),0)+_xlfn.IFNA(VLOOKUP(BD37,'Cost&amp;Time'!A:E,2,FALSE),0)+_xlfn.IFNA(VLOOKUP(BE37,'Cost&amp;Time'!A:E,2,FALSE),0)+_xlfn.IFNA(VLOOKUP(BF37,'Cost&amp;Time'!A:E,2,FALSE),0)+_xlfn.IFNA(VLOOKUP(BG37,'Cost&amp;Time'!A:E,2,FALSE),0)+_xlfn.IFNA(VLOOKUP(BH37,'Cost&amp;Time'!A:E,2,FALSE),0)+_xlfn.IFNA(VLOOKUP(BI37,'Cost&amp;Time'!A:E,2,FALSE),0)</f>
        <v>170</v>
      </c>
      <c r="AD37" s="9">
        <f>_xlfn.IFNA(VLOOKUP(BB37,'Cost&amp;Time'!A:E,4,FALSE),0)+_xlfn.IFNA(VLOOKUP(BC37,'Cost&amp;Time'!A:E,4,FALSE),0)+_xlfn.IFNA(VLOOKUP(BD37,'Cost&amp;Time'!A:E,4,FALSE),0)+_xlfn.IFNA(VLOOKUP(BE37,'Cost&amp;Time'!A:E,4,FALSE),0)+_xlfn.IFNA(VLOOKUP(BF37,'Cost&amp;Time'!A:E,4,FALSE),0)+_xlfn.IFNA(VLOOKUP(BG37,'Cost&amp;Time'!A:E,4,FALSE),0)+_xlfn.IFNA(VLOOKUP(BH37,'Cost&amp;Time'!A:E,4,FALSE),0)+_xlfn.IFNA(VLOOKUP(BI37,'Cost&amp;Time'!A:E,4,FALSE),0)</f>
        <v>150</v>
      </c>
      <c r="AE37" s="6">
        <f>_xlfn.IFNA(VLOOKUP(BB37,'Cost&amp;Time'!A:E,5,FALSE),0)+_xlfn.IFNA(VLOOKUP(BC37,'Cost&amp;Time'!A:E,5,FALSE),0)+_xlfn.IFNA(VLOOKUP(BD37,'Cost&amp;Time'!A:E,5,FALSE),0)+_xlfn.IFNA(VLOOKUP(BE37,'Cost&amp;Time'!A:E,5,FALSE),0)+_xlfn.IFNA(VLOOKUP(BF37,'Cost&amp;Time'!A:E,5,FALSE),0)+_xlfn.IFNA(VLOOKUP(BG37,'Cost&amp;Time'!A:E,5,FALSE),0)+_xlfn.IFNA(VLOOKUP(BH37,'Cost&amp;Time'!A:E,5,FALSE),0)+_xlfn.IFNA(VLOOKUP(BI37,'Cost&amp;Time'!A:E,5,FALSE),0)</f>
        <v>0</v>
      </c>
      <c r="AI37" s="9">
        <v>1</v>
      </c>
      <c r="AL37" s="9">
        <v>1</v>
      </c>
      <c r="AV37" s="9">
        <v>5</v>
      </c>
      <c r="BB37" t="s">
        <v>73</v>
      </c>
      <c r="BC37" t="s">
        <v>92</v>
      </c>
      <c r="BD37" t="s">
        <v>92</v>
      </c>
      <c r="BE37" t="s">
        <v>54</v>
      </c>
      <c r="BF37" t="s">
        <v>54</v>
      </c>
      <c r="BG37" t="s">
        <v>49</v>
      </c>
    </row>
    <row r="38" spans="1:59" x14ac:dyDescent="0.35">
      <c r="A38">
        <f>A37+25</f>
        <v>1115</v>
      </c>
      <c r="B38" s="5">
        <f>A38/86400</f>
        <v>1.2905092592592593E-2</v>
      </c>
      <c r="C38" s="23">
        <f>C37-AB37+IF(AND(AG37=0,AL37=0),N37*Rates!B$9,IF(AND(AG37=1,AH37=0,AL37=0),N37*Rates!C$9,IF(AND(AH37=1,AL37=0),N37*Rates!D$9,IF(AND(AG37=0,AL37=1,AM37=0),N37*Rates!E$9,IF(AND(AG37=1,AH37=0,AL37=1,AM37=0),N37*Rates!F$9,IF(AND(AH37=1,AL37=1,AM37=0),N37*Rates!G$9,IF(AND(AG37=0,AM37=1,AN37=0),N37*Rates!H$9,IF(AND(AG37=1,AH37=0,AM37=1,AN37=0),N37*Rates!I$9,IF(AND(AH37=1,AM37=1,AN37=0),N37*Rates!J$9,IF(AND(AG37=0,AN37=1),N37*Rates!K$9,IF(AND(AG37=1,AH37=0,AN37=1),N37*Rates!L$9,N37*Rates!M43)))))))))))/6000*(A38-A37)*$A$1</f>
        <v>45.184033333333446</v>
      </c>
      <c r="D38" s="23">
        <f>D37-AC37+IF(AG37=0,P37*Rates!B$2,IF(AND(AG37=1,AH37=0),P37*Rates!C$2,Rates!D36))/6000*(A38-A37)*$A$1+IF(AG37=0,Q37*Rates!B$3,IF(AND(AG37=1,AH37=0),Q37*Rates!C$3,Rates!D37))/6000*(A38-A37)*$A$1+IF(AG37=0,R37*Rates!B$4,IF(AND(AG37=1,AH37=0),R37*Rates!C$4,Rates!D38))/6000*(A38-A37)*$A$1+IF(AG37=0,S37*Rates!B$5,IF(AND(AG37=1,AH37=0),S37*Rates!C$5,Rates!D39))/6000*(A38-A37)*$A$1+IF(AG37=0,T37*Rates!B$6,IF(AND(AG37=1,AH37=0),T37*Rates!C$6,Rates!D40))/6000*(A38-A37)*$A$1</f>
        <v>146.88626666666653</v>
      </c>
      <c r="E38" s="23">
        <f>E37-AD37+IF(AND(AG37=0,AO37=0),U37*Rates!B$13,IF(AND(AG37=1,AH37=0,AO37=0),U37*Rates!C$13,IF(AND(AH37=1,AO37=0),U37*Rates!D$13,IF(AND(AG37=0,AO37=1,AP37=0),U37*Rates!E$13,IF(AND(AG37=1,AH37=0,AO37=1,AP37=0),U37*Rates!F$13,IF(AND(AH37=1,AO37=1,AP37=0),U37*Rates!G$13,IF(AND(AG37=0,AP37=1),U37*Rates!H$13,IF(AND(AG37=1,AH37=0,AP37=1),U37*Rates!I$13,Rates!J47))))))))/6000*(A38-A37)*$A$1</f>
        <v>-11.092666666666624</v>
      </c>
      <c r="F38" s="24">
        <f>F37-AE37+IF(AND(AG37=0,AQ37=0),V37*Rates!B$17,IF(AND(AG37=1,AH37=0,AQ37=0),V37*Rates!C$17,IF(AND(AH37=1,AQ37=0),V37*Rates!D$17,IF(AND(AG37=0,AQ37=1,AR37=0),V37*Rates!E$17,IF(AND(AG37=1,AH37=0,AQ37=1,AR37=0),V37*Rates!F$17,IF(AND(AH37=1,AQ37=1,AR37=0),V37*Rates!G$17,IF(AND(AG37=0,AR37=1),V37*Rates!H$17,IF(AND(AG37=1,AH37=0,AR37=1),V37*Rates!I$17,Rates!J51))))))))/6000*(A38-A37)*$A$1</f>
        <v>200</v>
      </c>
      <c r="G38" s="15">
        <f>G37+COUNTIF(BB37:BK37,"Villager")</f>
        <v>35</v>
      </c>
      <c r="H38" s="16">
        <v>7</v>
      </c>
      <c r="I38">
        <f t="shared" si="10"/>
        <v>42</v>
      </c>
      <c r="J38" s="16">
        <f>5+COUNTIF(BB$3:BP37,"House")*5</f>
        <v>45</v>
      </c>
      <c r="K38" s="6">
        <f t="shared" si="11"/>
        <v>6</v>
      </c>
      <c r="L38" s="17"/>
      <c r="N38" s="19">
        <v>9</v>
      </c>
      <c r="O38" s="13">
        <f t="shared" si="12"/>
        <v>14</v>
      </c>
      <c r="Q38" s="41"/>
      <c r="R38" s="41"/>
      <c r="S38" s="41"/>
      <c r="T38" s="40">
        <v>14</v>
      </c>
      <c r="U38" s="19">
        <v>6</v>
      </c>
      <c r="W38" s="26">
        <f>W37-IF(AG37=0,P37*Rates!B$2,IF(AND(AG37=1,AH37=0),P37*Rates!C$2,Rates!D36))/6000*(A38-A37)*$A$1</f>
        <v>-6.5400000000112257E-2</v>
      </c>
      <c r="X38" s="28">
        <f>X37-IF(AG37=0,Q37*Rates!B$3,IF(AND(AG37=1,AH37=0),Q37*Rates!C$3,Rates!D37))/6000*(A38-A37)*$A$1</f>
        <v>-2.6311666666665765</v>
      </c>
      <c r="Y38" s="28">
        <f>Y37-IF(AG37=0,R37*Rates!B$4,IF(AND(AG37=1,AH37=0),R37*Rates!C$4,Rates!D38))/6000*(A38-A37)*$A$1</f>
        <v>-3.3330000000001405</v>
      </c>
      <c r="Z38" s="29">
        <f>Z37-IF(AG37=0,S37*Rates!B$5,IF(AND(AG37=1,AH37=0),S37*Rates!C$5,Rates!D39))/6000*(A38-A37)*$A$1</f>
        <v>2.6320000000000334</v>
      </c>
      <c r="AA38" s="28"/>
      <c r="AB38" s="9">
        <f>_xlfn.IFNA(VLOOKUP(BB38,'Cost&amp;Time'!A:E,3,FALSE),0)+_xlfn.IFNA(VLOOKUP(BC38,'Cost&amp;Time'!A:E,3,FALSE),0)+_xlfn.IFNA(VLOOKUP(BD38,'Cost&amp;Time'!A:E,3,FALSE),0)+_xlfn.IFNA(VLOOKUP(BE38,'Cost&amp;Time'!A:E,3,FALSE),0)+_xlfn.IFNA(VLOOKUP(BF38,'Cost&amp;Time'!A:E,3,FALSE),0)+_xlfn.IFNA(VLOOKUP(BG38,'Cost&amp;Time'!A:E,3,FALSE),0)+_xlfn.IFNA(VLOOKUP(BH38,'Cost&amp;Time'!A:E,3,FALSE),0)+_xlfn.IFNA(VLOOKUP(BI38,'Cost&amp;Time'!A:E,3,FALSE),0)</f>
        <v>0</v>
      </c>
      <c r="AC38" s="9">
        <f>_xlfn.IFNA(VLOOKUP(BB38,'Cost&amp;Time'!A:E,2,FALSE),0)+_xlfn.IFNA(VLOOKUP(BC38,'Cost&amp;Time'!A:E,2,FALSE),0)+_xlfn.IFNA(VLOOKUP(BD38,'Cost&amp;Time'!A:E,2,FALSE),0)+_xlfn.IFNA(VLOOKUP(BE38,'Cost&amp;Time'!A:E,2,FALSE),0)+_xlfn.IFNA(VLOOKUP(BF38,'Cost&amp;Time'!A:E,2,FALSE),0)+_xlfn.IFNA(VLOOKUP(BG38,'Cost&amp;Time'!A:E,2,FALSE),0)+_xlfn.IFNA(VLOOKUP(BH38,'Cost&amp;Time'!A:E,2,FALSE),0)+_xlfn.IFNA(VLOOKUP(BI38,'Cost&amp;Time'!A:E,2,FALSE),0)</f>
        <v>50</v>
      </c>
      <c r="AD38" s="9">
        <f>_xlfn.IFNA(VLOOKUP(BB38,'Cost&amp;Time'!A:E,4,FALSE),0)+_xlfn.IFNA(VLOOKUP(BC38,'Cost&amp;Time'!A:E,4,FALSE),0)+_xlfn.IFNA(VLOOKUP(BD38,'Cost&amp;Time'!A:E,4,FALSE),0)+_xlfn.IFNA(VLOOKUP(BE38,'Cost&amp;Time'!A:E,4,FALSE),0)+_xlfn.IFNA(VLOOKUP(BF38,'Cost&amp;Time'!A:E,4,FALSE),0)+_xlfn.IFNA(VLOOKUP(BG38,'Cost&amp;Time'!A:E,4,FALSE),0)+_xlfn.IFNA(VLOOKUP(BH38,'Cost&amp;Time'!A:E,4,FALSE),0)+_xlfn.IFNA(VLOOKUP(BI38,'Cost&amp;Time'!A:E,4,FALSE),0)</f>
        <v>0</v>
      </c>
      <c r="AE38" s="6">
        <f>_xlfn.IFNA(VLOOKUP(BB38,'Cost&amp;Time'!A:E,5,FALSE),0)+_xlfn.IFNA(VLOOKUP(BC38,'Cost&amp;Time'!A:E,5,FALSE),0)+_xlfn.IFNA(VLOOKUP(BD38,'Cost&amp;Time'!A:E,5,FALSE),0)+_xlfn.IFNA(VLOOKUP(BE38,'Cost&amp;Time'!A:E,5,FALSE),0)+_xlfn.IFNA(VLOOKUP(BF38,'Cost&amp;Time'!A:E,5,FALSE),0)+_xlfn.IFNA(VLOOKUP(BG38,'Cost&amp;Time'!A:E,5,FALSE),0)+_xlfn.IFNA(VLOOKUP(BH38,'Cost&amp;Time'!A:E,5,FALSE),0)+_xlfn.IFNA(VLOOKUP(BI38,'Cost&amp;Time'!A:E,5,FALSE),0)</f>
        <v>0</v>
      </c>
      <c r="AI38" s="9">
        <v>1</v>
      </c>
      <c r="AL38" s="9">
        <v>1</v>
      </c>
      <c r="AV38" s="9">
        <v>5</v>
      </c>
      <c r="BB38" t="s">
        <v>73</v>
      </c>
    </row>
  </sheetData>
  <mergeCells count="11">
    <mergeCell ref="AX1:BA1"/>
    <mergeCell ref="AT1:AV1"/>
    <mergeCell ref="C1:F1"/>
    <mergeCell ref="G1:K1"/>
    <mergeCell ref="AB1:AE1"/>
    <mergeCell ref="AG1:AH1"/>
    <mergeCell ref="AI1:AK1"/>
    <mergeCell ref="AL1:AN1"/>
    <mergeCell ref="AO1:AR1"/>
    <mergeCell ref="L1:V1"/>
    <mergeCell ref="W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E2FB8-A2FC-4D39-ADD6-99B5393C4FE1}">
  <dimension ref="A2:G2"/>
  <sheetViews>
    <sheetView workbookViewId="0">
      <selection activeCell="H2" sqref="H2"/>
    </sheetView>
  </sheetViews>
  <sheetFormatPr defaultRowHeight="14.5" x14ac:dyDescent="0.35"/>
  <cols>
    <col min="7" max="7" width="10.81640625" bestFit="1" customWidth="1"/>
  </cols>
  <sheetData>
    <row r="2" spans="1:7" x14ac:dyDescent="0.35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192</v>
      </c>
      <c r="G2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7A3E-979F-49B8-905E-3E22BA64E99E}">
  <dimension ref="A1:BG37"/>
  <sheetViews>
    <sheetView workbookViewId="0">
      <pane ySplit="2" topLeftCell="A12" activePane="bottomLeft" state="frozen"/>
      <selection pane="bottomLeft" activeCell="B13" sqref="A1:XFD1048576"/>
    </sheetView>
  </sheetViews>
  <sheetFormatPr defaultRowHeight="14.5" outlineLevelCol="1" x14ac:dyDescent="0.35"/>
  <cols>
    <col min="1" max="1" width="4.90625" bestFit="1" customWidth="1"/>
    <col min="2" max="2" width="10.1796875" style="5" bestFit="1" customWidth="1"/>
    <col min="3" max="5" width="4.90625" style="3" customWidth="1"/>
    <col min="6" max="6" width="4.90625" style="4" customWidth="1"/>
    <col min="7" max="7" width="5.6328125" style="15" customWidth="1"/>
    <col min="8" max="9" width="5.6328125" style="16" customWidth="1"/>
    <col min="10" max="10" width="7.54296875" style="16" bestFit="1" customWidth="1"/>
    <col min="11" max="11" width="8.6328125" style="6" bestFit="1" customWidth="1"/>
    <col min="12" max="12" width="6.6328125" style="9" customWidth="1"/>
    <col min="13" max="14" width="6.6328125" style="19" customWidth="1"/>
    <col min="15" max="15" width="6.6328125" style="9" customWidth="1"/>
    <col min="16" max="19" width="6.6328125" style="38" customWidth="1"/>
    <col min="20" max="20" width="6.6328125" style="40" customWidth="1"/>
    <col min="21" max="21" width="6.6328125" style="19" customWidth="1"/>
    <col min="22" max="22" width="6.6328125" style="6" customWidth="1"/>
    <col min="23" max="23" width="6.6328125" style="8" customWidth="1" outlineLevel="1"/>
    <col min="24" max="25" width="6.6328125" style="9" customWidth="1" outlineLevel="1"/>
    <col min="26" max="26" width="6.6328125" style="6" customWidth="1" outlineLevel="1"/>
    <col min="27" max="27" width="2.6328125" style="9" customWidth="1"/>
    <col min="28" max="28" width="7.81640625" style="9" hidden="1" customWidth="1" outlineLevel="1"/>
    <col min="29" max="29" width="6.90625" style="9" hidden="1" customWidth="1" outlineLevel="1"/>
    <col min="30" max="30" width="7.1796875" style="9" hidden="1" customWidth="1" outlineLevel="1"/>
    <col min="31" max="31" width="6.90625" style="6" hidden="1" customWidth="1" outlineLevel="1"/>
    <col min="32" max="32" width="2.6328125" style="32" customWidth="1" collapsed="1"/>
    <col min="33" max="33" width="6.6328125" style="9" hidden="1" customWidth="1" outlineLevel="1"/>
    <col min="34" max="34" width="6.6328125" style="19" hidden="1" customWidth="1" outlineLevel="1"/>
    <col min="35" max="36" width="5.6328125" style="9" hidden="1" customWidth="1" outlineLevel="1"/>
    <col min="37" max="37" width="5.6328125" style="19" hidden="1" customWidth="1" outlineLevel="1"/>
    <col min="38" max="39" width="5.6328125" style="9" hidden="1" customWidth="1" outlineLevel="1"/>
    <col min="40" max="40" width="5.6328125" style="19" hidden="1" customWidth="1" outlineLevel="1"/>
    <col min="41" max="43" width="5.6328125" style="9" hidden="1" customWidth="1" outlineLevel="1"/>
    <col min="44" max="44" width="5.6328125" style="6" hidden="1" customWidth="1" outlineLevel="1"/>
    <col min="45" max="45" width="2.6328125" style="9" customWidth="1" collapsed="1"/>
    <col min="46" max="48" width="5.6328125" style="9" hidden="1" customWidth="1" outlineLevel="1"/>
    <col min="49" max="49" width="2.6328125" style="9" customWidth="1" collapsed="1"/>
    <col min="50" max="53" width="4.81640625" style="9" hidden="1" customWidth="1" outlineLevel="1"/>
    <col min="54" max="54" width="8.90625" collapsed="1"/>
  </cols>
  <sheetData>
    <row r="1" spans="1:56" s="22" customFormat="1" x14ac:dyDescent="0.35">
      <c r="A1" s="35">
        <v>0.92</v>
      </c>
      <c r="B1" s="34" t="s">
        <v>47</v>
      </c>
      <c r="C1" s="54" t="s">
        <v>167</v>
      </c>
      <c r="D1" s="53"/>
      <c r="E1" s="53"/>
      <c r="F1" s="55"/>
      <c r="G1" s="56"/>
      <c r="H1" s="56"/>
      <c r="I1" s="56"/>
      <c r="J1" s="56"/>
      <c r="K1" s="55"/>
      <c r="L1" s="54" t="s">
        <v>168</v>
      </c>
      <c r="M1" s="53"/>
      <c r="N1" s="53"/>
      <c r="O1" s="53"/>
      <c r="P1" s="53"/>
      <c r="Q1" s="53"/>
      <c r="R1" s="53"/>
      <c r="S1" s="53"/>
      <c r="T1" s="53"/>
      <c r="U1" s="53"/>
      <c r="V1" s="55"/>
      <c r="W1" s="54" t="s">
        <v>181</v>
      </c>
      <c r="X1" s="53"/>
      <c r="Y1" s="53"/>
      <c r="Z1" s="55"/>
      <c r="AA1" s="49"/>
      <c r="AB1" s="54" t="s">
        <v>169</v>
      </c>
      <c r="AC1" s="53"/>
      <c r="AD1" s="53"/>
      <c r="AE1" s="55"/>
      <c r="AF1" s="30"/>
      <c r="AG1" s="54" t="s">
        <v>172</v>
      </c>
      <c r="AH1" s="53"/>
      <c r="AI1" s="57" t="s">
        <v>173</v>
      </c>
      <c r="AJ1" s="53"/>
      <c r="AK1" s="58"/>
      <c r="AL1" s="57" t="s">
        <v>175</v>
      </c>
      <c r="AM1" s="53"/>
      <c r="AN1" s="58"/>
      <c r="AO1" s="57" t="s">
        <v>176</v>
      </c>
      <c r="AP1" s="53"/>
      <c r="AQ1" s="53"/>
      <c r="AR1" s="55"/>
      <c r="AS1" s="49"/>
      <c r="AT1" s="53" t="s">
        <v>185</v>
      </c>
      <c r="AU1" s="53"/>
      <c r="AV1" s="53"/>
      <c r="AW1" s="49"/>
      <c r="AX1" s="53" t="s">
        <v>186</v>
      </c>
      <c r="AY1" s="53"/>
      <c r="AZ1" s="53"/>
      <c r="BA1" s="53"/>
    </row>
    <row r="2" spans="1:56" x14ac:dyDescent="0.35">
      <c r="A2" t="s">
        <v>47</v>
      </c>
      <c r="B2" s="5" t="s">
        <v>150</v>
      </c>
      <c r="C2" s="50" t="s">
        <v>43</v>
      </c>
      <c r="D2" s="50" t="s">
        <v>44</v>
      </c>
      <c r="E2" s="50" t="s">
        <v>45</v>
      </c>
      <c r="F2" s="2" t="s">
        <v>46</v>
      </c>
      <c r="G2" s="14" t="s">
        <v>159</v>
      </c>
      <c r="H2" s="10" t="s">
        <v>178</v>
      </c>
      <c r="I2" s="10" t="s">
        <v>177</v>
      </c>
      <c r="J2" s="10" t="s">
        <v>179</v>
      </c>
      <c r="K2" s="11" t="s">
        <v>160</v>
      </c>
      <c r="L2" s="10" t="s">
        <v>180</v>
      </c>
      <c r="M2" s="21" t="s">
        <v>161</v>
      </c>
      <c r="N2" s="18" t="s">
        <v>151</v>
      </c>
      <c r="O2" s="50" t="s">
        <v>182</v>
      </c>
      <c r="P2" s="36" t="s">
        <v>153</v>
      </c>
      <c r="Q2" s="36" t="s">
        <v>152</v>
      </c>
      <c r="R2" s="36" t="s">
        <v>154</v>
      </c>
      <c r="S2" s="36" t="s">
        <v>155</v>
      </c>
      <c r="T2" s="37" t="s">
        <v>156</v>
      </c>
      <c r="U2" s="18" t="s">
        <v>157</v>
      </c>
      <c r="V2" s="2" t="s">
        <v>158</v>
      </c>
      <c r="W2" s="7" t="s">
        <v>153</v>
      </c>
      <c r="X2" s="50" t="s">
        <v>152</v>
      </c>
      <c r="Y2" s="50" t="s">
        <v>154</v>
      </c>
      <c r="Z2" s="2" t="s">
        <v>155</v>
      </c>
      <c r="AA2" s="50"/>
      <c r="AB2" s="10" t="s">
        <v>163</v>
      </c>
      <c r="AC2" s="10" t="s">
        <v>164</v>
      </c>
      <c r="AD2" s="10" t="s">
        <v>165</v>
      </c>
      <c r="AE2" s="11" t="s">
        <v>166</v>
      </c>
      <c r="AF2" s="31"/>
      <c r="AG2" s="10" t="s">
        <v>12</v>
      </c>
      <c r="AH2" s="21" t="s">
        <v>4</v>
      </c>
      <c r="AI2" s="10" t="s">
        <v>4</v>
      </c>
      <c r="AJ2" s="10" t="s">
        <v>170</v>
      </c>
      <c r="AK2" s="21" t="s">
        <v>171</v>
      </c>
      <c r="AL2" s="10" t="s">
        <v>5</v>
      </c>
      <c r="AM2" s="10" t="s">
        <v>6</v>
      </c>
      <c r="AN2" s="21" t="s">
        <v>7</v>
      </c>
      <c r="AO2" s="10" t="s">
        <v>8</v>
      </c>
      <c r="AP2" s="10" t="s">
        <v>9</v>
      </c>
      <c r="AQ2" s="10" t="s">
        <v>10</v>
      </c>
      <c r="AR2" s="11" t="s">
        <v>11</v>
      </c>
      <c r="AS2" s="10"/>
      <c r="AT2" s="10" t="s">
        <v>183</v>
      </c>
      <c r="AU2" s="10" t="s">
        <v>184</v>
      </c>
      <c r="AV2" s="10" t="s">
        <v>63</v>
      </c>
      <c r="AW2" s="10"/>
      <c r="AX2" s="10" t="s">
        <v>43</v>
      </c>
      <c r="AY2" s="10" t="s">
        <v>44</v>
      </c>
      <c r="AZ2" s="10" t="s">
        <v>45</v>
      </c>
      <c r="BA2" s="10" t="s">
        <v>46</v>
      </c>
      <c r="BB2" s="12" t="s">
        <v>162</v>
      </c>
    </row>
    <row r="3" spans="1:56" x14ac:dyDescent="0.35">
      <c r="A3">
        <v>0</v>
      </c>
      <c r="B3" s="5">
        <f>A3/86400</f>
        <v>0</v>
      </c>
      <c r="C3" s="23">
        <v>200</v>
      </c>
      <c r="D3" s="23">
        <v>200</v>
      </c>
      <c r="E3" s="23">
        <v>100</v>
      </c>
      <c r="F3" s="24">
        <v>200</v>
      </c>
      <c r="G3" s="15">
        <v>3</v>
      </c>
      <c r="H3" s="16">
        <v>1</v>
      </c>
      <c r="I3">
        <f>G3+H3</f>
        <v>4</v>
      </c>
      <c r="J3" s="17">
        <v>5</v>
      </c>
      <c r="K3" s="6">
        <f>G3-SUM(L3:V3)+O3</f>
        <v>0</v>
      </c>
      <c r="L3" s="17">
        <v>3</v>
      </c>
      <c r="N3" s="20"/>
      <c r="O3" s="13">
        <f>SUM(P3:T3)</f>
        <v>0</v>
      </c>
      <c r="Q3" s="39"/>
      <c r="W3" s="26">
        <v>600</v>
      </c>
      <c r="X3" s="27">
        <v>900</v>
      </c>
      <c r="Y3" s="28">
        <v>525</v>
      </c>
      <c r="Z3" s="29">
        <v>210</v>
      </c>
      <c r="AA3" s="28"/>
      <c r="AB3" s="9">
        <f>_xlfn.IFNA(VLOOKUP(BB3,'Cost&amp;Time'!A:E,3,FALSE),0)+_xlfn.IFNA(VLOOKUP(BC3,'Cost&amp;Time'!A:E,3,FALSE),0)+_xlfn.IFNA(VLOOKUP(BD3,'Cost&amp;Time'!A:E,3,FALSE),0)+_xlfn.IFNA(VLOOKUP(BE3,'Cost&amp;Time'!A:E,3,FALSE),0)+_xlfn.IFNA(VLOOKUP(BF3,'Cost&amp;Time'!A:E,3,FALSE),0)+_xlfn.IFNA(VLOOKUP(BG3,'Cost&amp;Time'!A:E,3,FALSE),0)+_xlfn.IFNA(VLOOKUP(BH3,'Cost&amp;Time'!A:E,3,FALSE),0)+_xlfn.IFNA(VLOOKUP(BI3,'Cost&amp;Time'!A:E,3,FALSE),0)</f>
        <v>50</v>
      </c>
      <c r="AC3" s="9">
        <f>_xlfn.IFNA(VLOOKUP(BB3,'Cost&amp;Time'!A:E,2,FALSE),0)+_xlfn.IFNA(VLOOKUP(BC3,'Cost&amp;Time'!A:E,2,FALSE),0)+_xlfn.IFNA(VLOOKUP(BD3,'Cost&amp;Time'!A:E,2,FALSE),0)+_xlfn.IFNA(VLOOKUP(BE3,'Cost&amp;Time'!A:E,2,FALSE),0)+_xlfn.IFNA(VLOOKUP(BF3,'Cost&amp;Time'!A:E,2,FALSE),0)+_xlfn.IFNA(VLOOKUP(BG3,'Cost&amp;Time'!A:E,2,FALSE),0)+_xlfn.IFNA(VLOOKUP(BH3,'Cost&amp;Time'!A:E,2,FALSE),0)+_xlfn.IFNA(VLOOKUP(BI3,'Cost&amp;Time'!A:E,2,FALSE),0)</f>
        <v>50</v>
      </c>
      <c r="AD3" s="9">
        <f>_xlfn.IFNA(VLOOKUP(BB3,'Cost&amp;Time'!A:E,4,FALSE),0)+_xlfn.IFNA(VLOOKUP(BC3,'Cost&amp;Time'!A:E,4,FALSE),0)+_xlfn.IFNA(VLOOKUP(BD3,'Cost&amp;Time'!A:E,4,FALSE),0)+_xlfn.IFNA(VLOOKUP(BE3,'Cost&amp;Time'!A:E,4,FALSE),0)+_xlfn.IFNA(VLOOKUP(BF3,'Cost&amp;Time'!A:E,4,FALSE),0)+_xlfn.IFNA(VLOOKUP(BG3,'Cost&amp;Time'!A:E,4,FALSE),0)+_xlfn.IFNA(VLOOKUP(BH3,'Cost&amp;Time'!A:E,4,FALSE),0)+_xlfn.IFNA(VLOOKUP(BI3,'Cost&amp;Time'!A:E,4,FALSE),0)</f>
        <v>0</v>
      </c>
      <c r="AE3" s="6">
        <f>_xlfn.IFNA(VLOOKUP(BB3,'Cost&amp;Time'!A:E,5,FALSE),0)+_xlfn.IFNA(VLOOKUP(BC3,'Cost&amp;Time'!A:E,5,FALSE),0)+_xlfn.IFNA(VLOOKUP(BD3,'Cost&amp;Time'!A:E,5,FALSE),0)+_xlfn.IFNA(VLOOKUP(BE3,'Cost&amp;Time'!A:E,5,FALSE),0)+_xlfn.IFNA(VLOOKUP(BF3,'Cost&amp;Time'!A:E,5,FALSE),0)+_xlfn.IFNA(VLOOKUP(BG3,'Cost&amp;Time'!A:E,5,FALSE),0)+_xlfn.IFNA(VLOOKUP(BH3,'Cost&amp;Time'!A:E,5,FALSE),0)+_xlfn.IFNA(VLOOKUP(BI3,'Cost&amp;Time'!A:E,5,FALSE),0)</f>
        <v>0</v>
      </c>
      <c r="AX3" s="9">
        <v>0</v>
      </c>
      <c r="AY3" s="28">
        <v>0</v>
      </c>
      <c r="AZ3" s="28">
        <v>0</v>
      </c>
      <c r="BA3" s="33">
        <v>0</v>
      </c>
      <c r="BB3" t="s">
        <v>73</v>
      </c>
      <c r="BC3" t="s">
        <v>49</v>
      </c>
      <c r="BD3" t="s">
        <v>49</v>
      </c>
    </row>
    <row r="4" spans="1:56" x14ac:dyDescent="0.35">
      <c r="A4">
        <f>A3+25</f>
        <v>25</v>
      </c>
      <c r="B4" s="5">
        <f>A4/86400</f>
        <v>2.8935185185185184E-4</v>
      </c>
      <c r="C4" s="23">
        <f>C3-AB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150</v>
      </c>
      <c r="D4" s="23">
        <f>D3-AC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150</v>
      </c>
      <c r="E4" s="23">
        <f>E3-AD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100</v>
      </c>
      <c r="F4" s="24">
        <f>F3-AE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200</v>
      </c>
      <c r="G4" s="15">
        <f t="shared" ref="G4:G37" si="0">G3+COUNTIF(BB3:BK3,"Villager")</f>
        <v>4</v>
      </c>
      <c r="H4" s="16">
        <v>1</v>
      </c>
      <c r="I4">
        <f t="shared" ref="I4:I37" si="1">G4+H4</f>
        <v>5</v>
      </c>
      <c r="J4" s="16">
        <f>5+COUNTIF(BB$3:BP3,"House")*5</f>
        <v>15</v>
      </c>
      <c r="K4" s="6">
        <f t="shared" ref="K4:K37" si="2">G4-SUM(L4:V4)+O4</f>
        <v>0</v>
      </c>
      <c r="L4" s="9">
        <v>4</v>
      </c>
      <c r="O4" s="13">
        <f t="shared" ref="O4:O37" si="3">SUM(P4:T4)</f>
        <v>0</v>
      </c>
      <c r="W4" s="26">
        <f>W3-IF(AG3=0,P3*Rates!B$2,IF(AND(AG3=1,AH3=0),P3*Rates!C$2,Rates!D2))/6000*(A4-A3)*$A$1</f>
        <v>600</v>
      </c>
      <c r="X4" s="28">
        <f>X3-IF(AG3=0,Q3*Rates!B$3,IF(AND(AG3=1,AH3=0),Q3*Rates!C$3,Rates!D3))/6000*(A4-A3)*$A$1</f>
        <v>900</v>
      </c>
      <c r="Y4" s="28">
        <f>Y3-IF(AG3=0,R3*Rates!B$4,IF(AND(AG3=1,AH3=0),R3*Rates!C$4,Rates!D4))/6000*(A4-A3)*$A$1</f>
        <v>525</v>
      </c>
      <c r="Z4" s="29">
        <f>Z3-IF(AG3=0,S3*Rates!B$5,IF(AND(AG3=1,AH3=0),S3*Rates!C$5,Rates!D5))/6000*(A4-A3)*$A$1</f>
        <v>210</v>
      </c>
      <c r="AA4" s="28"/>
      <c r="AB4" s="9">
        <f>_xlfn.IFNA(VLOOKUP(BB4,'Cost&amp;Time'!A:E,3,FALSE),0)+_xlfn.IFNA(VLOOKUP(BC4,'Cost&amp;Time'!A:E,3,FALSE),0)+_xlfn.IFNA(VLOOKUP(BD4,'Cost&amp;Time'!A:E,3,FALSE),0)+_xlfn.IFNA(VLOOKUP(BE4,'Cost&amp;Time'!A:E,3,FALSE),0)+_xlfn.IFNA(VLOOKUP(BF4,'Cost&amp;Time'!A:E,3,FALSE),0)+_xlfn.IFNA(VLOOKUP(BG4,'Cost&amp;Time'!A:E,3,FALSE),0)+_xlfn.IFNA(VLOOKUP(BH4,'Cost&amp;Time'!A:E,3,FALSE),0)+_xlfn.IFNA(VLOOKUP(BI4,'Cost&amp;Time'!A:E,3,FALSE),0)</f>
        <v>0</v>
      </c>
      <c r="AC4" s="9">
        <f>_xlfn.IFNA(VLOOKUP(BB4,'Cost&amp;Time'!A:E,2,FALSE),0)+_xlfn.IFNA(VLOOKUP(BC4,'Cost&amp;Time'!A:E,2,FALSE),0)+_xlfn.IFNA(VLOOKUP(BD4,'Cost&amp;Time'!A:E,2,FALSE),0)+_xlfn.IFNA(VLOOKUP(BE4,'Cost&amp;Time'!A:E,2,FALSE),0)+_xlfn.IFNA(VLOOKUP(BF4,'Cost&amp;Time'!A:E,2,FALSE),0)+_xlfn.IFNA(VLOOKUP(BG4,'Cost&amp;Time'!A:E,2,FALSE),0)+_xlfn.IFNA(VLOOKUP(BH4,'Cost&amp;Time'!A:E,2,FALSE),0)+_xlfn.IFNA(VLOOKUP(BI4,'Cost&amp;Time'!A:E,2,FALSE),0)</f>
        <v>50</v>
      </c>
      <c r="AD4" s="9">
        <f>_xlfn.IFNA(VLOOKUP(BB4,'Cost&amp;Time'!A:E,4,FALSE),0)+_xlfn.IFNA(VLOOKUP(BC4,'Cost&amp;Time'!A:E,4,FALSE),0)+_xlfn.IFNA(VLOOKUP(BD4,'Cost&amp;Time'!A:E,4,FALSE),0)+_xlfn.IFNA(VLOOKUP(BE4,'Cost&amp;Time'!A:E,4,FALSE),0)+_xlfn.IFNA(VLOOKUP(BF4,'Cost&amp;Time'!A:E,4,FALSE),0)+_xlfn.IFNA(VLOOKUP(BG4,'Cost&amp;Time'!A:E,4,FALSE),0)+_xlfn.IFNA(VLOOKUP(BH4,'Cost&amp;Time'!A:E,4,FALSE),0)+_xlfn.IFNA(VLOOKUP(BI4,'Cost&amp;Time'!A:E,4,FALSE),0)</f>
        <v>0</v>
      </c>
      <c r="AE4" s="6">
        <f>_xlfn.IFNA(VLOOKUP(BB4,'Cost&amp;Time'!A:E,5,FALSE),0)+_xlfn.IFNA(VLOOKUP(BC4,'Cost&amp;Time'!A:E,5,FALSE),0)+_xlfn.IFNA(VLOOKUP(BD4,'Cost&amp;Time'!A:E,5,FALSE),0)+_xlfn.IFNA(VLOOKUP(BE4,'Cost&amp;Time'!A:E,5,FALSE),0)+_xlfn.IFNA(VLOOKUP(BF4,'Cost&amp;Time'!A:E,5,FALSE),0)+_xlfn.IFNA(VLOOKUP(BG4,'Cost&amp;Time'!A:E,5,FALSE),0)+_xlfn.IFNA(VLOOKUP(BH4,'Cost&amp;Time'!A:E,5,FALSE),0)+_xlfn.IFNA(VLOOKUP(BI4,'Cost&amp;Time'!A:E,5,FALSE),0)</f>
        <v>0</v>
      </c>
      <c r="AX4" s="28">
        <f>AX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0</v>
      </c>
      <c r="AY4" s="28">
        <f>AY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0</v>
      </c>
      <c r="AZ4" s="28">
        <f>AZ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0</v>
      </c>
      <c r="BA4" s="28">
        <f>BA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0</v>
      </c>
      <c r="BB4" t="s">
        <v>73</v>
      </c>
    </row>
    <row r="5" spans="1:56" x14ac:dyDescent="0.35">
      <c r="A5">
        <f t="shared" ref="A5:A30" si="4">A4+25</f>
        <v>50</v>
      </c>
      <c r="B5" s="5">
        <f t="shared" ref="B5:B37" si="5">A5/86400</f>
        <v>5.7870370370370367E-4</v>
      </c>
      <c r="C5" s="23">
        <f>C4-AB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150</v>
      </c>
      <c r="D5" s="23">
        <f>D4-AC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100</v>
      </c>
      <c r="E5" s="23">
        <f>E4-AD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100</v>
      </c>
      <c r="F5" s="24">
        <f>F4-AE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200</v>
      </c>
      <c r="G5" s="15">
        <f t="shared" si="0"/>
        <v>5</v>
      </c>
      <c r="H5" s="16">
        <v>1</v>
      </c>
      <c r="I5">
        <f t="shared" si="1"/>
        <v>6</v>
      </c>
      <c r="J5" s="16">
        <f>5+COUNTIF(BB$3:BP4,"House")*5</f>
        <v>15</v>
      </c>
      <c r="K5" s="6">
        <f t="shared" si="2"/>
        <v>0</v>
      </c>
      <c r="O5" s="13">
        <f t="shared" si="3"/>
        <v>5</v>
      </c>
      <c r="P5" s="38">
        <v>5</v>
      </c>
      <c r="W5" s="26">
        <f>W4-IF(AG4=0,P4*Rates!B$2,IF(AND(AG4=1,AH4=0),P4*Rates!C$2,Rates!D3))/6000*(A5-A4)*$A$1</f>
        <v>600</v>
      </c>
      <c r="X5" s="28">
        <f>X4-IF(AG4=0,Q4*Rates!B$3,IF(AND(AG4=1,AH4=0),Q4*Rates!C$3,Rates!D4))/6000*(A5-A4)*$A$1</f>
        <v>900</v>
      </c>
      <c r="Y5" s="28">
        <f>Y4-IF(AG4=0,R4*Rates!B$4,IF(AND(AG4=1,AH4=0),R4*Rates!C$4,Rates!D5))/6000*(A5-A4)*$A$1</f>
        <v>525</v>
      </c>
      <c r="Z5" s="29">
        <f>Z4-IF(AG4=0,S4*Rates!B$5,IF(AND(AG4=1,AH4=0),S4*Rates!C$5,Rates!D6))/6000*(A5-A4)*$A$1</f>
        <v>210</v>
      </c>
      <c r="AA5" s="28"/>
      <c r="AB5" s="9">
        <f>_xlfn.IFNA(VLOOKUP(BB5,'Cost&amp;Time'!A:E,3,FALSE),0)+_xlfn.IFNA(VLOOKUP(BC5,'Cost&amp;Time'!A:E,3,FALSE),0)+_xlfn.IFNA(VLOOKUP(BD5,'Cost&amp;Time'!A:E,3,FALSE),0)+_xlfn.IFNA(VLOOKUP(BE5,'Cost&amp;Time'!A:E,3,FALSE),0)+_xlfn.IFNA(VLOOKUP(BF5,'Cost&amp;Time'!A:E,3,FALSE),0)+_xlfn.IFNA(VLOOKUP(BG5,'Cost&amp;Time'!A:E,3,FALSE),0)+_xlfn.IFNA(VLOOKUP(BH5,'Cost&amp;Time'!A:E,3,FALSE),0)+_xlfn.IFNA(VLOOKUP(BI5,'Cost&amp;Time'!A:E,3,FALSE),0)</f>
        <v>0</v>
      </c>
      <c r="AC5" s="9">
        <f>_xlfn.IFNA(VLOOKUP(BB5,'Cost&amp;Time'!A:E,2,FALSE),0)+_xlfn.IFNA(VLOOKUP(BC5,'Cost&amp;Time'!A:E,2,FALSE),0)+_xlfn.IFNA(VLOOKUP(BD5,'Cost&amp;Time'!A:E,2,FALSE),0)+_xlfn.IFNA(VLOOKUP(BE5,'Cost&amp;Time'!A:E,2,FALSE),0)+_xlfn.IFNA(VLOOKUP(BF5,'Cost&amp;Time'!A:E,2,FALSE),0)+_xlfn.IFNA(VLOOKUP(BG5,'Cost&amp;Time'!A:E,2,FALSE),0)+_xlfn.IFNA(VLOOKUP(BH5,'Cost&amp;Time'!A:E,2,FALSE),0)+_xlfn.IFNA(VLOOKUP(BI5,'Cost&amp;Time'!A:E,2,FALSE),0)</f>
        <v>50</v>
      </c>
      <c r="AD5" s="9">
        <f>_xlfn.IFNA(VLOOKUP(BB5,'Cost&amp;Time'!A:E,4,FALSE),0)+_xlfn.IFNA(VLOOKUP(BC5,'Cost&amp;Time'!A:E,4,FALSE),0)+_xlfn.IFNA(VLOOKUP(BD5,'Cost&amp;Time'!A:E,4,FALSE),0)+_xlfn.IFNA(VLOOKUP(BE5,'Cost&amp;Time'!A:E,4,FALSE),0)+_xlfn.IFNA(VLOOKUP(BF5,'Cost&amp;Time'!A:E,4,FALSE),0)+_xlfn.IFNA(VLOOKUP(BG5,'Cost&amp;Time'!A:E,4,FALSE),0)+_xlfn.IFNA(VLOOKUP(BH5,'Cost&amp;Time'!A:E,4,FALSE),0)+_xlfn.IFNA(VLOOKUP(BI5,'Cost&amp;Time'!A:E,4,FALSE),0)</f>
        <v>0</v>
      </c>
      <c r="AE5" s="6">
        <f>_xlfn.IFNA(VLOOKUP(BB5,'Cost&amp;Time'!A:E,5,FALSE),0)+_xlfn.IFNA(VLOOKUP(BC5,'Cost&amp;Time'!A:E,5,FALSE),0)+_xlfn.IFNA(VLOOKUP(BD5,'Cost&amp;Time'!A:E,5,FALSE),0)+_xlfn.IFNA(VLOOKUP(BE5,'Cost&amp;Time'!A:E,5,FALSE),0)+_xlfn.IFNA(VLOOKUP(BF5,'Cost&amp;Time'!A:E,5,FALSE),0)+_xlfn.IFNA(VLOOKUP(BG5,'Cost&amp;Time'!A:E,5,FALSE),0)+_xlfn.IFNA(VLOOKUP(BH5,'Cost&amp;Time'!A:E,5,FALSE),0)+_xlfn.IFNA(VLOOKUP(BI5,'Cost&amp;Time'!A:E,5,FALSE),0)</f>
        <v>0</v>
      </c>
      <c r="AX5" s="28">
        <f>AX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0</v>
      </c>
      <c r="AY5" s="28">
        <f>AY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0</v>
      </c>
      <c r="AZ5" s="28">
        <f>AZ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0</v>
      </c>
      <c r="BA5" s="28">
        <f>BA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0</v>
      </c>
      <c r="BB5" t="s">
        <v>73</v>
      </c>
    </row>
    <row r="6" spans="1:56" x14ac:dyDescent="0.35">
      <c r="A6">
        <f t="shared" si="4"/>
        <v>75</v>
      </c>
      <c r="B6" s="5">
        <f t="shared" si="5"/>
        <v>8.6805555555555551E-4</v>
      </c>
      <c r="C6" s="23">
        <f>C5-AB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150</v>
      </c>
      <c r="D6" s="23">
        <f>D5-AC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87.317499999999995</v>
      </c>
      <c r="E6" s="23">
        <f>E5-AD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100</v>
      </c>
      <c r="F6" s="24">
        <f>F5-AE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200</v>
      </c>
      <c r="G6" s="15">
        <f t="shared" si="0"/>
        <v>6</v>
      </c>
      <c r="H6" s="16">
        <v>1</v>
      </c>
      <c r="I6">
        <f t="shared" si="1"/>
        <v>7</v>
      </c>
      <c r="J6" s="16">
        <f>5+COUNTIF(BB$3:BP5,"House")*5</f>
        <v>15</v>
      </c>
      <c r="K6" s="6">
        <f t="shared" si="2"/>
        <v>0</v>
      </c>
      <c r="O6" s="13">
        <f t="shared" si="3"/>
        <v>6</v>
      </c>
      <c r="P6" s="38">
        <v>6</v>
      </c>
      <c r="W6" s="26">
        <f>W5-IF(AG5=0,P5*Rates!B$2,IF(AND(AG5=1,AH5=0),P5*Rates!C$2,Rates!D4))/6000*(A6-A5)*$A$1</f>
        <v>562.6825</v>
      </c>
      <c r="X6" s="28">
        <f>X5-IF(AG5=0,Q5*Rates!B$3,IF(AND(AG5=1,AH5=0),Q5*Rates!C$3,Rates!D5))/6000*(A6-A5)*$A$1</f>
        <v>900</v>
      </c>
      <c r="Y6" s="28">
        <f>Y5-IF(AG5=0,R5*Rates!B$4,IF(AND(AG5=1,AH5=0),R5*Rates!C$4,Rates!D6))/6000*(A6-A5)*$A$1</f>
        <v>525</v>
      </c>
      <c r="Z6" s="29">
        <f>Z5-IF(AG5=0,S5*Rates!B$5,IF(AND(AG5=1,AH5=0),S5*Rates!C$5,Rates!D7))/6000*(A6-A5)*$A$1</f>
        <v>210</v>
      </c>
      <c r="AA6" s="28"/>
      <c r="AB6" s="9">
        <f>_xlfn.IFNA(VLOOKUP(BB6,'Cost&amp;Time'!A:E,3,FALSE),0)+_xlfn.IFNA(VLOOKUP(BC6,'Cost&amp;Time'!A:E,3,FALSE),0)+_xlfn.IFNA(VLOOKUP(BD6,'Cost&amp;Time'!A:E,3,FALSE),0)+_xlfn.IFNA(VLOOKUP(BE6,'Cost&amp;Time'!A:E,3,FALSE),0)+_xlfn.IFNA(VLOOKUP(BF6,'Cost&amp;Time'!A:E,3,FALSE),0)+_xlfn.IFNA(VLOOKUP(BG6,'Cost&amp;Time'!A:E,3,FALSE),0)+_xlfn.IFNA(VLOOKUP(BH6,'Cost&amp;Time'!A:E,3,FALSE),0)+_xlfn.IFNA(VLOOKUP(BI6,'Cost&amp;Time'!A:E,3,FALSE),0)</f>
        <v>0</v>
      </c>
      <c r="AC6" s="9">
        <f>_xlfn.IFNA(VLOOKUP(BB6,'Cost&amp;Time'!A:E,2,FALSE),0)+_xlfn.IFNA(VLOOKUP(BC6,'Cost&amp;Time'!A:E,2,FALSE),0)+_xlfn.IFNA(VLOOKUP(BD6,'Cost&amp;Time'!A:E,2,FALSE),0)+_xlfn.IFNA(VLOOKUP(BE6,'Cost&amp;Time'!A:E,2,FALSE),0)+_xlfn.IFNA(VLOOKUP(BF6,'Cost&amp;Time'!A:E,2,FALSE),0)+_xlfn.IFNA(VLOOKUP(BG6,'Cost&amp;Time'!A:E,2,FALSE),0)+_xlfn.IFNA(VLOOKUP(BH6,'Cost&amp;Time'!A:E,2,FALSE),0)+_xlfn.IFNA(VLOOKUP(BI6,'Cost&amp;Time'!A:E,2,FALSE),0)</f>
        <v>50</v>
      </c>
      <c r="AD6" s="9">
        <f>_xlfn.IFNA(VLOOKUP(BB6,'Cost&amp;Time'!A:E,4,FALSE),0)+_xlfn.IFNA(VLOOKUP(BC6,'Cost&amp;Time'!A:E,4,FALSE),0)+_xlfn.IFNA(VLOOKUP(BD6,'Cost&amp;Time'!A:E,4,FALSE),0)+_xlfn.IFNA(VLOOKUP(BE6,'Cost&amp;Time'!A:E,4,FALSE),0)+_xlfn.IFNA(VLOOKUP(BF6,'Cost&amp;Time'!A:E,4,FALSE),0)+_xlfn.IFNA(VLOOKUP(BG6,'Cost&amp;Time'!A:E,4,FALSE),0)+_xlfn.IFNA(VLOOKUP(BH6,'Cost&amp;Time'!A:E,4,FALSE),0)+_xlfn.IFNA(VLOOKUP(BI6,'Cost&amp;Time'!A:E,4,FALSE),0)</f>
        <v>0</v>
      </c>
      <c r="AE6" s="6">
        <f>_xlfn.IFNA(VLOOKUP(BB6,'Cost&amp;Time'!A:E,5,FALSE),0)+_xlfn.IFNA(VLOOKUP(BC6,'Cost&amp;Time'!A:E,5,FALSE),0)+_xlfn.IFNA(VLOOKUP(BD6,'Cost&amp;Time'!A:E,5,FALSE),0)+_xlfn.IFNA(VLOOKUP(BE6,'Cost&amp;Time'!A:E,5,FALSE),0)+_xlfn.IFNA(VLOOKUP(BF6,'Cost&amp;Time'!A:E,5,FALSE),0)+_xlfn.IFNA(VLOOKUP(BG6,'Cost&amp;Time'!A:E,5,FALSE),0)+_xlfn.IFNA(VLOOKUP(BH6,'Cost&amp;Time'!A:E,5,FALSE),0)+_xlfn.IFNA(VLOOKUP(BI6,'Cost&amp;Time'!A:E,5,FALSE),0)</f>
        <v>0</v>
      </c>
      <c r="AX6" s="28">
        <f>AX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0</v>
      </c>
      <c r="AY6" s="28">
        <f>AY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37.317500000000003</v>
      </c>
      <c r="AZ6" s="28">
        <f>AZ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0</v>
      </c>
      <c r="BA6" s="28">
        <f>BA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0</v>
      </c>
      <c r="BB6" t="s">
        <v>73</v>
      </c>
    </row>
    <row r="7" spans="1:56" x14ac:dyDescent="0.35">
      <c r="A7">
        <f t="shared" si="4"/>
        <v>100</v>
      </c>
      <c r="B7" s="5">
        <f t="shared" si="5"/>
        <v>1.1574074074074073E-3</v>
      </c>
      <c r="C7" s="23">
        <f>C6-AB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150</v>
      </c>
      <c r="D7" s="23">
        <f>D6-AC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82.098500000000001</v>
      </c>
      <c r="E7" s="23">
        <f>E6-AD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100</v>
      </c>
      <c r="F7" s="24">
        <f>F6-AE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200</v>
      </c>
      <c r="G7" s="15">
        <f t="shared" si="0"/>
        <v>7</v>
      </c>
      <c r="H7" s="16">
        <v>1</v>
      </c>
      <c r="I7">
        <f t="shared" si="1"/>
        <v>8</v>
      </c>
      <c r="J7" s="16">
        <f>5+COUNTIF(BB$3:BP6,"House")*5</f>
        <v>15</v>
      </c>
      <c r="K7" s="6">
        <f t="shared" si="2"/>
        <v>0</v>
      </c>
      <c r="L7" s="9">
        <v>1</v>
      </c>
      <c r="O7" s="13">
        <f t="shared" si="3"/>
        <v>6</v>
      </c>
      <c r="P7" s="38">
        <v>6</v>
      </c>
      <c r="W7" s="26">
        <f>W6-IF(AG6=0,P6*Rates!B$2,IF(AND(AG6=1,AH6=0),P6*Rates!C$2,Rates!D5))/6000*(A7-A6)*$A$1</f>
        <v>517.90149999999994</v>
      </c>
      <c r="X7" s="28">
        <f>X6-IF(AG6=0,Q6*Rates!B$3,IF(AND(AG6=1,AH6=0),Q6*Rates!C$3,Rates!D6))/6000*(A7-A6)*$A$1</f>
        <v>900</v>
      </c>
      <c r="Y7" s="28">
        <f>Y6-IF(AG6=0,R6*Rates!B$4,IF(AND(AG6=1,AH6=0),R6*Rates!C$4,Rates!D7))/6000*(A7-A6)*$A$1</f>
        <v>525</v>
      </c>
      <c r="Z7" s="29">
        <f>Z6-IF(AG6=0,S6*Rates!B$5,IF(AND(AG6=1,AH6=0),S6*Rates!C$5,Rates!D8))/6000*(A7-A6)*$A$1</f>
        <v>210</v>
      </c>
      <c r="AA7" s="28"/>
      <c r="AB7" s="9">
        <f>_xlfn.IFNA(VLOOKUP(BB7,'Cost&amp;Time'!A:E,3,FALSE),0)+_xlfn.IFNA(VLOOKUP(BC7,'Cost&amp;Time'!A:E,3,FALSE),0)+_xlfn.IFNA(VLOOKUP(BD7,'Cost&amp;Time'!A:E,3,FALSE),0)+_xlfn.IFNA(VLOOKUP(BE7,'Cost&amp;Time'!A:E,3,FALSE),0)+_xlfn.IFNA(VLOOKUP(BF7,'Cost&amp;Time'!A:E,3,FALSE),0)+_xlfn.IFNA(VLOOKUP(BG7,'Cost&amp;Time'!A:E,3,FALSE),0)+_xlfn.IFNA(VLOOKUP(BH7,'Cost&amp;Time'!A:E,3,FALSE),0)+_xlfn.IFNA(VLOOKUP(BI7,'Cost&amp;Time'!A:E,3,FALSE),0)</f>
        <v>100</v>
      </c>
      <c r="AC7" s="9">
        <f>_xlfn.IFNA(VLOOKUP(BB7,'Cost&amp;Time'!A:E,2,FALSE),0)+_xlfn.IFNA(VLOOKUP(BC7,'Cost&amp;Time'!A:E,2,FALSE),0)+_xlfn.IFNA(VLOOKUP(BD7,'Cost&amp;Time'!A:E,2,FALSE),0)+_xlfn.IFNA(VLOOKUP(BE7,'Cost&amp;Time'!A:E,2,FALSE),0)+_xlfn.IFNA(VLOOKUP(BF7,'Cost&amp;Time'!A:E,2,FALSE),0)+_xlfn.IFNA(VLOOKUP(BG7,'Cost&amp;Time'!A:E,2,FALSE),0)+_xlfn.IFNA(VLOOKUP(BH7,'Cost&amp;Time'!A:E,2,FALSE),0)+_xlfn.IFNA(VLOOKUP(BI7,'Cost&amp;Time'!A:E,2,FALSE),0)</f>
        <v>50</v>
      </c>
      <c r="AD7" s="9">
        <f>_xlfn.IFNA(VLOOKUP(BB7,'Cost&amp;Time'!A:E,4,FALSE),0)+_xlfn.IFNA(VLOOKUP(BC7,'Cost&amp;Time'!A:E,4,FALSE),0)+_xlfn.IFNA(VLOOKUP(BD7,'Cost&amp;Time'!A:E,4,FALSE),0)+_xlfn.IFNA(VLOOKUP(BE7,'Cost&amp;Time'!A:E,4,FALSE),0)+_xlfn.IFNA(VLOOKUP(BF7,'Cost&amp;Time'!A:E,4,FALSE),0)+_xlfn.IFNA(VLOOKUP(BG7,'Cost&amp;Time'!A:E,4,FALSE),0)+_xlfn.IFNA(VLOOKUP(BH7,'Cost&amp;Time'!A:E,4,FALSE),0)+_xlfn.IFNA(VLOOKUP(BI7,'Cost&amp;Time'!A:E,4,FALSE),0)</f>
        <v>0</v>
      </c>
      <c r="AE7" s="6">
        <f>_xlfn.IFNA(VLOOKUP(BB7,'Cost&amp;Time'!A:E,5,FALSE),0)+_xlfn.IFNA(VLOOKUP(BC7,'Cost&amp;Time'!A:E,5,FALSE),0)+_xlfn.IFNA(VLOOKUP(BD7,'Cost&amp;Time'!A:E,5,FALSE),0)+_xlfn.IFNA(VLOOKUP(BE7,'Cost&amp;Time'!A:E,5,FALSE),0)+_xlfn.IFNA(VLOOKUP(BF7,'Cost&amp;Time'!A:E,5,FALSE),0)+_xlfn.IFNA(VLOOKUP(BG7,'Cost&amp;Time'!A:E,5,FALSE),0)+_xlfn.IFNA(VLOOKUP(BH7,'Cost&amp;Time'!A:E,5,FALSE),0)+_xlfn.IFNA(VLOOKUP(BI7,'Cost&amp;Time'!A:E,5,FALSE),0)</f>
        <v>0</v>
      </c>
      <c r="AX7" s="28">
        <f>AX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0</v>
      </c>
      <c r="AY7" s="28">
        <f>AY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82.098500000000001</v>
      </c>
      <c r="AZ7" s="28">
        <f>AZ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0</v>
      </c>
      <c r="BA7" s="28">
        <f>BA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0</v>
      </c>
      <c r="BB7" t="s">
        <v>73</v>
      </c>
      <c r="BC7" t="s">
        <v>52</v>
      </c>
    </row>
    <row r="8" spans="1:56" x14ac:dyDescent="0.35">
      <c r="A8">
        <f t="shared" si="4"/>
        <v>125</v>
      </c>
      <c r="B8" s="5">
        <f t="shared" si="5"/>
        <v>1.4467592592592592E-3</v>
      </c>
      <c r="C8" s="23">
        <f>C7-AB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50</v>
      </c>
      <c r="D8" s="23">
        <f>D7-AC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76.879500000000007</v>
      </c>
      <c r="E8" s="23">
        <f>E7-AD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100</v>
      </c>
      <c r="F8" s="24">
        <f>F7-AE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200</v>
      </c>
      <c r="G8" s="15">
        <f t="shared" si="0"/>
        <v>8</v>
      </c>
      <c r="H8" s="16">
        <v>1</v>
      </c>
      <c r="I8">
        <f t="shared" si="1"/>
        <v>9</v>
      </c>
      <c r="J8" s="16">
        <f>5+COUNTIF(BB$3:BP7,"House")*5</f>
        <v>15</v>
      </c>
      <c r="K8" s="6">
        <f t="shared" si="2"/>
        <v>0</v>
      </c>
      <c r="L8" s="9">
        <v>1</v>
      </c>
      <c r="N8" s="19">
        <v>1</v>
      </c>
      <c r="O8" s="13">
        <f t="shared" si="3"/>
        <v>6</v>
      </c>
      <c r="P8" s="38">
        <v>6</v>
      </c>
      <c r="W8" s="26">
        <f>W7-IF(AG7=0,P7*Rates!B$2,IF(AND(AG7=1,AH7=0),P7*Rates!C$2,Rates!D6))/6000*(A8-A7)*$A$1</f>
        <v>473.12049999999994</v>
      </c>
      <c r="X8" s="28">
        <f>X7-IF(AG7=0,Q7*Rates!B$3,IF(AND(AG7=1,AH7=0),Q7*Rates!C$3,Rates!D7))/6000*(A8-A7)*$A$1</f>
        <v>900</v>
      </c>
      <c r="Y8" s="28">
        <f>Y7-IF(AG7=0,R7*Rates!B$4,IF(AND(AG7=1,AH7=0),R7*Rates!C$4,Rates!D8))/6000*(A8-A7)*$A$1</f>
        <v>525</v>
      </c>
      <c r="Z8" s="29">
        <f>Z7-IF(AG7=0,S7*Rates!B$5,IF(AND(AG7=1,AH7=0),S7*Rates!C$5,Rates!D9))/6000*(A8-A7)*$A$1</f>
        <v>210</v>
      </c>
      <c r="AA8" s="28"/>
      <c r="AB8" s="9">
        <f>_xlfn.IFNA(VLOOKUP(BB8,'Cost&amp;Time'!A:E,3,FALSE),0)+_xlfn.IFNA(VLOOKUP(BC8,'Cost&amp;Time'!A:E,3,FALSE),0)+_xlfn.IFNA(VLOOKUP(BD8,'Cost&amp;Time'!A:E,3,FALSE),0)+_xlfn.IFNA(VLOOKUP(BE8,'Cost&amp;Time'!A:E,3,FALSE),0)+_xlfn.IFNA(VLOOKUP(BF8,'Cost&amp;Time'!A:E,3,FALSE),0)+_xlfn.IFNA(VLOOKUP(BG8,'Cost&amp;Time'!A:E,3,FALSE),0)+_xlfn.IFNA(VLOOKUP(BH8,'Cost&amp;Time'!A:E,3,FALSE),0)+_xlfn.IFNA(VLOOKUP(BI8,'Cost&amp;Time'!A:E,3,FALSE),0)</f>
        <v>0</v>
      </c>
      <c r="AC8" s="9">
        <f>_xlfn.IFNA(VLOOKUP(BB8,'Cost&amp;Time'!A:E,2,FALSE),0)+_xlfn.IFNA(VLOOKUP(BC8,'Cost&amp;Time'!A:E,2,FALSE),0)+_xlfn.IFNA(VLOOKUP(BD8,'Cost&amp;Time'!A:E,2,FALSE),0)+_xlfn.IFNA(VLOOKUP(BE8,'Cost&amp;Time'!A:E,2,FALSE),0)+_xlfn.IFNA(VLOOKUP(BF8,'Cost&amp;Time'!A:E,2,FALSE),0)+_xlfn.IFNA(VLOOKUP(BG8,'Cost&amp;Time'!A:E,2,FALSE),0)+_xlfn.IFNA(VLOOKUP(BH8,'Cost&amp;Time'!A:E,2,FALSE),0)+_xlfn.IFNA(VLOOKUP(BI8,'Cost&amp;Time'!A:E,2,FALSE),0)</f>
        <v>50</v>
      </c>
      <c r="AD8" s="9">
        <f>_xlfn.IFNA(VLOOKUP(BB8,'Cost&amp;Time'!A:E,4,FALSE),0)+_xlfn.IFNA(VLOOKUP(BC8,'Cost&amp;Time'!A:E,4,FALSE),0)+_xlfn.IFNA(VLOOKUP(BD8,'Cost&amp;Time'!A:E,4,FALSE),0)+_xlfn.IFNA(VLOOKUP(BE8,'Cost&amp;Time'!A:E,4,FALSE),0)+_xlfn.IFNA(VLOOKUP(BF8,'Cost&amp;Time'!A:E,4,FALSE),0)+_xlfn.IFNA(VLOOKUP(BG8,'Cost&amp;Time'!A:E,4,FALSE),0)+_xlfn.IFNA(VLOOKUP(BH8,'Cost&amp;Time'!A:E,4,FALSE),0)+_xlfn.IFNA(VLOOKUP(BI8,'Cost&amp;Time'!A:E,4,FALSE),0)</f>
        <v>0</v>
      </c>
      <c r="AE8" s="6">
        <f>_xlfn.IFNA(VLOOKUP(BB8,'Cost&amp;Time'!A:E,5,FALSE),0)+_xlfn.IFNA(VLOOKUP(BC8,'Cost&amp;Time'!A:E,5,FALSE),0)+_xlfn.IFNA(VLOOKUP(BD8,'Cost&amp;Time'!A:E,5,FALSE),0)+_xlfn.IFNA(VLOOKUP(BE8,'Cost&amp;Time'!A:E,5,FALSE),0)+_xlfn.IFNA(VLOOKUP(BF8,'Cost&amp;Time'!A:E,5,FALSE),0)+_xlfn.IFNA(VLOOKUP(BG8,'Cost&amp;Time'!A:E,5,FALSE),0)+_xlfn.IFNA(VLOOKUP(BH8,'Cost&amp;Time'!A:E,5,FALSE),0)+_xlfn.IFNA(VLOOKUP(BI8,'Cost&amp;Time'!A:E,5,FALSE),0)</f>
        <v>0</v>
      </c>
      <c r="AX8" s="28">
        <f>AX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0</v>
      </c>
      <c r="AY8" s="28">
        <f>AY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126.87950000000001</v>
      </c>
      <c r="AZ8" s="28">
        <f>AZ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0</v>
      </c>
      <c r="BA8" s="28">
        <f>BA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0</v>
      </c>
      <c r="BB8" t="s">
        <v>73</v>
      </c>
    </row>
    <row r="9" spans="1:56" x14ac:dyDescent="0.35">
      <c r="A9">
        <f t="shared" si="4"/>
        <v>150</v>
      </c>
      <c r="B9" s="5">
        <f t="shared" si="5"/>
        <v>1.736111111111111E-3</v>
      </c>
      <c r="C9" s="23">
        <f>C8-AB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56.804166666666667</v>
      </c>
      <c r="D9" s="23">
        <f>D8-AC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71.660500000000013</v>
      </c>
      <c r="E9" s="23">
        <f>E8-AD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100</v>
      </c>
      <c r="F9" s="24">
        <f>F8-AE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200</v>
      </c>
      <c r="G9" s="15">
        <f t="shared" si="0"/>
        <v>9</v>
      </c>
      <c r="H9" s="16">
        <v>1</v>
      </c>
      <c r="I9">
        <f t="shared" si="1"/>
        <v>10</v>
      </c>
      <c r="J9" s="16">
        <f>5+COUNTIF(BB$3:BP8,"House")*5</f>
        <v>15</v>
      </c>
      <c r="K9" s="6">
        <f t="shared" si="2"/>
        <v>0</v>
      </c>
      <c r="N9" s="19">
        <v>3</v>
      </c>
      <c r="O9" s="13">
        <f t="shared" si="3"/>
        <v>6</v>
      </c>
      <c r="P9" s="38">
        <v>6</v>
      </c>
      <c r="W9" s="26">
        <f>W8-IF(AG8=0,P8*Rates!B$2,IF(AND(AG8=1,AH8=0),P8*Rates!C$2,Rates!D7))/6000*(A9-A8)*$A$1</f>
        <v>428.33949999999993</v>
      </c>
      <c r="X9" s="28">
        <f>X8-IF(AG8=0,Q8*Rates!B$3,IF(AND(AG8=1,AH8=0),Q8*Rates!C$3,Rates!D8))/6000*(A9-A8)*$A$1</f>
        <v>900</v>
      </c>
      <c r="Y9" s="28">
        <f>Y8-IF(AG8=0,R8*Rates!B$4,IF(AND(AG8=1,AH8=0),R8*Rates!C$4,Rates!D9))/6000*(A9-A8)*$A$1</f>
        <v>525</v>
      </c>
      <c r="Z9" s="29">
        <f>Z8-IF(AG8=0,S8*Rates!B$5,IF(AND(AG8=1,AH8=0),S8*Rates!C$5,Rates!D10))/6000*(A9-A8)*$A$1</f>
        <v>210</v>
      </c>
      <c r="AA9" s="28"/>
      <c r="AB9" s="9">
        <f>_xlfn.IFNA(VLOOKUP(BB9,'Cost&amp;Time'!A:E,3,FALSE),0)+_xlfn.IFNA(VLOOKUP(BC9,'Cost&amp;Time'!A:E,3,FALSE),0)+_xlfn.IFNA(VLOOKUP(BD9,'Cost&amp;Time'!A:E,3,FALSE),0)+_xlfn.IFNA(VLOOKUP(BE9,'Cost&amp;Time'!A:E,3,FALSE),0)+_xlfn.IFNA(VLOOKUP(BF9,'Cost&amp;Time'!A:E,3,FALSE),0)+_xlfn.IFNA(VLOOKUP(BG9,'Cost&amp;Time'!A:E,3,FALSE),0)+_xlfn.IFNA(VLOOKUP(BH9,'Cost&amp;Time'!A:E,3,FALSE),0)+_xlfn.IFNA(VLOOKUP(BI9,'Cost&amp;Time'!A:E,3,FALSE),0)</f>
        <v>0</v>
      </c>
      <c r="AC9" s="9">
        <f>_xlfn.IFNA(VLOOKUP(BB9,'Cost&amp;Time'!A:E,2,FALSE),0)+_xlfn.IFNA(VLOOKUP(BC9,'Cost&amp;Time'!A:E,2,FALSE),0)+_xlfn.IFNA(VLOOKUP(BD9,'Cost&amp;Time'!A:E,2,FALSE),0)+_xlfn.IFNA(VLOOKUP(BE9,'Cost&amp;Time'!A:E,2,FALSE),0)+_xlfn.IFNA(VLOOKUP(BF9,'Cost&amp;Time'!A:E,2,FALSE),0)+_xlfn.IFNA(VLOOKUP(BG9,'Cost&amp;Time'!A:E,2,FALSE),0)+_xlfn.IFNA(VLOOKUP(BH9,'Cost&amp;Time'!A:E,2,FALSE),0)+_xlfn.IFNA(VLOOKUP(BI9,'Cost&amp;Time'!A:E,2,FALSE),0)</f>
        <v>50</v>
      </c>
      <c r="AD9" s="9">
        <f>_xlfn.IFNA(VLOOKUP(BB9,'Cost&amp;Time'!A:E,4,FALSE),0)+_xlfn.IFNA(VLOOKUP(BC9,'Cost&amp;Time'!A:E,4,FALSE),0)+_xlfn.IFNA(VLOOKUP(BD9,'Cost&amp;Time'!A:E,4,FALSE),0)+_xlfn.IFNA(VLOOKUP(BE9,'Cost&amp;Time'!A:E,4,FALSE),0)+_xlfn.IFNA(VLOOKUP(BF9,'Cost&amp;Time'!A:E,4,FALSE),0)+_xlfn.IFNA(VLOOKUP(BG9,'Cost&amp;Time'!A:E,4,FALSE),0)+_xlfn.IFNA(VLOOKUP(BH9,'Cost&amp;Time'!A:E,4,FALSE),0)+_xlfn.IFNA(VLOOKUP(BI9,'Cost&amp;Time'!A:E,4,FALSE),0)</f>
        <v>0</v>
      </c>
      <c r="AE9" s="6">
        <f>_xlfn.IFNA(VLOOKUP(BB9,'Cost&amp;Time'!A:E,5,FALSE),0)+_xlfn.IFNA(VLOOKUP(BC9,'Cost&amp;Time'!A:E,5,FALSE),0)+_xlfn.IFNA(VLOOKUP(BD9,'Cost&amp;Time'!A:E,5,FALSE),0)+_xlfn.IFNA(VLOOKUP(BE9,'Cost&amp;Time'!A:E,5,FALSE),0)+_xlfn.IFNA(VLOOKUP(BF9,'Cost&amp;Time'!A:E,5,FALSE),0)+_xlfn.IFNA(VLOOKUP(BG9,'Cost&amp;Time'!A:E,5,FALSE),0)+_xlfn.IFNA(VLOOKUP(BH9,'Cost&amp;Time'!A:E,5,FALSE),0)+_xlfn.IFNA(VLOOKUP(BI9,'Cost&amp;Time'!A:E,5,FALSE),0)</f>
        <v>0</v>
      </c>
      <c r="AX9" s="28">
        <f>AX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6.8041666666666663</v>
      </c>
      <c r="AY9" s="28">
        <f>AY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171.66050000000001</v>
      </c>
      <c r="AZ9" s="28">
        <f>AZ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0</v>
      </c>
      <c r="BA9" s="28">
        <f>BA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0</v>
      </c>
      <c r="BB9" t="s">
        <v>73</v>
      </c>
    </row>
    <row r="10" spans="1:56" x14ac:dyDescent="0.35">
      <c r="A10">
        <f t="shared" si="4"/>
        <v>175</v>
      </c>
      <c r="B10" s="5">
        <f t="shared" si="5"/>
        <v>2.0254629629629629E-3</v>
      </c>
      <c r="C10" s="23">
        <f>C9-AB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77.216666666666669</v>
      </c>
      <c r="D10" s="23">
        <f>D9-AC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66.441500000000019</v>
      </c>
      <c r="E10" s="23">
        <f>E9-AD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100</v>
      </c>
      <c r="F10" s="24">
        <f>F9-AE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200</v>
      </c>
      <c r="G10" s="15">
        <f t="shared" si="0"/>
        <v>10</v>
      </c>
      <c r="H10" s="16">
        <v>1</v>
      </c>
      <c r="I10">
        <f t="shared" si="1"/>
        <v>11</v>
      </c>
      <c r="J10" s="16">
        <f>5+COUNTIF(BB$3:BP9,"House")*5</f>
        <v>15</v>
      </c>
      <c r="K10" s="6">
        <f t="shared" si="2"/>
        <v>0</v>
      </c>
      <c r="N10" s="19">
        <v>4</v>
      </c>
      <c r="O10" s="13">
        <f t="shared" si="3"/>
        <v>6</v>
      </c>
      <c r="P10" s="38">
        <v>6</v>
      </c>
      <c r="W10" s="26">
        <f>W9-IF(AG9=0,P9*Rates!B$2,IF(AND(AG9=1,AH9=0),P9*Rates!C$2,Rates!D8))/6000*(A10-A9)*$A$1</f>
        <v>383.55849999999992</v>
      </c>
      <c r="X10" s="28">
        <f>X9-IF(AG9=0,Q9*Rates!B$3,IF(AND(AG9=1,AH9=0),Q9*Rates!C$3,Rates!D9))/6000*(A10-A9)*$A$1</f>
        <v>900</v>
      </c>
      <c r="Y10" s="28">
        <f>Y9-IF(AG9=0,R9*Rates!B$4,IF(AND(AG9=1,AH9=0),R9*Rates!C$4,Rates!D10))/6000*(A10-A9)*$A$1</f>
        <v>525</v>
      </c>
      <c r="Z10" s="29">
        <f>Z9-IF(AG9=0,S9*Rates!B$5,IF(AND(AG9=1,AH9=0),S9*Rates!C$5,Rates!D11))/6000*(A10-A9)*$A$1</f>
        <v>210</v>
      </c>
      <c r="AA10" s="28"/>
      <c r="AB10" s="9">
        <f>_xlfn.IFNA(VLOOKUP(BB10,'Cost&amp;Time'!A:E,3,FALSE),0)+_xlfn.IFNA(VLOOKUP(BC10,'Cost&amp;Time'!A:E,3,FALSE),0)+_xlfn.IFNA(VLOOKUP(BD10,'Cost&amp;Time'!A:E,3,FALSE),0)+_xlfn.IFNA(VLOOKUP(BE10,'Cost&amp;Time'!A:E,3,FALSE),0)+_xlfn.IFNA(VLOOKUP(BF10,'Cost&amp;Time'!A:E,3,FALSE),0)+_xlfn.IFNA(VLOOKUP(BG10,'Cost&amp;Time'!A:E,3,FALSE),0)+_xlfn.IFNA(VLOOKUP(BH10,'Cost&amp;Time'!A:E,3,FALSE),0)+_xlfn.IFNA(VLOOKUP(BI10,'Cost&amp;Time'!A:E,3,FALSE),0)</f>
        <v>0</v>
      </c>
      <c r="AC10" s="9">
        <f>_xlfn.IFNA(VLOOKUP(BB10,'Cost&amp;Time'!A:E,2,FALSE),0)+_xlfn.IFNA(VLOOKUP(BC10,'Cost&amp;Time'!A:E,2,FALSE),0)+_xlfn.IFNA(VLOOKUP(BD10,'Cost&amp;Time'!A:E,2,FALSE),0)+_xlfn.IFNA(VLOOKUP(BE10,'Cost&amp;Time'!A:E,2,FALSE),0)+_xlfn.IFNA(VLOOKUP(BF10,'Cost&amp;Time'!A:E,2,FALSE),0)+_xlfn.IFNA(VLOOKUP(BG10,'Cost&amp;Time'!A:E,2,FALSE),0)+_xlfn.IFNA(VLOOKUP(BH10,'Cost&amp;Time'!A:E,2,FALSE),0)+_xlfn.IFNA(VLOOKUP(BI10,'Cost&amp;Time'!A:E,2,FALSE),0)</f>
        <v>50</v>
      </c>
      <c r="AD10" s="9">
        <f>_xlfn.IFNA(VLOOKUP(BB10,'Cost&amp;Time'!A:E,4,FALSE),0)+_xlfn.IFNA(VLOOKUP(BC10,'Cost&amp;Time'!A:E,4,FALSE),0)+_xlfn.IFNA(VLOOKUP(BD10,'Cost&amp;Time'!A:E,4,FALSE),0)+_xlfn.IFNA(VLOOKUP(BE10,'Cost&amp;Time'!A:E,4,FALSE),0)+_xlfn.IFNA(VLOOKUP(BF10,'Cost&amp;Time'!A:E,4,FALSE),0)+_xlfn.IFNA(VLOOKUP(BG10,'Cost&amp;Time'!A:E,4,FALSE),0)+_xlfn.IFNA(VLOOKUP(BH10,'Cost&amp;Time'!A:E,4,FALSE),0)+_xlfn.IFNA(VLOOKUP(BI10,'Cost&amp;Time'!A:E,4,FALSE),0)</f>
        <v>0</v>
      </c>
      <c r="AE10" s="6">
        <f>_xlfn.IFNA(VLOOKUP(BB10,'Cost&amp;Time'!A:E,5,FALSE),0)+_xlfn.IFNA(VLOOKUP(BC10,'Cost&amp;Time'!A:E,5,FALSE),0)+_xlfn.IFNA(VLOOKUP(BD10,'Cost&amp;Time'!A:E,5,FALSE),0)+_xlfn.IFNA(VLOOKUP(BE10,'Cost&amp;Time'!A:E,5,FALSE),0)+_xlfn.IFNA(VLOOKUP(BF10,'Cost&amp;Time'!A:E,5,FALSE),0)+_xlfn.IFNA(VLOOKUP(BG10,'Cost&amp;Time'!A:E,5,FALSE),0)+_xlfn.IFNA(VLOOKUP(BH10,'Cost&amp;Time'!A:E,5,FALSE),0)+_xlfn.IFNA(VLOOKUP(BI10,'Cost&amp;Time'!A:E,5,FALSE),0)</f>
        <v>0</v>
      </c>
      <c r="AX10" s="28">
        <f>AX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27.216666666666669</v>
      </c>
      <c r="AY10" s="28">
        <f>AY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216.44150000000002</v>
      </c>
      <c r="AZ10" s="28">
        <f>AZ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0</v>
      </c>
      <c r="BA10" s="28">
        <f>BA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0</v>
      </c>
      <c r="BB10" t="s">
        <v>73</v>
      </c>
    </row>
    <row r="11" spans="1:56" x14ac:dyDescent="0.35">
      <c r="A11">
        <f t="shared" si="4"/>
        <v>200</v>
      </c>
      <c r="B11" s="5">
        <f t="shared" si="5"/>
        <v>2.3148148148148147E-3</v>
      </c>
      <c r="C11" s="23">
        <f>C10-AB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104.43333333333334</v>
      </c>
      <c r="D11" s="23">
        <f>D10-AC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61.222500000000025</v>
      </c>
      <c r="E11" s="23">
        <f>E10-AD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100</v>
      </c>
      <c r="F11" s="24">
        <f>F10-AE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200</v>
      </c>
      <c r="G11" s="15">
        <f t="shared" si="0"/>
        <v>11</v>
      </c>
      <c r="H11" s="16">
        <v>1</v>
      </c>
      <c r="I11">
        <f t="shared" si="1"/>
        <v>12</v>
      </c>
      <c r="J11" s="16">
        <f>5+COUNTIF(BB$3:BP10,"House")*5</f>
        <v>15</v>
      </c>
      <c r="K11" s="6">
        <f t="shared" si="2"/>
        <v>0</v>
      </c>
      <c r="N11" s="19">
        <v>4</v>
      </c>
      <c r="O11" s="13">
        <f t="shared" si="3"/>
        <v>7</v>
      </c>
      <c r="P11" s="38">
        <v>5</v>
      </c>
      <c r="R11" s="38">
        <v>2</v>
      </c>
      <c r="W11" s="26">
        <f>W10-IF(AG10=0,P10*Rates!B$2,IF(AND(AG10=1,AH10=0),P10*Rates!C$2,Rates!D9))/6000*(A11-A10)*$A$1</f>
        <v>338.77749999999992</v>
      </c>
      <c r="X11" s="28">
        <f>X10-IF(AG10=0,Q10*Rates!B$3,IF(AND(AG10=1,AH10=0),Q10*Rates!C$3,Rates!D10))/6000*(A11-A10)*$A$1</f>
        <v>900</v>
      </c>
      <c r="Y11" s="28">
        <f>Y10-IF(AG10=0,R10*Rates!B$4,IF(AND(AG10=1,AH10=0),R10*Rates!C$4,Rates!D11))/6000*(A11-A10)*$A$1</f>
        <v>525</v>
      </c>
      <c r="Z11" s="29">
        <f>Z10-IF(AG10=0,S10*Rates!B$5,IF(AND(AG10=1,AH10=0),S10*Rates!C$5,Rates!D12))/6000*(A11-A10)*$A$1</f>
        <v>210</v>
      </c>
      <c r="AA11" s="28"/>
      <c r="AB11" s="9">
        <f>_xlfn.IFNA(VLOOKUP(BB11,'Cost&amp;Time'!A:E,3,FALSE),0)+_xlfn.IFNA(VLOOKUP(BC11,'Cost&amp;Time'!A:E,3,FALSE),0)+_xlfn.IFNA(VLOOKUP(BD11,'Cost&amp;Time'!A:E,3,FALSE),0)+_xlfn.IFNA(VLOOKUP(BE11,'Cost&amp;Time'!A:E,3,FALSE),0)+_xlfn.IFNA(VLOOKUP(BF11,'Cost&amp;Time'!A:E,3,FALSE),0)+_xlfn.IFNA(VLOOKUP(BG11,'Cost&amp;Time'!A:E,3,FALSE),0)+_xlfn.IFNA(VLOOKUP(BH11,'Cost&amp;Time'!A:E,3,FALSE),0)+_xlfn.IFNA(VLOOKUP(BI11,'Cost&amp;Time'!A:E,3,FALSE),0)</f>
        <v>0</v>
      </c>
      <c r="AC11" s="9">
        <f>_xlfn.IFNA(VLOOKUP(BB11,'Cost&amp;Time'!A:E,2,FALSE),0)+_xlfn.IFNA(VLOOKUP(BC11,'Cost&amp;Time'!A:E,2,FALSE),0)+_xlfn.IFNA(VLOOKUP(BD11,'Cost&amp;Time'!A:E,2,FALSE),0)+_xlfn.IFNA(VLOOKUP(BE11,'Cost&amp;Time'!A:E,2,FALSE),0)+_xlfn.IFNA(VLOOKUP(BF11,'Cost&amp;Time'!A:E,2,FALSE),0)+_xlfn.IFNA(VLOOKUP(BG11,'Cost&amp;Time'!A:E,2,FALSE),0)+_xlfn.IFNA(VLOOKUP(BH11,'Cost&amp;Time'!A:E,2,FALSE),0)+_xlfn.IFNA(VLOOKUP(BI11,'Cost&amp;Time'!A:E,2,FALSE),0)</f>
        <v>0</v>
      </c>
      <c r="AD11" s="9">
        <f>_xlfn.IFNA(VLOOKUP(BB11,'Cost&amp;Time'!A:E,4,FALSE),0)+_xlfn.IFNA(VLOOKUP(BC11,'Cost&amp;Time'!A:E,4,FALSE),0)+_xlfn.IFNA(VLOOKUP(BD11,'Cost&amp;Time'!A:E,4,FALSE),0)+_xlfn.IFNA(VLOOKUP(BE11,'Cost&amp;Time'!A:E,4,FALSE),0)+_xlfn.IFNA(VLOOKUP(BF11,'Cost&amp;Time'!A:E,4,FALSE),0)+_xlfn.IFNA(VLOOKUP(BG11,'Cost&amp;Time'!A:E,4,FALSE),0)+_xlfn.IFNA(VLOOKUP(BH11,'Cost&amp;Time'!A:E,4,FALSE),0)+_xlfn.IFNA(VLOOKUP(BI11,'Cost&amp;Time'!A:E,4,FALSE),0)</f>
        <v>50</v>
      </c>
      <c r="AE11" s="6">
        <f>_xlfn.IFNA(VLOOKUP(BB11,'Cost&amp;Time'!A:E,5,FALSE),0)+_xlfn.IFNA(VLOOKUP(BC11,'Cost&amp;Time'!A:E,5,FALSE),0)+_xlfn.IFNA(VLOOKUP(BD11,'Cost&amp;Time'!A:E,5,FALSE),0)+_xlfn.IFNA(VLOOKUP(BE11,'Cost&amp;Time'!A:E,5,FALSE),0)+_xlfn.IFNA(VLOOKUP(BF11,'Cost&amp;Time'!A:E,5,FALSE),0)+_xlfn.IFNA(VLOOKUP(BG11,'Cost&amp;Time'!A:E,5,FALSE),0)+_xlfn.IFNA(VLOOKUP(BH11,'Cost&amp;Time'!A:E,5,FALSE),0)+_xlfn.IFNA(VLOOKUP(BI11,'Cost&amp;Time'!A:E,5,FALSE),0)</f>
        <v>0</v>
      </c>
      <c r="AX11" s="28">
        <f>AX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54.433333333333337</v>
      </c>
      <c r="AY11" s="28">
        <f>AY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261.22250000000003</v>
      </c>
      <c r="AZ11" s="28">
        <f>AZ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0</v>
      </c>
      <c r="BA11" s="28">
        <f>BA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0</v>
      </c>
      <c r="BB11" t="s">
        <v>100</v>
      </c>
    </row>
    <row r="12" spans="1:56" x14ac:dyDescent="0.35">
      <c r="A12">
        <f t="shared" si="4"/>
        <v>225</v>
      </c>
      <c r="B12" s="5">
        <f t="shared" si="5"/>
        <v>2.6041666666666665E-3</v>
      </c>
      <c r="C12" s="23">
        <f>C11-AB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131.65</v>
      </c>
      <c r="D12" s="23">
        <f>D11-AC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117.07800000000003</v>
      </c>
      <c r="E12" s="23">
        <f>E11-AD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50</v>
      </c>
      <c r="F12" s="24">
        <f>F11-AE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200</v>
      </c>
      <c r="G12" s="15">
        <f t="shared" si="0"/>
        <v>11</v>
      </c>
      <c r="H12" s="16">
        <v>1</v>
      </c>
      <c r="I12">
        <f t="shared" si="1"/>
        <v>12</v>
      </c>
      <c r="J12" s="16">
        <f>5+COUNTIF(BB$3:BP11,"House")*5</f>
        <v>15</v>
      </c>
      <c r="K12" s="6">
        <f t="shared" si="2"/>
        <v>0</v>
      </c>
      <c r="N12" s="19">
        <v>4</v>
      </c>
      <c r="O12" s="13">
        <f t="shared" si="3"/>
        <v>7</v>
      </c>
      <c r="P12" s="38">
        <v>2</v>
      </c>
      <c r="R12" s="41">
        <v>5</v>
      </c>
      <c r="W12" s="26">
        <f>W11-IF(AG11=0,P11*Rates!B$2,IF(AND(AG11=1,AH11=0),P11*Rates!C$2,Rates!D10))/6000*(A12-A11)*$A$1</f>
        <v>301.45999999999992</v>
      </c>
      <c r="X12" s="28">
        <f>X11-IF(AG11=0,Q11*Rates!B$3,IF(AND(AG11=1,AH11=0),Q11*Rates!C$3,Rates!D11))/6000*(A12-A11)*$A$1</f>
        <v>900</v>
      </c>
      <c r="Y12" s="28">
        <f>Y11-IF(AG11=0,R11*Rates!B$4,IF(AND(AG11=1,AH11=0),R11*Rates!C$4,Rates!D12))/6000*(A12-A11)*$A$1</f>
        <v>506.46199999999999</v>
      </c>
      <c r="Z12" s="29">
        <f>Z11-IF(AG11=0,S11*Rates!B$5,IF(AND(AG11=1,AH11=0),S11*Rates!C$5,Rates!D13))/6000*(A12-A11)*$A$1</f>
        <v>210</v>
      </c>
      <c r="AA12" s="28"/>
      <c r="AB12" s="9">
        <f>_xlfn.IFNA(VLOOKUP(BB12,'Cost&amp;Time'!A:E,3,FALSE),0)+_xlfn.IFNA(VLOOKUP(BC12,'Cost&amp;Time'!A:E,3,FALSE),0)+_xlfn.IFNA(VLOOKUP(BD12,'Cost&amp;Time'!A:E,3,FALSE),0)+_xlfn.IFNA(VLOOKUP(BE12,'Cost&amp;Time'!A:E,3,FALSE),0)+_xlfn.IFNA(VLOOKUP(BF12,'Cost&amp;Time'!A:E,3,FALSE),0)+_xlfn.IFNA(VLOOKUP(BG12,'Cost&amp;Time'!A:E,3,FALSE),0)+_xlfn.IFNA(VLOOKUP(BH12,'Cost&amp;Time'!A:E,3,FALSE),0)+_xlfn.IFNA(VLOOKUP(BI12,'Cost&amp;Time'!A:E,3,FALSE),0)</f>
        <v>0</v>
      </c>
      <c r="AC12" s="9">
        <f>_xlfn.IFNA(VLOOKUP(BB12,'Cost&amp;Time'!A:E,2,FALSE),0)+_xlfn.IFNA(VLOOKUP(BC12,'Cost&amp;Time'!A:E,2,FALSE),0)+_xlfn.IFNA(VLOOKUP(BD12,'Cost&amp;Time'!A:E,2,FALSE),0)+_xlfn.IFNA(VLOOKUP(BE12,'Cost&amp;Time'!A:E,2,FALSE),0)+_xlfn.IFNA(VLOOKUP(BF12,'Cost&amp;Time'!A:E,2,FALSE),0)+_xlfn.IFNA(VLOOKUP(BG12,'Cost&amp;Time'!A:E,2,FALSE),0)+_xlfn.IFNA(VLOOKUP(BH12,'Cost&amp;Time'!A:E,2,FALSE),0)+_xlfn.IFNA(VLOOKUP(BI12,'Cost&amp;Time'!A:E,2,FALSE),0)</f>
        <v>50</v>
      </c>
      <c r="AD12" s="9">
        <f>_xlfn.IFNA(VLOOKUP(BB12,'Cost&amp;Time'!A:E,4,FALSE),0)+_xlfn.IFNA(VLOOKUP(BC12,'Cost&amp;Time'!A:E,4,FALSE),0)+_xlfn.IFNA(VLOOKUP(BD12,'Cost&amp;Time'!A:E,4,FALSE),0)+_xlfn.IFNA(VLOOKUP(BE12,'Cost&amp;Time'!A:E,4,FALSE),0)+_xlfn.IFNA(VLOOKUP(BF12,'Cost&amp;Time'!A:E,4,FALSE),0)+_xlfn.IFNA(VLOOKUP(BG12,'Cost&amp;Time'!A:E,4,FALSE),0)+_xlfn.IFNA(VLOOKUP(BH12,'Cost&amp;Time'!A:E,4,FALSE),0)+_xlfn.IFNA(VLOOKUP(BI12,'Cost&amp;Time'!A:E,4,FALSE),0)</f>
        <v>0</v>
      </c>
      <c r="AE12" s="6">
        <f>_xlfn.IFNA(VLOOKUP(BB12,'Cost&amp;Time'!A:E,5,FALSE),0)+_xlfn.IFNA(VLOOKUP(BC12,'Cost&amp;Time'!A:E,5,FALSE),0)+_xlfn.IFNA(VLOOKUP(BD12,'Cost&amp;Time'!A:E,5,FALSE),0)+_xlfn.IFNA(VLOOKUP(BE12,'Cost&amp;Time'!A:E,5,FALSE),0)+_xlfn.IFNA(VLOOKUP(BF12,'Cost&amp;Time'!A:E,5,FALSE),0)+_xlfn.IFNA(VLOOKUP(BG12,'Cost&amp;Time'!A:E,5,FALSE),0)+_xlfn.IFNA(VLOOKUP(BH12,'Cost&amp;Time'!A:E,5,FALSE),0)+_xlfn.IFNA(VLOOKUP(BI12,'Cost&amp;Time'!A:E,5,FALSE),0)</f>
        <v>0</v>
      </c>
      <c r="AX12" s="28">
        <f>AX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81.650000000000006</v>
      </c>
      <c r="AY12" s="28">
        <f>AY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317.07800000000003</v>
      </c>
      <c r="AZ12" s="28">
        <f>AZ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0</v>
      </c>
      <c r="BA12" s="28">
        <f>BA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0</v>
      </c>
      <c r="BB12" t="s">
        <v>73</v>
      </c>
    </row>
    <row r="13" spans="1:56" x14ac:dyDescent="0.35">
      <c r="A13">
        <f t="shared" si="4"/>
        <v>250</v>
      </c>
      <c r="B13" s="5">
        <f t="shared" si="5"/>
        <v>2.8935185185185184E-3</v>
      </c>
      <c r="C13" s="23">
        <f>C12-AB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158.86666666666667</v>
      </c>
      <c r="D13" s="23">
        <f>D12-AC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128.35000000000002</v>
      </c>
      <c r="E13" s="23">
        <f>E12-AD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50</v>
      </c>
      <c r="F13" s="24">
        <f>F12-AE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200</v>
      </c>
      <c r="G13" s="15">
        <f t="shared" si="0"/>
        <v>12</v>
      </c>
      <c r="H13" s="16">
        <v>1</v>
      </c>
      <c r="I13">
        <f t="shared" si="1"/>
        <v>13</v>
      </c>
      <c r="J13" s="16">
        <f>5+COUNTIF(BB$3:BP12,"House")*5</f>
        <v>15</v>
      </c>
      <c r="K13" s="6">
        <f t="shared" si="2"/>
        <v>0</v>
      </c>
      <c r="L13" s="9">
        <v>1</v>
      </c>
      <c r="N13" s="19">
        <v>4</v>
      </c>
      <c r="O13" s="13">
        <f t="shared" si="3"/>
        <v>7</v>
      </c>
      <c r="P13" s="38">
        <v>2</v>
      </c>
      <c r="R13" s="38">
        <v>5</v>
      </c>
      <c r="W13" s="26">
        <f>W12-IF(AG12=0,P12*Rates!B$2,IF(AND(AG12=1,AH12=0),P12*Rates!C$2,Rates!D11))/6000*(A13-A12)*$A$1</f>
        <v>286.5329999999999</v>
      </c>
      <c r="X13" s="28">
        <f>X12-IF(AG12=0,Q12*Rates!B$3,IF(AND(AG12=1,AH12=0),Q12*Rates!C$3,Rates!D12))/6000*(A13-A12)*$A$1</f>
        <v>900</v>
      </c>
      <c r="Y13" s="28">
        <f>Y12-IF(AG12=0,R12*Rates!B$4,IF(AND(AG12=1,AH12=0),R12*Rates!C$4,Rates!D13))/6000*(A13-A12)*$A$1</f>
        <v>460.11699999999996</v>
      </c>
      <c r="Z13" s="29">
        <f>Z12-IF(AG12=0,S12*Rates!B$5,IF(AND(AG12=1,AH12=0),S12*Rates!C$5,Rates!D14))/6000*(A13-A12)*$A$1</f>
        <v>210</v>
      </c>
      <c r="AA13" s="28"/>
      <c r="AB13" s="9">
        <f>_xlfn.IFNA(VLOOKUP(BB13,'Cost&amp;Time'!A:E,3,FALSE),0)+_xlfn.IFNA(VLOOKUP(BC13,'Cost&amp;Time'!A:E,3,FALSE),0)+_xlfn.IFNA(VLOOKUP(BD13,'Cost&amp;Time'!A:E,3,FALSE),0)+_xlfn.IFNA(VLOOKUP(BE13,'Cost&amp;Time'!A:E,3,FALSE),0)+_xlfn.IFNA(VLOOKUP(BF13,'Cost&amp;Time'!A:E,3,FALSE),0)+_xlfn.IFNA(VLOOKUP(BG13,'Cost&amp;Time'!A:E,3,FALSE),0)+_xlfn.IFNA(VLOOKUP(BH13,'Cost&amp;Time'!A:E,3,FALSE),0)+_xlfn.IFNA(VLOOKUP(BI13,'Cost&amp;Time'!A:E,3,FALSE),0)</f>
        <v>25</v>
      </c>
      <c r="AC13" s="9">
        <f>_xlfn.IFNA(VLOOKUP(BB13,'Cost&amp;Time'!A:E,2,FALSE),0)+_xlfn.IFNA(VLOOKUP(BC13,'Cost&amp;Time'!A:E,2,FALSE),0)+_xlfn.IFNA(VLOOKUP(BD13,'Cost&amp;Time'!A:E,2,FALSE),0)+_xlfn.IFNA(VLOOKUP(BE13,'Cost&amp;Time'!A:E,2,FALSE),0)+_xlfn.IFNA(VLOOKUP(BF13,'Cost&amp;Time'!A:E,2,FALSE),0)+_xlfn.IFNA(VLOOKUP(BG13,'Cost&amp;Time'!A:E,2,FALSE),0)+_xlfn.IFNA(VLOOKUP(BH13,'Cost&amp;Time'!A:E,2,FALSE),0)+_xlfn.IFNA(VLOOKUP(BI13,'Cost&amp;Time'!A:E,2,FALSE),0)</f>
        <v>50</v>
      </c>
      <c r="AD13" s="9">
        <f>_xlfn.IFNA(VLOOKUP(BB13,'Cost&amp;Time'!A:E,4,FALSE),0)+_xlfn.IFNA(VLOOKUP(BC13,'Cost&amp;Time'!A:E,4,FALSE),0)+_xlfn.IFNA(VLOOKUP(BD13,'Cost&amp;Time'!A:E,4,FALSE),0)+_xlfn.IFNA(VLOOKUP(BE13,'Cost&amp;Time'!A:E,4,FALSE),0)+_xlfn.IFNA(VLOOKUP(BF13,'Cost&amp;Time'!A:E,4,FALSE),0)+_xlfn.IFNA(VLOOKUP(BG13,'Cost&amp;Time'!A:E,4,FALSE),0)+_xlfn.IFNA(VLOOKUP(BH13,'Cost&amp;Time'!A:E,4,FALSE),0)+_xlfn.IFNA(VLOOKUP(BI13,'Cost&amp;Time'!A:E,4,FALSE),0)</f>
        <v>0</v>
      </c>
      <c r="AE13" s="6">
        <f>_xlfn.IFNA(VLOOKUP(BB13,'Cost&amp;Time'!A:E,5,FALSE),0)+_xlfn.IFNA(VLOOKUP(BC13,'Cost&amp;Time'!A:E,5,FALSE),0)+_xlfn.IFNA(VLOOKUP(BD13,'Cost&amp;Time'!A:E,5,FALSE),0)+_xlfn.IFNA(VLOOKUP(BE13,'Cost&amp;Time'!A:E,5,FALSE),0)+_xlfn.IFNA(VLOOKUP(BF13,'Cost&amp;Time'!A:E,5,FALSE),0)+_xlfn.IFNA(VLOOKUP(BG13,'Cost&amp;Time'!A:E,5,FALSE),0)+_xlfn.IFNA(VLOOKUP(BH13,'Cost&amp;Time'!A:E,5,FALSE),0)+_xlfn.IFNA(VLOOKUP(BI13,'Cost&amp;Time'!A:E,5,FALSE),0)</f>
        <v>0</v>
      </c>
      <c r="AX13" s="28">
        <f>AX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108.86666666666667</v>
      </c>
      <c r="AY13" s="28">
        <f>AY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378.35</v>
      </c>
      <c r="AZ13" s="28">
        <f>AZ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0</v>
      </c>
      <c r="BA13" s="28">
        <f>BA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0</v>
      </c>
      <c r="BB13" t="s">
        <v>73</v>
      </c>
      <c r="BC13" t="s">
        <v>49</v>
      </c>
    </row>
    <row r="14" spans="1:56" x14ac:dyDescent="0.35">
      <c r="A14">
        <f t="shared" si="4"/>
        <v>275</v>
      </c>
      <c r="B14" s="5">
        <f t="shared" si="5"/>
        <v>3.1828703703703702E-3</v>
      </c>
      <c r="C14" s="23">
        <f>C13-AB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161.08333333333334</v>
      </c>
      <c r="D14" s="23">
        <f>D13-AC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139.62200000000001</v>
      </c>
      <c r="E14" s="23">
        <f>E13-AD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50</v>
      </c>
      <c r="F14" s="24">
        <f>F13-AE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200</v>
      </c>
      <c r="G14" s="15">
        <f t="shared" si="0"/>
        <v>13</v>
      </c>
      <c r="H14" s="16">
        <v>1</v>
      </c>
      <c r="I14">
        <f t="shared" si="1"/>
        <v>14</v>
      </c>
      <c r="J14" s="16">
        <f>5+COUNTIF(BB$3:BP13,"House")*5</f>
        <v>20</v>
      </c>
      <c r="K14" s="6">
        <f t="shared" si="2"/>
        <v>0</v>
      </c>
      <c r="L14" s="9">
        <v>1.6</v>
      </c>
      <c r="N14" s="19">
        <v>4</v>
      </c>
      <c r="O14" s="13">
        <f t="shared" si="3"/>
        <v>7.4</v>
      </c>
      <c r="P14" s="38">
        <v>1.4</v>
      </c>
      <c r="R14" s="41">
        <v>5</v>
      </c>
      <c r="S14" s="41">
        <v>1</v>
      </c>
      <c r="W14" s="26">
        <f>W13-IF(AG13=0,P13*Rates!B$2,IF(AND(AG13=1,AH13=0),P13*Rates!C$2,Rates!D12))/6000*(A14-A13)*$A$1</f>
        <v>271.60599999999988</v>
      </c>
      <c r="X14" s="28">
        <f>X13-IF(AG13=0,Q13*Rates!B$3,IF(AND(AG13=1,AH13=0),Q13*Rates!C$3,Rates!D13))/6000*(A14-A13)*$A$1</f>
        <v>900</v>
      </c>
      <c r="Y14" s="28">
        <f>Y13-IF(AG13=0,R13*Rates!B$4,IF(AND(AG13=1,AH13=0),R13*Rates!C$4,Rates!D14))/6000*(A14-A13)*$A$1</f>
        <v>413.77199999999993</v>
      </c>
      <c r="Z14" s="29">
        <f>Z13-IF(AG13=0,S13*Rates!B$5,IF(AND(AG13=1,AH13=0),S13*Rates!C$5,Rates!D15))/6000*(A14-A13)*$A$1</f>
        <v>210</v>
      </c>
      <c r="AA14" s="28"/>
      <c r="AB14" s="9">
        <f>_xlfn.IFNA(VLOOKUP(BB14,'Cost&amp;Time'!A:E,3,FALSE),0)+_xlfn.IFNA(VLOOKUP(BC14,'Cost&amp;Time'!A:E,3,FALSE),0)+_xlfn.IFNA(VLOOKUP(BD14,'Cost&amp;Time'!A:E,3,FALSE),0)+_xlfn.IFNA(VLOOKUP(BE14,'Cost&amp;Time'!A:E,3,FALSE),0)+_xlfn.IFNA(VLOOKUP(BF14,'Cost&amp;Time'!A:E,3,FALSE),0)+_xlfn.IFNA(VLOOKUP(BG14,'Cost&amp;Time'!A:E,3,FALSE),0)+_xlfn.IFNA(VLOOKUP(BH14,'Cost&amp;Time'!A:E,3,FALSE),0)+_xlfn.IFNA(VLOOKUP(BI14,'Cost&amp;Time'!A:E,3,FALSE),0)</f>
        <v>100</v>
      </c>
      <c r="AC14" s="9">
        <f>_xlfn.IFNA(VLOOKUP(BB14,'Cost&amp;Time'!A:E,2,FALSE),0)+_xlfn.IFNA(VLOOKUP(BC14,'Cost&amp;Time'!A:E,2,FALSE),0)+_xlfn.IFNA(VLOOKUP(BD14,'Cost&amp;Time'!A:E,2,FALSE),0)+_xlfn.IFNA(VLOOKUP(BE14,'Cost&amp;Time'!A:E,2,FALSE),0)+_xlfn.IFNA(VLOOKUP(BF14,'Cost&amp;Time'!A:E,2,FALSE),0)+_xlfn.IFNA(VLOOKUP(BG14,'Cost&amp;Time'!A:E,2,FALSE),0)+_xlfn.IFNA(VLOOKUP(BH14,'Cost&amp;Time'!A:E,2,FALSE),0)+_xlfn.IFNA(VLOOKUP(BI14,'Cost&amp;Time'!A:E,2,FALSE),0)</f>
        <v>50</v>
      </c>
      <c r="AD14" s="9">
        <f>_xlfn.IFNA(VLOOKUP(BB14,'Cost&amp;Time'!A:E,4,FALSE),0)+_xlfn.IFNA(VLOOKUP(BC14,'Cost&amp;Time'!A:E,4,FALSE),0)+_xlfn.IFNA(VLOOKUP(BD14,'Cost&amp;Time'!A:E,4,FALSE),0)+_xlfn.IFNA(VLOOKUP(BE14,'Cost&amp;Time'!A:E,4,FALSE),0)+_xlfn.IFNA(VLOOKUP(BF14,'Cost&amp;Time'!A:E,4,FALSE),0)+_xlfn.IFNA(VLOOKUP(BG14,'Cost&amp;Time'!A:E,4,FALSE),0)+_xlfn.IFNA(VLOOKUP(BH14,'Cost&amp;Time'!A:E,4,FALSE),0)+_xlfn.IFNA(VLOOKUP(BI14,'Cost&amp;Time'!A:E,4,FALSE),0)</f>
        <v>0</v>
      </c>
      <c r="AE14" s="6">
        <f>_xlfn.IFNA(VLOOKUP(BB14,'Cost&amp;Time'!A:E,5,FALSE),0)+_xlfn.IFNA(VLOOKUP(BC14,'Cost&amp;Time'!A:E,5,FALSE),0)+_xlfn.IFNA(VLOOKUP(BD14,'Cost&amp;Time'!A:E,5,FALSE),0)+_xlfn.IFNA(VLOOKUP(BE14,'Cost&amp;Time'!A:E,5,FALSE),0)+_xlfn.IFNA(VLOOKUP(BF14,'Cost&amp;Time'!A:E,5,FALSE),0)+_xlfn.IFNA(VLOOKUP(BG14,'Cost&amp;Time'!A:E,5,FALSE),0)+_xlfn.IFNA(VLOOKUP(BH14,'Cost&amp;Time'!A:E,5,FALSE),0)+_xlfn.IFNA(VLOOKUP(BI14,'Cost&amp;Time'!A:E,5,FALSE),0)</f>
        <v>0</v>
      </c>
      <c r="AX14" s="28">
        <f>AX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136.08333333333334</v>
      </c>
      <c r="AY14" s="28">
        <f>AY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439.62200000000007</v>
      </c>
      <c r="AZ14" s="28">
        <f>AZ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0</v>
      </c>
      <c r="BA14" s="28">
        <f>BA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0</v>
      </c>
      <c r="BB14" t="s">
        <v>73</v>
      </c>
      <c r="BC14" t="s">
        <v>50</v>
      </c>
    </row>
    <row r="15" spans="1:56" x14ac:dyDescent="0.35">
      <c r="A15">
        <f t="shared" si="4"/>
        <v>300</v>
      </c>
      <c r="B15" s="5">
        <f t="shared" si="5"/>
        <v>3.472222222222222E-3</v>
      </c>
      <c r="C15" s="23">
        <f>C14-AB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88.300000000000011</v>
      </c>
      <c r="D15" s="23">
        <f>D14-AC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155.05623333333335</v>
      </c>
      <c r="E15" s="23">
        <f>E14-AD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50</v>
      </c>
      <c r="F15" s="24">
        <f>F14-AE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200</v>
      </c>
      <c r="G15" s="15">
        <f t="shared" si="0"/>
        <v>14</v>
      </c>
      <c r="H15" s="16">
        <v>1</v>
      </c>
      <c r="I15">
        <f t="shared" si="1"/>
        <v>15</v>
      </c>
      <c r="J15" s="16">
        <f>5+COUNTIF(BB$3:BP14,"House")*5</f>
        <v>20</v>
      </c>
      <c r="K15" s="6">
        <f t="shared" si="2"/>
        <v>0</v>
      </c>
      <c r="L15" s="9">
        <v>1</v>
      </c>
      <c r="N15" s="19">
        <v>4</v>
      </c>
      <c r="O15" s="13">
        <f t="shared" si="3"/>
        <v>9</v>
      </c>
      <c r="P15" s="38">
        <v>2</v>
      </c>
      <c r="Q15" s="38">
        <v>1</v>
      </c>
      <c r="R15" s="41">
        <v>5</v>
      </c>
      <c r="S15" s="41">
        <v>1</v>
      </c>
      <c r="W15" s="26">
        <f>W14-IF(AG14=0,P14*Rates!B$2,IF(AND(AG14=1,AH14=0),P14*Rates!C$2,Rates!D13))/6000*(A15-A14)*$A$1</f>
        <v>261.1570999999999</v>
      </c>
      <c r="X15" s="28">
        <f>X14-IF(AG14=0,Q14*Rates!B$3,IF(AND(AG14=1,AH14=0),Q14*Rates!C$3,Rates!D14))/6000*(A15-A14)*$A$1</f>
        <v>900</v>
      </c>
      <c r="Y15" s="28">
        <f>Y14-IF(AG14=0,R14*Rates!B$4,IF(AND(AG14=1,AH14=0),R14*Rates!C$4,Rates!D15))/6000*(A15-A14)*$A$1</f>
        <v>367.42699999999991</v>
      </c>
      <c r="Z15" s="29">
        <f>Z14-IF(AG14=0,S14*Rates!B$5,IF(AND(AG14=1,AH14=0),S14*Rates!C$5,Rates!D16))/6000*(A15-A14)*$A$1</f>
        <v>201.35966666666667</v>
      </c>
      <c r="AA15" s="28"/>
      <c r="AB15" s="9">
        <f>_xlfn.IFNA(VLOOKUP(BB15,'Cost&amp;Time'!A:E,3,FALSE),0)+_xlfn.IFNA(VLOOKUP(BC15,'Cost&amp;Time'!A:E,3,FALSE),0)+_xlfn.IFNA(VLOOKUP(BD15,'Cost&amp;Time'!A:E,3,FALSE),0)+_xlfn.IFNA(VLOOKUP(BE15,'Cost&amp;Time'!A:E,3,FALSE),0)+_xlfn.IFNA(VLOOKUP(BF15,'Cost&amp;Time'!A:E,3,FALSE),0)+_xlfn.IFNA(VLOOKUP(BG15,'Cost&amp;Time'!A:E,3,FALSE),0)+_xlfn.IFNA(VLOOKUP(BH15,'Cost&amp;Time'!A:E,3,FALSE),0)+_xlfn.IFNA(VLOOKUP(BI15,'Cost&amp;Time'!A:E,3,FALSE),0)</f>
        <v>0</v>
      </c>
      <c r="AC15" s="9">
        <f>_xlfn.IFNA(VLOOKUP(BB15,'Cost&amp;Time'!A:E,2,FALSE),0)+_xlfn.IFNA(VLOOKUP(BC15,'Cost&amp;Time'!A:E,2,FALSE),0)+_xlfn.IFNA(VLOOKUP(BD15,'Cost&amp;Time'!A:E,2,FALSE),0)+_xlfn.IFNA(VLOOKUP(BE15,'Cost&amp;Time'!A:E,2,FALSE),0)+_xlfn.IFNA(VLOOKUP(BF15,'Cost&amp;Time'!A:E,2,FALSE),0)+_xlfn.IFNA(VLOOKUP(BG15,'Cost&amp;Time'!A:E,2,FALSE),0)+_xlfn.IFNA(VLOOKUP(BH15,'Cost&amp;Time'!A:E,2,FALSE),0)+_xlfn.IFNA(VLOOKUP(BI15,'Cost&amp;Time'!A:E,2,FALSE),0)</f>
        <v>50</v>
      </c>
      <c r="AD15" s="9">
        <f>_xlfn.IFNA(VLOOKUP(BB15,'Cost&amp;Time'!A:E,4,FALSE),0)+_xlfn.IFNA(VLOOKUP(BC15,'Cost&amp;Time'!A:E,4,FALSE),0)+_xlfn.IFNA(VLOOKUP(BD15,'Cost&amp;Time'!A:E,4,FALSE),0)+_xlfn.IFNA(VLOOKUP(BE15,'Cost&amp;Time'!A:E,4,FALSE),0)+_xlfn.IFNA(VLOOKUP(BF15,'Cost&amp;Time'!A:E,4,FALSE),0)+_xlfn.IFNA(VLOOKUP(BG15,'Cost&amp;Time'!A:E,4,FALSE),0)+_xlfn.IFNA(VLOOKUP(BH15,'Cost&amp;Time'!A:E,4,FALSE),0)+_xlfn.IFNA(VLOOKUP(BI15,'Cost&amp;Time'!A:E,4,FALSE),0)</f>
        <v>0</v>
      </c>
      <c r="AE15" s="6">
        <f>_xlfn.IFNA(VLOOKUP(BB15,'Cost&amp;Time'!A:E,5,FALSE),0)+_xlfn.IFNA(VLOOKUP(BC15,'Cost&amp;Time'!A:E,5,FALSE),0)+_xlfn.IFNA(VLOOKUP(BD15,'Cost&amp;Time'!A:E,5,FALSE),0)+_xlfn.IFNA(VLOOKUP(BE15,'Cost&amp;Time'!A:E,5,FALSE),0)+_xlfn.IFNA(VLOOKUP(BF15,'Cost&amp;Time'!A:E,5,FALSE),0)+_xlfn.IFNA(VLOOKUP(BG15,'Cost&amp;Time'!A:E,5,FALSE),0)+_xlfn.IFNA(VLOOKUP(BH15,'Cost&amp;Time'!A:E,5,FALSE),0)+_xlfn.IFNA(VLOOKUP(BI15,'Cost&amp;Time'!A:E,5,FALSE),0)</f>
        <v>0</v>
      </c>
      <c r="AX15" s="28">
        <f>AX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163.30000000000001</v>
      </c>
      <c r="AY15" s="28">
        <f>AY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505.05623333333341</v>
      </c>
      <c r="AZ15" s="28">
        <f>AZ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0</v>
      </c>
      <c r="BA15" s="28">
        <f>BA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0</v>
      </c>
      <c r="BB15" t="s">
        <v>73</v>
      </c>
    </row>
    <row r="16" spans="1:56" x14ac:dyDescent="0.35">
      <c r="A16">
        <f t="shared" si="4"/>
        <v>325</v>
      </c>
      <c r="B16" s="5">
        <f t="shared" si="5"/>
        <v>3.7615740740740739E-3</v>
      </c>
      <c r="C16" s="23">
        <f>C15-AB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115.51666666666668</v>
      </c>
      <c r="D16" s="23">
        <f>D15-AC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180.85273333333336</v>
      </c>
      <c r="E16" s="23">
        <f>E15-AD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50</v>
      </c>
      <c r="F16" s="24">
        <f>F15-AE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200</v>
      </c>
      <c r="G16" s="15">
        <f t="shared" si="0"/>
        <v>15</v>
      </c>
      <c r="H16" s="16">
        <v>1</v>
      </c>
      <c r="I16">
        <f t="shared" si="1"/>
        <v>16</v>
      </c>
      <c r="J16" s="16">
        <f>5+COUNTIF(BB$3:BP15,"House")*5</f>
        <v>20</v>
      </c>
      <c r="K16" s="6">
        <f t="shared" si="2"/>
        <v>0</v>
      </c>
      <c r="N16" s="19">
        <v>4</v>
      </c>
      <c r="O16" s="13">
        <f t="shared" si="3"/>
        <v>11</v>
      </c>
      <c r="P16" s="38">
        <v>2</v>
      </c>
      <c r="Q16" s="38">
        <v>2</v>
      </c>
      <c r="R16" s="41">
        <v>5</v>
      </c>
      <c r="S16" s="41">
        <v>2</v>
      </c>
      <c r="W16" s="26">
        <f>W15-IF(AG15=0,P15*Rates!B$2,IF(AND(AG15=1,AH15=0),P15*Rates!C$2,Rates!D14))/6000*(A16-A15)*$A$1</f>
        <v>246.23009999999991</v>
      </c>
      <c r="X16" s="28">
        <f>X15-IF(AG15=0,Q15*Rates!B$3,IF(AND(AG15=1,AH15=0),Q15*Rates!C$3,Rates!D15))/6000*(A16-A15)*$A$1</f>
        <v>894.11583333333328</v>
      </c>
      <c r="Y16" s="28">
        <f>Y15-IF(AG15=0,R15*Rates!B$4,IF(AND(AG15=1,AH15=0),R15*Rates!C$4,Rates!D16))/6000*(A16-A15)*$A$1</f>
        <v>321.08199999999988</v>
      </c>
      <c r="Z16" s="29">
        <f>Z15-IF(AG15=0,S15*Rates!B$5,IF(AND(AG15=1,AH15=0),S15*Rates!C$5,Rates!D17))/6000*(A16-A15)*$A$1</f>
        <v>192.71933333333334</v>
      </c>
      <c r="AA16" s="28"/>
      <c r="AB16" s="9">
        <f>_xlfn.IFNA(VLOOKUP(BB16,'Cost&amp;Time'!A:E,3,FALSE),0)+_xlfn.IFNA(VLOOKUP(BC16,'Cost&amp;Time'!A:E,3,FALSE),0)+_xlfn.IFNA(VLOOKUP(BD16,'Cost&amp;Time'!A:E,3,FALSE),0)+_xlfn.IFNA(VLOOKUP(BE16,'Cost&amp;Time'!A:E,3,FALSE),0)+_xlfn.IFNA(VLOOKUP(BF16,'Cost&amp;Time'!A:E,3,FALSE),0)+_xlfn.IFNA(VLOOKUP(BG16,'Cost&amp;Time'!A:E,3,FALSE),0)+_xlfn.IFNA(VLOOKUP(BH16,'Cost&amp;Time'!A:E,3,FALSE),0)+_xlfn.IFNA(VLOOKUP(BI16,'Cost&amp;Time'!A:E,3,FALSE),0)</f>
        <v>0</v>
      </c>
      <c r="AC16" s="9">
        <f>_xlfn.IFNA(VLOOKUP(BB16,'Cost&amp;Time'!A:E,2,FALSE),0)+_xlfn.IFNA(VLOOKUP(BC16,'Cost&amp;Time'!A:E,2,FALSE),0)+_xlfn.IFNA(VLOOKUP(BD16,'Cost&amp;Time'!A:E,2,FALSE),0)+_xlfn.IFNA(VLOOKUP(BE16,'Cost&amp;Time'!A:E,2,FALSE),0)+_xlfn.IFNA(VLOOKUP(BF16,'Cost&amp;Time'!A:E,2,FALSE),0)+_xlfn.IFNA(VLOOKUP(BG16,'Cost&amp;Time'!A:E,2,FALSE),0)+_xlfn.IFNA(VLOOKUP(BH16,'Cost&amp;Time'!A:E,2,FALSE),0)+_xlfn.IFNA(VLOOKUP(BI16,'Cost&amp;Time'!A:E,2,FALSE),0)</f>
        <v>50</v>
      </c>
      <c r="AD16" s="9">
        <f>_xlfn.IFNA(VLOOKUP(BB16,'Cost&amp;Time'!A:E,4,FALSE),0)+_xlfn.IFNA(VLOOKUP(BC16,'Cost&amp;Time'!A:E,4,FALSE),0)+_xlfn.IFNA(VLOOKUP(BD16,'Cost&amp;Time'!A:E,4,FALSE),0)+_xlfn.IFNA(VLOOKUP(BE16,'Cost&amp;Time'!A:E,4,FALSE),0)+_xlfn.IFNA(VLOOKUP(BF16,'Cost&amp;Time'!A:E,4,FALSE),0)+_xlfn.IFNA(VLOOKUP(BG16,'Cost&amp;Time'!A:E,4,FALSE),0)+_xlfn.IFNA(VLOOKUP(BH16,'Cost&amp;Time'!A:E,4,FALSE),0)+_xlfn.IFNA(VLOOKUP(BI16,'Cost&amp;Time'!A:E,4,FALSE),0)</f>
        <v>0</v>
      </c>
      <c r="AE16" s="6">
        <f>_xlfn.IFNA(VLOOKUP(BB16,'Cost&amp;Time'!A:E,5,FALSE),0)+_xlfn.IFNA(VLOOKUP(BC16,'Cost&amp;Time'!A:E,5,FALSE),0)+_xlfn.IFNA(VLOOKUP(BD16,'Cost&amp;Time'!A:E,5,FALSE),0)+_xlfn.IFNA(VLOOKUP(BE16,'Cost&amp;Time'!A:E,5,FALSE),0)+_xlfn.IFNA(VLOOKUP(BF16,'Cost&amp;Time'!A:E,5,FALSE),0)+_xlfn.IFNA(VLOOKUP(BG16,'Cost&amp;Time'!A:E,5,FALSE),0)+_xlfn.IFNA(VLOOKUP(BH16,'Cost&amp;Time'!A:E,5,FALSE),0)+_xlfn.IFNA(VLOOKUP(BI16,'Cost&amp;Time'!A:E,5,FALSE),0)</f>
        <v>0</v>
      </c>
      <c r="AX16" s="28">
        <f>AX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190.51666666666668</v>
      </c>
      <c r="AY16" s="28">
        <f>AY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580.8527333333335</v>
      </c>
      <c r="AZ16" s="28">
        <f>AZ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0</v>
      </c>
      <c r="BA16" s="28">
        <f>BA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0</v>
      </c>
      <c r="BB16" t="s">
        <v>73</v>
      </c>
    </row>
    <row r="17" spans="1:57" x14ac:dyDescent="0.35">
      <c r="A17">
        <f t="shared" si="4"/>
        <v>350</v>
      </c>
      <c r="B17" s="5">
        <f t="shared" si="5"/>
        <v>4.0509259259259257E-3</v>
      </c>
      <c r="C17" s="23">
        <f>C16-AB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142.73333333333335</v>
      </c>
      <c r="D17" s="23">
        <f>D16-AC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221.17373333333336</v>
      </c>
      <c r="E17" s="23">
        <f>E16-AD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50</v>
      </c>
      <c r="F17" s="24">
        <f>F16-AE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200</v>
      </c>
      <c r="G17" s="15">
        <f t="shared" si="0"/>
        <v>16</v>
      </c>
      <c r="H17" s="16">
        <v>1</v>
      </c>
      <c r="I17">
        <f t="shared" si="1"/>
        <v>17</v>
      </c>
      <c r="J17" s="16">
        <f>5+COUNTIF(BB$3:BP16,"House")*5</f>
        <v>20</v>
      </c>
      <c r="K17" s="6">
        <f t="shared" si="2"/>
        <v>0</v>
      </c>
      <c r="N17" s="19">
        <v>4</v>
      </c>
      <c r="O17" s="13">
        <f t="shared" si="3"/>
        <v>12</v>
      </c>
      <c r="P17" s="38">
        <v>3</v>
      </c>
      <c r="Q17" s="38">
        <v>2</v>
      </c>
      <c r="R17" s="41">
        <v>5</v>
      </c>
      <c r="S17" s="41">
        <v>2</v>
      </c>
      <c r="W17" s="26">
        <f>W16-IF(AG16=0,P16*Rates!B$2,IF(AND(AG16=1,AH16=0),P16*Rates!C$2,Rates!D15))/6000*(A17-A16)*$A$1</f>
        <v>231.30309999999992</v>
      </c>
      <c r="X17" s="28">
        <f>X16-IF(AG16=0,Q16*Rates!B$3,IF(AND(AG16=1,AH16=0),Q16*Rates!C$3,Rates!D16))/6000*(A17-A16)*$A$1</f>
        <v>882.34749999999997</v>
      </c>
      <c r="Y17" s="28">
        <f>Y16-IF(AG16=0,R16*Rates!B$4,IF(AND(AG16=1,AH16=0),R16*Rates!C$4,Rates!D17))/6000*(A17-A16)*$A$1</f>
        <v>274.73699999999985</v>
      </c>
      <c r="Z17" s="29">
        <f>Z16-IF(AG16=0,S16*Rates!B$5,IF(AND(AG16=1,AH16=0),S16*Rates!C$5,Rates!D18))/6000*(A17-A16)*$A$1</f>
        <v>175.43866666666668</v>
      </c>
      <c r="AA17" s="28"/>
      <c r="AB17" s="9">
        <f>_xlfn.IFNA(VLOOKUP(BB17,'Cost&amp;Time'!A:E,3,FALSE),0)+_xlfn.IFNA(VLOOKUP(BC17,'Cost&amp;Time'!A:E,3,FALSE),0)+_xlfn.IFNA(VLOOKUP(BD17,'Cost&amp;Time'!A:E,3,FALSE),0)+_xlfn.IFNA(VLOOKUP(BE17,'Cost&amp;Time'!A:E,3,FALSE),0)+_xlfn.IFNA(VLOOKUP(BF17,'Cost&amp;Time'!A:E,3,FALSE),0)+_xlfn.IFNA(VLOOKUP(BG17,'Cost&amp;Time'!A:E,3,FALSE),0)+_xlfn.IFNA(VLOOKUP(BH17,'Cost&amp;Time'!A:E,3,FALSE),0)+_xlfn.IFNA(VLOOKUP(BI17,'Cost&amp;Time'!A:E,3,FALSE),0)</f>
        <v>0</v>
      </c>
      <c r="AC17" s="9">
        <f>_xlfn.IFNA(VLOOKUP(BB17,'Cost&amp;Time'!A:E,2,FALSE),0)+_xlfn.IFNA(VLOOKUP(BC17,'Cost&amp;Time'!A:E,2,FALSE),0)+_xlfn.IFNA(VLOOKUP(BD17,'Cost&amp;Time'!A:E,2,FALSE),0)+_xlfn.IFNA(VLOOKUP(BE17,'Cost&amp;Time'!A:E,2,FALSE),0)+_xlfn.IFNA(VLOOKUP(BF17,'Cost&amp;Time'!A:E,2,FALSE),0)+_xlfn.IFNA(VLOOKUP(BG17,'Cost&amp;Time'!A:E,2,FALSE),0)+_xlfn.IFNA(VLOOKUP(BH17,'Cost&amp;Time'!A:E,2,FALSE),0)+_xlfn.IFNA(VLOOKUP(BI17,'Cost&amp;Time'!A:E,2,FALSE),0)</f>
        <v>50</v>
      </c>
      <c r="AD17" s="9">
        <f>_xlfn.IFNA(VLOOKUP(BB17,'Cost&amp;Time'!A:E,4,FALSE),0)+_xlfn.IFNA(VLOOKUP(BC17,'Cost&amp;Time'!A:E,4,FALSE),0)+_xlfn.IFNA(VLOOKUP(BD17,'Cost&amp;Time'!A:E,4,FALSE),0)+_xlfn.IFNA(VLOOKUP(BE17,'Cost&amp;Time'!A:E,4,FALSE),0)+_xlfn.IFNA(VLOOKUP(BF17,'Cost&amp;Time'!A:E,4,FALSE),0)+_xlfn.IFNA(VLOOKUP(BG17,'Cost&amp;Time'!A:E,4,FALSE),0)+_xlfn.IFNA(VLOOKUP(BH17,'Cost&amp;Time'!A:E,4,FALSE),0)+_xlfn.IFNA(VLOOKUP(BI17,'Cost&amp;Time'!A:E,4,FALSE),0)</f>
        <v>0</v>
      </c>
      <c r="AE17" s="6">
        <f>_xlfn.IFNA(VLOOKUP(BB17,'Cost&amp;Time'!A:E,5,FALSE),0)+_xlfn.IFNA(VLOOKUP(BC17,'Cost&amp;Time'!A:E,5,FALSE),0)+_xlfn.IFNA(VLOOKUP(BD17,'Cost&amp;Time'!A:E,5,FALSE),0)+_xlfn.IFNA(VLOOKUP(BE17,'Cost&amp;Time'!A:E,5,FALSE),0)+_xlfn.IFNA(VLOOKUP(BF17,'Cost&amp;Time'!A:E,5,FALSE),0)+_xlfn.IFNA(VLOOKUP(BG17,'Cost&amp;Time'!A:E,5,FALSE),0)+_xlfn.IFNA(VLOOKUP(BH17,'Cost&amp;Time'!A:E,5,FALSE),0)+_xlfn.IFNA(VLOOKUP(BI17,'Cost&amp;Time'!A:E,5,FALSE),0)</f>
        <v>0</v>
      </c>
      <c r="AX17" s="28">
        <f>AX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217.73333333333335</v>
      </c>
      <c r="AY17" s="28">
        <f>AY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671.17373333333353</v>
      </c>
      <c r="AZ17" s="28">
        <f>AZ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0</v>
      </c>
      <c r="BA17" s="28">
        <f>BA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0</v>
      </c>
      <c r="BB17" t="s">
        <v>73</v>
      </c>
    </row>
    <row r="18" spans="1:57" x14ac:dyDescent="0.35">
      <c r="A18">
        <f t="shared" si="4"/>
        <v>375</v>
      </c>
      <c r="B18" s="5">
        <f t="shared" si="5"/>
        <v>4.340277777777778E-3</v>
      </c>
      <c r="C18" s="23">
        <f>C17-AB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169.95000000000002</v>
      </c>
      <c r="D18" s="23">
        <f>D17-AC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268.9582333333334</v>
      </c>
      <c r="E18" s="23">
        <f>E17-AD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50</v>
      </c>
      <c r="F18" s="24">
        <f>F17-AE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200</v>
      </c>
      <c r="G18" s="15">
        <f t="shared" si="0"/>
        <v>17</v>
      </c>
      <c r="H18" s="16">
        <v>1</v>
      </c>
      <c r="I18">
        <f t="shared" si="1"/>
        <v>18</v>
      </c>
      <c r="J18" s="16">
        <f>5+COUNTIF(BB$3:BP17,"House")*5</f>
        <v>20</v>
      </c>
      <c r="K18" s="6">
        <f t="shared" si="2"/>
        <v>0</v>
      </c>
      <c r="L18" s="17">
        <v>1</v>
      </c>
      <c r="N18" s="19">
        <v>4</v>
      </c>
      <c r="O18" s="13">
        <f t="shared" si="3"/>
        <v>12</v>
      </c>
      <c r="P18" s="38">
        <v>3</v>
      </c>
      <c r="Q18" s="38">
        <v>2</v>
      </c>
      <c r="R18" s="41">
        <v>5</v>
      </c>
      <c r="S18" s="41">
        <v>2</v>
      </c>
      <c r="W18" s="26">
        <f>W17-IF(AG17=0,P17*Rates!B$2,IF(AND(AG17=1,AH17=0),P17*Rates!C$2,Rates!D16))/6000*(A18-A17)*$A$1</f>
        <v>208.91259999999991</v>
      </c>
      <c r="X18" s="28">
        <f>X17-IF(AG17=0,Q17*Rates!B$3,IF(AND(AG17=1,AH17=0),Q17*Rates!C$3,Rates!D17))/6000*(A18-A17)*$A$1</f>
        <v>870.57916666666665</v>
      </c>
      <c r="Y18" s="28">
        <f>Y17-IF(AG17=0,R17*Rates!B$4,IF(AND(AG17=1,AH17=0),R17*Rates!C$4,Rates!D18))/6000*(A18-A17)*$A$1</f>
        <v>228.39199999999985</v>
      </c>
      <c r="Z18" s="29">
        <f>Z17-IF(AG17=0,S17*Rates!B$5,IF(AND(AG17=1,AH17=0),S17*Rates!C$5,Rates!D19))/6000*(A18-A17)*$A$1</f>
        <v>158.15800000000002</v>
      </c>
      <c r="AA18" s="28"/>
      <c r="AB18" s="9">
        <f>_xlfn.IFNA(VLOOKUP(BB18,'Cost&amp;Time'!A:E,3,FALSE),0)+_xlfn.IFNA(VLOOKUP(BC18,'Cost&amp;Time'!A:E,3,FALSE),0)+_xlfn.IFNA(VLOOKUP(BD18,'Cost&amp;Time'!A:E,3,FALSE),0)+_xlfn.IFNA(VLOOKUP(BE18,'Cost&amp;Time'!A:E,3,FALSE),0)+_xlfn.IFNA(VLOOKUP(BF18,'Cost&amp;Time'!A:E,3,FALSE),0)+_xlfn.IFNA(VLOOKUP(BG18,'Cost&amp;Time'!A:E,3,FALSE),0)+_xlfn.IFNA(VLOOKUP(BH18,'Cost&amp;Time'!A:E,3,FALSE),0)+_xlfn.IFNA(VLOOKUP(BI18,'Cost&amp;Time'!A:E,3,FALSE),0)</f>
        <v>25</v>
      </c>
      <c r="AC18" s="9">
        <f>_xlfn.IFNA(VLOOKUP(BB18,'Cost&amp;Time'!A:E,2,FALSE),0)+_xlfn.IFNA(VLOOKUP(BC18,'Cost&amp;Time'!A:E,2,FALSE),0)+_xlfn.IFNA(VLOOKUP(BD18,'Cost&amp;Time'!A:E,2,FALSE),0)+_xlfn.IFNA(VLOOKUP(BE18,'Cost&amp;Time'!A:E,2,FALSE),0)+_xlfn.IFNA(VLOOKUP(BF18,'Cost&amp;Time'!A:E,2,FALSE),0)+_xlfn.IFNA(VLOOKUP(BG18,'Cost&amp;Time'!A:E,2,FALSE),0)+_xlfn.IFNA(VLOOKUP(BH18,'Cost&amp;Time'!A:E,2,FALSE),0)+_xlfn.IFNA(VLOOKUP(BI18,'Cost&amp;Time'!A:E,2,FALSE),0)</f>
        <v>50</v>
      </c>
      <c r="AD18" s="9">
        <f>_xlfn.IFNA(VLOOKUP(BB18,'Cost&amp;Time'!A:E,4,FALSE),0)+_xlfn.IFNA(VLOOKUP(BC18,'Cost&amp;Time'!A:E,4,FALSE),0)+_xlfn.IFNA(VLOOKUP(BD18,'Cost&amp;Time'!A:E,4,FALSE),0)+_xlfn.IFNA(VLOOKUP(BE18,'Cost&amp;Time'!A:E,4,FALSE),0)+_xlfn.IFNA(VLOOKUP(BF18,'Cost&amp;Time'!A:E,4,FALSE),0)+_xlfn.IFNA(VLOOKUP(BG18,'Cost&amp;Time'!A:E,4,FALSE),0)+_xlfn.IFNA(VLOOKUP(BH18,'Cost&amp;Time'!A:E,4,FALSE),0)+_xlfn.IFNA(VLOOKUP(BI18,'Cost&amp;Time'!A:E,4,FALSE),0)</f>
        <v>0</v>
      </c>
      <c r="AE18" s="6">
        <f>_xlfn.IFNA(VLOOKUP(BB18,'Cost&amp;Time'!A:E,5,FALSE),0)+_xlfn.IFNA(VLOOKUP(BC18,'Cost&amp;Time'!A:E,5,FALSE),0)+_xlfn.IFNA(VLOOKUP(BD18,'Cost&amp;Time'!A:E,5,FALSE),0)+_xlfn.IFNA(VLOOKUP(BE18,'Cost&amp;Time'!A:E,5,FALSE),0)+_xlfn.IFNA(VLOOKUP(BF18,'Cost&amp;Time'!A:E,5,FALSE),0)+_xlfn.IFNA(VLOOKUP(BG18,'Cost&amp;Time'!A:E,5,FALSE),0)+_xlfn.IFNA(VLOOKUP(BH18,'Cost&amp;Time'!A:E,5,FALSE),0)+_xlfn.IFNA(VLOOKUP(BI18,'Cost&amp;Time'!A:E,5,FALSE),0)</f>
        <v>0</v>
      </c>
      <c r="AX18" s="28">
        <f>AX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244.95000000000002</v>
      </c>
      <c r="AY18" s="28">
        <f>AY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768.95823333333351</v>
      </c>
      <c r="AZ18" s="28">
        <f>AZ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0</v>
      </c>
      <c r="BA18" s="28">
        <f>BA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0</v>
      </c>
      <c r="BB18" t="s">
        <v>73</v>
      </c>
      <c r="BC18" t="s">
        <v>49</v>
      </c>
    </row>
    <row r="19" spans="1:57" x14ac:dyDescent="0.35">
      <c r="A19">
        <f t="shared" si="4"/>
        <v>400</v>
      </c>
      <c r="B19" s="5">
        <f t="shared" si="5"/>
        <v>4.6296296296296294E-3</v>
      </c>
      <c r="C19" s="23">
        <f>C18-AB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172.16666666666669</v>
      </c>
      <c r="D19" s="23">
        <f>D18-AC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316.74273333333338</v>
      </c>
      <c r="E19" s="23">
        <f>E18-AD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50</v>
      </c>
      <c r="F19" s="24">
        <f>F18-AE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200</v>
      </c>
      <c r="G19" s="15">
        <f t="shared" si="0"/>
        <v>18</v>
      </c>
      <c r="H19" s="16">
        <v>1</v>
      </c>
      <c r="I19">
        <f t="shared" si="1"/>
        <v>19</v>
      </c>
      <c r="J19" s="16">
        <f>5+COUNTIF(BB$3:BP18,"House")*5</f>
        <v>25</v>
      </c>
      <c r="K19" s="6">
        <f t="shared" si="2"/>
        <v>0</v>
      </c>
      <c r="L19" s="17">
        <v>0.6</v>
      </c>
      <c r="N19" s="19">
        <v>5</v>
      </c>
      <c r="O19" s="13">
        <f t="shared" si="3"/>
        <v>12.4</v>
      </c>
      <c r="P19" s="38">
        <v>3</v>
      </c>
      <c r="Q19" s="38">
        <v>2.4</v>
      </c>
      <c r="R19" s="41">
        <v>5</v>
      </c>
      <c r="S19" s="41">
        <v>2</v>
      </c>
      <c r="W19" s="26">
        <f>W18-IF(AG18=0,P18*Rates!B$2,IF(AND(AG18=1,AH18=0),P18*Rates!C$2,Rates!D17))/6000*(A19-A18)*$A$1</f>
        <v>186.52209999999991</v>
      </c>
      <c r="X19" s="28">
        <f>X18-IF(AG18=0,Q18*Rates!B$3,IF(AND(AG18=1,AH18=0),Q18*Rates!C$3,Rates!D18))/6000*(A19-A18)*$A$1</f>
        <v>858.81083333333333</v>
      </c>
      <c r="Y19" s="28">
        <f>Y18-IF(AG18=0,R18*Rates!B$4,IF(AND(AG18=1,AH18=0),R18*Rates!C$4,Rates!D19))/6000*(A19-A18)*$A$1</f>
        <v>182.04699999999985</v>
      </c>
      <c r="Z19" s="29">
        <f>Z18-IF(AG18=0,S18*Rates!B$5,IF(AND(AG18=1,AH18=0),S18*Rates!C$5,Rates!D20))/6000*(A19-A18)*$A$1</f>
        <v>140.87733333333335</v>
      </c>
      <c r="AA19" s="28"/>
      <c r="AB19" s="9">
        <f>_xlfn.IFNA(VLOOKUP(BB19,'Cost&amp;Time'!A:E,3,FALSE),0)+_xlfn.IFNA(VLOOKUP(BC19,'Cost&amp;Time'!A:E,3,FALSE),0)+_xlfn.IFNA(VLOOKUP(BD19,'Cost&amp;Time'!A:E,3,FALSE),0)+_xlfn.IFNA(VLOOKUP(BE19,'Cost&amp;Time'!A:E,3,FALSE),0)+_xlfn.IFNA(VLOOKUP(BF19,'Cost&amp;Time'!A:E,3,FALSE),0)+_xlfn.IFNA(VLOOKUP(BG19,'Cost&amp;Time'!A:E,3,FALSE),0)+_xlfn.IFNA(VLOOKUP(BH19,'Cost&amp;Time'!A:E,3,FALSE),0)+_xlfn.IFNA(VLOOKUP(BI19,'Cost&amp;Time'!A:E,3,FALSE),0)</f>
        <v>0</v>
      </c>
      <c r="AC19" s="9">
        <f>_xlfn.IFNA(VLOOKUP(BB19,'Cost&amp;Time'!A:E,2,FALSE),0)+_xlfn.IFNA(VLOOKUP(BC19,'Cost&amp;Time'!A:E,2,FALSE),0)+_xlfn.IFNA(VLOOKUP(BD19,'Cost&amp;Time'!A:E,2,FALSE),0)+_xlfn.IFNA(VLOOKUP(BE19,'Cost&amp;Time'!A:E,2,FALSE),0)+_xlfn.IFNA(VLOOKUP(BF19,'Cost&amp;Time'!A:E,2,FALSE),0)+_xlfn.IFNA(VLOOKUP(BG19,'Cost&amp;Time'!A:E,2,FALSE),0)+_xlfn.IFNA(VLOOKUP(BH19,'Cost&amp;Time'!A:E,2,FALSE),0)+_xlfn.IFNA(VLOOKUP(BI19,'Cost&amp;Time'!A:E,2,FALSE),0)</f>
        <v>50</v>
      </c>
      <c r="AD19" s="9">
        <f>_xlfn.IFNA(VLOOKUP(BB19,'Cost&amp;Time'!A:E,4,FALSE),0)+_xlfn.IFNA(VLOOKUP(BC19,'Cost&amp;Time'!A:E,4,FALSE),0)+_xlfn.IFNA(VLOOKUP(BD19,'Cost&amp;Time'!A:E,4,FALSE),0)+_xlfn.IFNA(VLOOKUP(BE19,'Cost&amp;Time'!A:E,4,FALSE),0)+_xlfn.IFNA(VLOOKUP(BF19,'Cost&amp;Time'!A:E,4,FALSE),0)+_xlfn.IFNA(VLOOKUP(BG19,'Cost&amp;Time'!A:E,4,FALSE),0)+_xlfn.IFNA(VLOOKUP(BH19,'Cost&amp;Time'!A:E,4,FALSE),0)+_xlfn.IFNA(VLOOKUP(BI19,'Cost&amp;Time'!A:E,4,FALSE),0)</f>
        <v>0</v>
      </c>
      <c r="AE19" s="6">
        <f>_xlfn.IFNA(VLOOKUP(BB19,'Cost&amp;Time'!A:E,5,FALSE),0)+_xlfn.IFNA(VLOOKUP(BC19,'Cost&amp;Time'!A:E,5,FALSE),0)+_xlfn.IFNA(VLOOKUP(BD19,'Cost&amp;Time'!A:E,5,FALSE),0)+_xlfn.IFNA(VLOOKUP(BE19,'Cost&amp;Time'!A:E,5,FALSE),0)+_xlfn.IFNA(VLOOKUP(BF19,'Cost&amp;Time'!A:E,5,FALSE),0)+_xlfn.IFNA(VLOOKUP(BG19,'Cost&amp;Time'!A:E,5,FALSE),0)+_xlfn.IFNA(VLOOKUP(BH19,'Cost&amp;Time'!A:E,5,FALSE),0)+_xlfn.IFNA(VLOOKUP(BI19,'Cost&amp;Time'!A:E,5,FALSE),0)</f>
        <v>0</v>
      </c>
      <c r="AX19" s="28">
        <f>AX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272.16666666666669</v>
      </c>
      <c r="AY19" s="28">
        <f>AY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866.74273333333349</v>
      </c>
      <c r="AZ19" s="28">
        <f>AZ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0</v>
      </c>
      <c r="BA19" s="28">
        <f>BA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0</v>
      </c>
      <c r="BB19" t="s">
        <v>73</v>
      </c>
    </row>
    <row r="20" spans="1:57" x14ac:dyDescent="0.35">
      <c r="A20">
        <f t="shared" si="4"/>
        <v>425</v>
      </c>
      <c r="B20" s="5">
        <f t="shared" si="5"/>
        <v>4.9189814814814816E-3</v>
      </c>
      <c r="C20" s="23">
        <f>C19-AB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206.18750000000003</v>
      </c>
      <c r="D20" s="23">
        <f>D19-AC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366.8809</v>
      </c>
      <c r="E20" s="23">
        <f>E19-AD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50</v>
      </c>
      <c r="F20" s="24">
        <f>F19-AE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200</v>
      </c>
      <c r="G20" s="15">
        <f t="shared" si="0"/>
        <v>19</v>
      </c>
      <c r="H20" s="16">
        <v>1</v>
      </c>
      <c r="I20">
        <f t="shared" si="1"/>
        <v>20</v>
      </c>
      <c r="J20" s="16">
        <f>5+COUNTIF(BB$3:BP19,"House")*5</f>
        <v>25</v>
      </c>
      <c r="K20" s="6">
        <f t="shared" si="2"/>
        <v>0</v>
      </c>
      <c r="N20" s="19">
        <v>6</v>
      </c>
      <c r="O20" s="13">
        <f t="shared" si="3"/>
        <v>13</v>
      </c>
      <c r="P20" s="38">
        <v>3</v>
      </c>
      <c r="Q20" s="38">
        <v>3</v>
      </c>
      <c r="R20" s="41">
        <v>5</v>
      </c>
      <c r="S20" s="41">
        <v>2</v>
      </c>
      <c r="W20" s="26">
        <f>W19-IF(AG19=0,P19*Rates!B$2,IF(AND(AG19=1,AH19=0),P19*Rates!C$2,Rates!D18))/6000*(A20-A19)*$A$1</f>
        <v>164.13159999999991</v>
      </c>
      <c r="X20" s="28">
        <f>X19-IF(AG19=0,Q19*Rates!B$3,IF(AND(AG19=1,AH19=0),Q19*Rates!C$3,Rates!D19))/6000*(A20-A19)*$A$1</f>
        <v>844.68883333333338</v>
      </c>
      <c r="Y20" s="28">
        <f>Y19-IF(AG19=0,R19*Rates!B$4,IF(AND(AG19=1,AH19=0),R19*Rates!C$4,Rates!D20))/6000*(A20-A19)*$A$1</f>
        <v>135.70199999999986</v>
      </c>
      <c r="Z20" s="29">
        <f>Z19-IF(AG19=0,S19*Rates!B$5,IF(AND(AG19=1,AH19=0),S19*Rates!C$5,Rates!D21))/6000*(A20-A19)*$A$1</f>
        <v>123.59666666666669</v>
      </c>
      <c r="AA20" s="28"/>
      <c r="AB20" s="9">
        <f>_xlfn.IFNA(VLOOKUP(BB20,'Cost&amp;Time'!A:E,3,FALSE),0)+_xlfn.IFNA(VLOOKUP(BC20,'Cost&amp;Time'!A:E,3,FALSE),0)+_xlfn.IFNA(VLOOKUP(BD20,'Cost&amp;Time'!A:E,3,FALSE),0)+_xlfn.IFNA(VLOOKUP(BE20,'Cost&amp;Time'!A:E,3,FALSE),0)+_xlfn.IFNA(VLOOKUP(BF20,'Cost&amp;Time'!A:E,3,FALSE),0)+_xlfn.IFNA(VLOOKUP(BG20,'Cost&amp;Time'!A:E,3,FALSE),0)+_xlfn.IFNA(VLOOKUP(BH20,'Cost&amp;Time'!A:E,3,FALSE),0)+_xlfn.IFNA(VLOOKUP(BI20,'Cost&amp;Time'!A:E,3,FALSE),0)</f>
        <v>0</v>
      </c>
      <c r="AC20" s="9">
        <f>_xlfn.IFNA(VLOOKUP(BB20,'Cost&amp;Time'!A:E,2,FALSE),0)+_xlfn.IFNA(VLOOKUP(BC20,'Cost&amp;Time'!A:E,2,FALSE),0)+_xlfn.IFNA(VLOOKUP(BD20,'Cost&amp;Time'!A:E,2,FALSE),0)+_xlfn.IFNA(VLOOKUP(BE20,'Cost&amp;Time'!A:E,2,FALSE),0)+_xlfn.IFNA(VLOOKUP(BF20,'Cost&amp;Time'!A:E,2,FALSE),0)+_xlfn.IFNA(VLOOKUP(BG20,'Cost&amp;Time'!A:E,2,FALSE),0)+_xlfn.IFNA(VLOOKUP(BH20,'Cost&amp;Time'!A:E,2,FALSE),0)+_xlfn.IFNA(VLOOKUP(BI20,'Cost&amp;Time'!A:E,2,FALSE),0)</f>
        <v>50</v>
      </c>
      <c r="AD20" s="9">
        <f>_xlfn.IFNA(VLOOKUP(BB20,'Cost&amp;Time'!A:E,4,FALSE),0)+_xlfn.IFNA(VLOOKUP(BC20,'Cost&amp;Time'!A:E,4,FALSE),0)+_xlfn.IFNA(VLOOKUP(BD20,'Cost&amp;Time'!A:E,4,FALSE),0)+_xlfn.IFNA(VLOOKUP(BE20,'Cost&amp;Time'!A:E,4,FALSE),0)+_xlfn.IFNA(VLOOKUP(BF20,'Cost&amp;Time'!A:E,4,FALSE),0)+_xlfn.IFNA(VLOOKUP(BG20,'Cost&amp;Time'!A:E,4,FALSE),0)+_xlfn.IFNA(VLOOKUP(BH20,'Cost&amp;Time'!A:E,4,FALSE),0)+_xlfn.IFNA(VLOOKUP(BI20,'Cost&amp;Time'!A:E,4,FALSE),0)</f>
        <v>0</v>
      </c>
      <c r="AE20" s="6">
        <f>_xlfn.IFNA(VLOOKUP(BB20,'Cost&amp;Time'!A:E,5,FALSE),0)+_xlfn.IFNA(VLOOKUP(BC20,'Cost&amp;Time'!A:E,5,FALSE),0)+_xlfn.IFNA(VLOOKUP(BD20,'Cost&amp;Time'!A:E,5,FALSE),0)+_xlfn.IFNA(VLOOKUP(BE20,'Cost&amp;Time'!A:E,5,FALSE),0)+_xlfn.IFNA(VLOOKUP(BF20,'Cost&amp;Time'!A:E,5,FALSE),0)+_xlfn.IFNA(VLOOKUP(BG20,'Cost&amp;Time'!A:E,5,FALSE),0)+_xlfn.IFNA(VLOOKUP(BH20,'Cost&amp;Time'!A:E,5,FALSE),0)+_xlfn.IFNA(VLOOKUP(BI20,'Cost&amp;Time'!A:E,5,FALSE),0)</f>
        <v>0</v>
      </c>
      <c r="AX20" s="28">
        <f>AX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306.1875</v>
      </c>
      <c r="AY20" s="28">
        <f>AY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966.88090000000011</v>
      </c>
      <c r="AZ20" s="28">
        <f>AZ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0</v>
      </c>
      <c r="BA20" s="28">
        <f>BA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0</v>
      </c>
      <c r="BB20" t="s">
        <v>73</v>
      </c>
    </row>
    <row r="21" spans="1:57" x14ac:dyDescent="0.35">
      <c r="A21">
        <f t="shared" si="4"/>
        <v>450</v>
      </c>
      <c r="B21" s="5">
        <f t="shared" si="5"/>
        <v>5.208333333333333E-3</v>
      </c>
      <c r="C21" s="23">
        <f>C20-AB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247.01250000000005</v>
      </c>
      <c r="D21" s="23">
        <f>D20-AC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420.54956666666658</v>
      </c>
      <c r="E21" s="23">
        <f>E20-AD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50</v>
      </c>
      <c r="F21" s="24">
        <f>F20-AE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200</v>
      </c>
      <c r="G21" s="15">
        <f t="shared" si="0"/>
        <v>20</v>
      </c>
      <c r="H21" s="16">
        <v>1</v>
      </c>
      <c r="I21">
        <f t="shared" si="1"/>
        <v>21</v>
      </c>
      <c r="J21" s="16">
        <f>5+COUNTIF(BB$3:BP20,"House")*5</f>
        <v>25</v>
      </c>
      <c r="K21" s="6">
        <f t="shared" si="2"/>
        <v>0</v>
      </c>
      <c r="N21" s="19">
        <v>7</v>
      </c>
      <c r="O21" s="13">
        <f t="shared" si="3"/>
        <v>13</v>
      </c>
      <c r="P21" s="41">
        <v>3</v>
      </c>
      <c r="Q21" s="38">
        <v>3</v>
      </c>
      <c r="R21" s="41">
        <v>5</v>
      </c>
      <c r="S21" s="41">
        <v>2</v>
      </c>
      <c r="W21" s="26">
        <f>W20-IF(AG20=0,P20*Rates!B$2,IF(AND(AG20=1,AH20=0),P20*Rates!C$2,Rates!D19))/6000*(A21-A20)*$A$1</f>
        <v>141.7410999999999</v>
      </c>
      <c r="X21" s="28">
        <f>X20-IF(AG20=0,Q20*Rates!B$3,IF(AND(AG20=1,AH20=0),Q20*Rates!C$3,Rates!D20))/6000*(A21-A20)*$A$1</f>
        <v>827.03633333333335</v>
      </c>
      <c r="Y21" s="28">
        <f>Y20-IF(AG20=0,R20*Rates!B$4,IF(AND(AG20=1,AH20=0),R20*Rates!C$4,Rates!D21))/6000*(A21-A20)*$A$1</f>
        <v>89.356999999999857</v>
      </c>
      <c r="Z21" s="29">
        <f>Z20-IF(AG20=0,S20*Rates!B$5,IF(AND(AG20=1,AH20=0),S20*Rates!C$5,Rates!D22))/6000*(A21-A20)*$A$1</f>
        <v>106.31600000000003</v>
      </c>
      <c r="AA21" s="28"/>
      <c r="AB21" s="9">
        <f>_xlfn.IFNA(VLOOKUP(BB21,'Cost&amp;Time'!A:E,3,FALSE),0)+_xlfn.IFNA(VLOOKUP(BC21,'Cost&amp;Time'!A:E,3,FALSE),0)+_xlfn.IFNA(VLOOKUP(BD21,'Cost&amp;Time'!A:E,3,FALSE),0)+_xlfn.IFNA(VLOOKUP(BE21,'Cost&amp;Time'!A:E,3,FALSE),0)+_xlfn.IFNA(VLOOKUP(BF21,'Cost&amp;Time'!A:E,3,FALSE),0)+_xlfn.IFNA(VLOOKUP(BG21,'Cost&amp;Time'!A:E,3,FALSE),0)+_xlfn.IFNA(VLOOKUP(BH21,'Cost&amp;Time'!A:E,3,FALSE),0)+_xlfn.IFNA(VLOOKUP(BI21,'Cost&amp;Time'!A:E,3,FALSE),0)</f>
        <v>0</v>
      </c>
      <c r="AC21" s="9">
        <f>_xlfn.IFNA(VLOOKUP(BB21,'Cost&amp;Time'!A:E,2,FALSE),0)+_xlfn.IFNA(VLOOKUP(BC21,'Cost&amp;Time'!A:E,2,FALSE),0)+_xlfn.IFNA(VLOOKUP(BD21,'Cost&amp;Time'!A:E,2,FALSE),0)+_xlfn.IFNA(VLOOKUP(BE21,'Cost&amp;Time'!A:E,2,FALSE),0)+_xlfn.IFNA(VLOOKUP(BF21,'Cost&amp;Time'!A:E,2,FALSE),0)+_xlfn.IFNA(VLOOKUP(BG21,'Cost&amp;Time'!A:E,2,FALSE),0)+_xlfn.IFNA(VLOOKUP(BH21,'Cost&amp;Time'!A:E,2,FALSE),0)+_xlfn.IFNA(VLOOKUP(BI21,'Cost&amp;Time'!A:E,2,FALSE),0)</f>
        <v>50</v>
      </c>
      <c r="AD21" s="9">
        <f>_xlfn.IFNA(VLOOKUP(BB21,'Cost&amp;Time'!A:E,4,FALSE),0)+_xlfn.IFNA(VLOOKUP(BC21,'Cost&amp;Time'!A:E,4,FALSE),0)+_xlfn.IFNA(VLOOKUP(BD21,'Cost&amp;Time'!A:E,4,FALSE),0)+_xlfn.IFNA(VLOOKUP(BE21,'Cost&amp;Time'!A:E,4,FALSE),0)+_xlfn.IFNA(VLOOKUP(BF21,'Cost&amp;Time'!A:E,4,FALSE),0)+_xlfn.IFNA(VLOOKUP(BG21,'Cost&amp;Time'!A:E,4,FALSE),0)+_xlfn.IFNA(VLOOKUP(BH21,'Cost&amp;Time'!A:E,4,FALSE),0)+_xlfn.IFNA(VLOOKUP(BI21,'Cost&amp;Time'!A:E,4,FALSE),0)</f>
        <v>0</v>
      </c>
      <c r="AE21" s="6">
        <f>_xlfn.IFNA(VLOOKUP(BB21,'Cost&amp;Time'!A:E,5,FALSE),0)+_xlfn.IFNA(VLOOKUP(BC21,'Cost&amp;Time'!A:E,5,FALSE),0)+_xlfn.IFNA(VLOOKUP(BD21,'Cost&amp;Time'!A:E,5,FALSE),0)+_xlfn.IFNA(VLOOKUP(BE21,'Cost&amp;Time'!A:E,5,FALSE),0)+_xlfn.IFNA(VLOOKUP(BF21,'Cost&amp;Time'!A:E,5,FALSE),0)+_xlfn.IFNA(VLOOKUP(BG21,'Cost&amp;Time'!A:E,5,FALSE),0)+_xlfn.IFNA(VLOOKUP(BH21,'Cost&amp;Time'!A:E,5,FALSE),0)+_xlfn.IFNA(VLOOKUP(BI21,'Cost&amp;Time'!A:E,5,FALSE),0)</f>
        <v>0</v>
      </c>
      <c r="AX21" s="28">
        <f>AX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347.01249999999999</v>
      </c>
      <c r="AY21" s="28">
        <f>AY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1070.5495666666668</v>
      </c>
      <c r="AZ21" s="28">
        <f>AZ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0</v>
      </c>
      <c r="BA21" s="28">
        <f>BA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0</v>
      </c>
      <c r="BB21" t="s">
        <v>73</v>
      </c>
    </row>
    <row r="22" spans="1:57" x14ac:dyDescent="0.35">
      <c r="A22">
        <f t="shared" si="4"/>
        <v>475</v>
      </c>
      <c r="B22" s="5">
        <f t="shared" si="5"/>
        <v>5.4976851851851853E-3</v>
      </c>
      <c r="C22" s="23">
        <f>C21-AB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294.64166666666671</v>
      </c>
      <c r="D22" s="23">
        <f>D21-AC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474.21823333333316</v>
      </c>
      <c r="E22" s="23">
        <f>E21-AD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50</v>
      </c>
      <c r="F22" s="24">
        <f>F21-AE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200</v>
      </c>
      <c r="G22" s="15">
        <f t="shared" si="0"/>
        <v>21</v>
      </c>
      <c r="H22" s="16">
        <v>1</v>
      </c>
      <c r="I22">
        <f t="shared" si="1"/>
        <v>22</v>
      </c>
      <c r="J22" s="16">
        <f>5+COUNTIF(BB$3:BP21,"House")*5</f>
        <v>25</v>
      </c>
      <c r="K22" s="6">
        <f t="shared" si="2"/>
        <v>0</v>
      </c>
      <c r="N22" s="19">
        <v>8</v>
      </c>
      <c r="O22" s="13">
        <f t="shared" si="3"/>
        <v>13</v>
      </c>
      <c r="P22" s="41">
        <v>3</v>
      </c>
      <c r="Q22" s="38">
        <v>3</v>
      </c>
      <c r="R22" s="41">
        <v>5</v>
      </c>
      <c r="S22" s="41">
        <v>2</v>
      </c>
      <c r="W22" s="26">
        <f>W21-IF(AG21=0,P21*Rates!B$2,IF(AND(AG21=1,AH21=0),P21*Rates!C$2,Rates!D20))/6000*(A22-A21)*$A$1</f>
        <v>119.3505999999999</v>
      </c>
      <c r="X22" s="28">
        <f>X21-IF(AG21=0,Q21*Rates!B$3,IF(AND(AG21=1,AH21=0),Q21*Rates!C$3,Rates!D21))/6000*(A22-A21)*$A$1</f>
        <v>809.38383333333331</v>
      </c>
      <c r="Y22" s="28">
        <f>Y21-IF(AG21=0,R21*Rates!B$4,IF(AND(AG21=1,AH21=0),R21*Rates!C$4,Rates!D22))/6000*(A22-A21)*$A$1</f>
        <v>43.011999999999858</v>
      </c>
      <c r="Z22" s="29">
        <f>Z21-IF(AG21=0,S21*Rates!B$5,IF(AND(AG21=1,AH21=0),S21*Rates!C$5,Rates!D23))/6000*(A22-A21)*$A$1</f>
        <v>89.035333333333369</v>
      </c>
      <c r="AA22" s="28"/>
      <c r="AB22" s="9">
        <f>_xlfn.IFNA(VLOOKUP(BB22,'Cost&amp;Time'!A:E,3,FALSE),0)+_xlfn.IFNA(VLOOKUP(BC22,'Cost&amp;Time'!A:E,3,FALSE),0)+_xlfn.IFNA(VLOOKUP(BD22,'Cost&amp;Time'!A:E,3,FALSE),0)+_xlfn.IFNA(VLOOKUP(BE22,'Cost&amp;Time'!A:E,3,FALSE),0)+_xlfn.IFNA(VLOOKUP(BF22,'Cost&amp;Time'!A:E,3,FALSE),0)+_xlfn.IFNA(VLOOKUP(BG22,'Cost&amp;Time'!A:E,3,FALSE),0)+_xlfn.IFNA(VLOOKUP(BH22,'Cost&amp;Time'!A:E,3,FALSE),0)+_xlfn.IFNA(VLOOKUP(BI22,'Cost&amp;Time'!A:E,3,FALSE),0)</f>
        <v>0</v>
      </c>
      <c r="AC22" s="9">
        <f>_xlfn.IFNA(VLOOKUP(BB22,'Cost&amp;Time'!A:E,2,FALSE),0)+_xlfn.IFNA(VLOOKUP(BC22,'Cost&amp;Time'!A:E,2,FALSE),0)+_xlfn.IFNA(VLOOKUP(BD22,'Cost&amp;Time'!A:E,2,FALSE),0)+_xlfn.IFNA(VLOOKUP(BE22,'Cost&amp;Time'!A:E,2,FALSE),0)+_xlfn.IFNA(VLOOKUP(BF22,'Cost&amp;Time'!A:E,2,FALSE),0)+_xlfn.IFNA(VLOOKUP(BG22,'Cost&amp;Time'!A:E,2,FALSE),0)+_xlfn.IFNA(VLOOKUP(BH22,'Cost&amp;Time'!A:E,2,FALSE),0)+_xlfn.IFNA(VLOOKUP(BI22,'Cost&amp;Time'!A:E,2,FALSE),0)</f>
        <v>50</v>
      </c>
      <c r="AD22" s="9">
        <f>_xlfn.IFNA(VLOOKUP(BB22,'Cost&amp;Time'!A:E,4,FALSE),0)+_xlfn.IFNA(VLOOKUP(BC22,'Cost&amp;Time'!A:E,4,FALSE),0)+_xlfn.IFNA(VLOOKUP(BD22,'Cost&amp;Time'!A:E,4,FALSE),0)+_xlfn.IFNA(VLOOKUP(BE22,'Cost&amp;Time'!A:E,4,FALSE),0)+_xlfn.IFNA(VLOOKUP(BF22,'Cost&amp;Time'!A:E,4,FALSE),0)+_xlfn.IFNA(VLOOKUP(BG22,'Cost&amp;Time'!A:E,4,FALSE),0)+_xlfn.IFNA(VLOOKUP(BH22,'Cost&amp;Time'!A:E,4,FALSE),0)+_xlfn.IFNA(VLOOKUP(BI22,'Cost&amp;Time'!A:E,4,FALSE),0)</f>
        <v>0</v>
      </c>
      <c r="AE22" s="6">
        <f>_xlfn.IFNA(VLOOKUP(BB22,'Cost&amp;Time'!A:E,5,FALSE),0)+_xlfn.IFNA(VLOOKUP(BC22,'Cost&amp;Time'!A:E,5,FALSE),0)+_xlfn.IFNA(VLOOKUP(BD22,'Cost&amp;Time'!A:E,5,FALSE),0)+_xlfn.IFNA(VLOOKUP(BE22,'Cost&amp;Time'!A:E,5,FALSE),0)+_xlfn.IFNA(VLOOKUP(BF22,'Cost&amp;Time'!A:E,5,FALSE),0)+_xlfn.IFNA(VLOOKUP(BG22,'Cost&amp;Time'!A:E,5,FALSE),0)+_xlfn.IFNA(VLOOKUP(BH22,'Cost&amp;Time'!A:E,5,FALSE),0)+_xlfn.IFNA(VLOOKUP(BI22,'Cost&amp;Time'!A:E,5,FALSE),0)</f>
        <v>0</v>
      </c>
      <c r="AX22" s="28">
        <f>AX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394.64166666666665</v>
      </c>
      <c r="AY22" s="28">
        <f>AY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1174.2182333333335</v>
      </c>
      <c r="AZ22" s="28">
        <f>AZ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0</v>
      </c>
      <c r="BA22" s="28">
        <f>BA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0</v>
      </c>
      <c r="BB22" t="s">
        <v>73</v>
      </c>
    </row>
    <row r="23" spans="1:57" x14ac:dyDescent="0.35">
      <c r="A23">
        <f t="shared" si="4"/>
        <v>500</v>
      </c>
      <c r="B23" s="5">
        <f t="shared" si="5"/>
        <v>5.7870370370370367E-3</v>
      </c>
      <c r="C23" s="23">
        <f>C22-AB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349.07500000000005</v>
      </c>
      <c r="D23" s="23">
        <f>D22-AC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527.88689999999974</v>
      </c>
      <c r="E23" s="23">
        <f>E22-AD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50</v>
      </c>
      <c r="F23" s="24">
        <f>F22-AE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200</v>
      </c>
      <c r="G23" s="15">
        <f t="shared" si="0"/>
        <v>22</v>
      </c>
      <c r="H23" s="16">
        <v>1</v>
      </c>
      <c r="I23">
        <f t="shared" si="1"/>
        <v>23</v>
      </c>
      <c r="J23" s="16">
        <f>5+COUNTIF(BB$3:BP22,"House")*5</f>
        <v>25</v>
      </c>
      <c r="K23" s="6">
        <f t="shared" si="2"/>
        <v>0</v>
      </c>
      <c r="L23" s="9">
        <v>1</v>
      </c>
      <c r="N23" s="19">
        <v>9</v>
      </c>
      <c r="O23" s="13">
        <f t="shared" si="3"/>
        <v>12</v>
      </c>
      <c r="P23" s="41">
        <v>5</v>
      </c>
      <c r="Q23" s="38">
        <v>4</v>
      </c>
      <c r="R23" s="41"/>
      <c r="S23" s="41">
        <v>3</v>
      </c>
      <c r="W23" s="26">
        <f>W22-IF(AG22=0,P22*Rates!B$2,IF(AND(AG22=1,AH22=0),P22*Rates!C$2,Rates!D21))/6000*(A23-A22)*$A$1</f>
        <v>96.960099999999898</v>
      </c>
      <c r="X23" s="28">
        <f>X22-IF(AG22=0,Q22*Rates!B$3,IF(AND(AG22=1,AH22=0),Q22*Rates!C$3,Rates!D22))/6000*(A23-A22)*$A$1</f>
        <v>791.73133333333328</v>
      </c>
      <c r="Y23" s="28">
        <f>Y22-IF(AG22=0,R22*Rates!B$4,IF(AND(AG22=1,AH22=0),R22*Rates!C$4,Rates!D23))/6000*(A23-A22)*$A$1</f>
        <v>-3.3330000000001405</v>
      </c>
      <c r="Z23" s="29">
        <f>Z22-IF(AG22=0,S22*Rates!B$5,IF(AND(AG22=1,AH22=0),S22*Rates!C$5,Rates!D24))/6000*(A23-A22)*$A$1</f>
        <v>71.754666666666708</v>
      </c>
      <c r="AA23" s="28"/>
      <c r="AB23" s="9">
        <f>_xlfn.IFNA(VLOOKUP(BB23,'Cost&amp;Time'!A:E,3,FALSE),0)+_xlfn.IFNA(VLOOKUP(BC23,'Cost&amp;Time'!A:E,3,FALSE),0)+_xlfn.IFNA(VLOOKUP(BD23,'Cost&amp;Time'!A:E,3,FALSE),0)+_xlfn.IFNA(VLOOKUP(BE23,'Cost&amp;Time'!A:E,3,FALSE),0)+_xlfn.IFNA(VLOOKUP(BF23,'Cost&amp;Time'!A:E,3,FALSE),0)+_xlfn.IFNA(VLOOKUP(BG23,'Cost&amp;Time'!A:E,3,FALSE),0)+_xlfn.IFNA(VLOOKUP(BH23,'Cost&amp;Time'!A:E,3,FALSE),0)+_xlfn.IFNA(VLOOKUP(BI23,'Cost&amp;Time'!A:E,3,FALSE),0)</f>
        <v>25</v>
      </c>
      <c r="AC23" s="9">
        <f>_xlfn.IFNA(VLOOKUP(BB23,'Cost&amp;Time'!A:E,2,FALSE),0)+_xlfn.IFNA(VLOOKUP(BC23,'Cost&amp;Time'!A:E,2,FALSE),0)+_xlfn.IFNA(VLOOKUP(BD23,'Cost&amp;Time'!A:E,2,FALSE),0)+_xlfn.IFNA(VLOOKUP(BE23,'Cost&amp;Time'!A:E,2,FALSE),0)+_xlfn.IFNA(VLOOKUP(BF23,'Cost&amp;Time'!A:E,2,FALSE),0)+_xlfn.IFNA(VLOOKUP(BG23,'Cost&amp;Time'!A:E,2,FALSE),0)+_xlfn.IFNA(VLOOKUP(BH23,'Cost&amp;Time'!A:E,2,FALSE),0)+_xlfn.IFNA(VLOOKUP(BI23,'Cost&amp;Time'!A:E,2,FALSE),0)</f>
        <v>50</v>
      </c>
      <c r="AD23" s="9">
        <f>_xlfn.IFNA(VLOOKUP(BB23,'Cost&amp;Time'!A:E,4,FALSE),0)+_xlfn.IFNA(VLOOKUP(BC23,'Cost&amp;Time'!A:E,4,FALSE),0)+_xlfn.IFNA(VLOOKUP(BD23,'Cost&amp;Time'!A:E,4,FALSE),0)+_xlfn.IFNA(VLOOKUP(BE23,'Cost&amp;Time'!A:E,4,FALSE),0)+_xlfn.IFNA(VLOOKUP(BF23,'Cost&amp;Time'!A:E,4,FALSE),0)+_xlfn.IFNA(VLOOKUP(BG23,'Cost&amp;Time'!A:E,4,FALSE),0)+_xlfn.IFNA(VLOOKUP(BH23,'Cost&amp;Time'!A:E,4,FALSE),0)+_xlfn.IFNA(VLOOKUP(BI23,'Cost&amp;Time'!A:E,4,FALSE),0)</f>
        <v>0</v>
      </c>
      <c r="AE23" s="6">
        <f>_xlfn.IFNA(VLOOKUP(BB23,'Cost&amp;Time'!A:E,5,FALSE),0)+_xlfn.IFNA(VLOOKUP(BC23,'Cost&amp;Time'!A:E,5,FALSE),0)+_xlfn.IFNA(VLOOKUP(BD23,'Cost&amp;Time'!A:E,5,FALSE),0)+_xlfn.IFNA(VLOOKUP(BE23,'Cost&amp;Time'!A:E,5,FALSE),0)+_xlfn.IFNA(VLOOKUP(BF23,'Cost&amp;Time'!A:E,5,FALSE),0)+_xlfn.IFNA(VLOOKUP(BG23,'Cost&amp;Time'!A:E,5,FALSE),0)+_xlfn.IFNA(VLOOKUP(BH23,'Cost&amp;Time'!A:E,5,FALSE),0)+_xlfn.IFNA(VLOOKUP(BI23,'Cost&amp;Time'!A:E,5,FALSE),0)</f>
        <v>0</v>
      </c>
      <c r="AX23" s="28">
        <f>AX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449.07499999999999</v>
      </c>
      <c r="AY23" s="28">
        <f>AY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1277.8869000000002</v>
      </c>
      <c r="AZ23" s="28">
        <f>AZ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0</v>
      </c>
      <c r="BA23" s="28">
        <f>BA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0</v>
      </c>
      <c r="BB23" t="s">
        <v>73</v>
      </c>
      <c r="BC23" t="s">
        <v>49</v>
      </c>
    </row>
    <row r="24" spans="1:57" x14ac:dyDescent="0.35">
      <c r="A24">
        <f t="shared" si="4"/>
        <v>525</v>
      </c>
      <c r="B24" s="5">
        <f t="shared" si="5"/>
        <v>6.076388888888889E-3</v>
      </c>
      <c r="C24" s="23">
        <f>C23-AB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385.31250000000006</v>
      </c>
      <c r="D24" s="23">
        <f>D23-AC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564.66206666666642</v>
      </c>
      <c r="E24" s="23">
        <f>E23-AD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50</v>
      </c>
      <c r="F24" s="24">
        <f>F23-AE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200</v>
      </c>
      <c r="G24" s="15">
        <f t="shared" si="0"/>
        <v>23</v>
      </c>
      <c r="H24" s="16">
        <v>1</v>
      </c>
      <c r="I24">
        <f t="shared" si="1"/>
        <v>24</v>
      </c>
      <c r="J24" s="16">
        <f>5+COUNTIF(BB$3:BP23,"House")*5</f>
        <v>30</v>
      </c>
      <c r="K24" s="6">
        <f t="shared" si="2"/>
        <v>0</v>
      </c>
      <c r="L24" s="9">
        <v>1.6</v>
      </c>
      <c r="N24" s="19">
        <v>9</v>
      </c>
      <c r="O24" s="13">
        <f t="shared" si="3"/>
        <v>12.4</v>
      </c>
      <c r="P24" s="38">
        <v>6</v>
      </c>
      <c r="Q24" s="38">
        <v>3.4</v>
      </c>
      <c r="R24" s="41"/>
      <c r="S24" s="41">
        <v>3</v>
      </c>
      <c r="W24" s="26">
        <f>W23-IF(AG23=0,P23*Rates!B$2,IF(AND(AG23=1,AH23=0),P23*Rates!C$2,Rates!D22))/6000*(A24-A23)*$A$1</f>
        <v>59.642599999999895</v>
      </c>
      <c r="X24" s="28">
        <f>X23-IF(AG23=0,Q23*Rates!B$3,IF(AND(AG23=1,AH23=0),Q23*Rates!C$3,Rates!D23))/6000*(A24-A23)*$A$1</f>
        <v>768.19466666666665</v>
      </c>
      <c r="Y24" s="28">
        <f>Y23-IF(AG23=0,R23*Rates!B$4,IF(AND(AG23=1,AH23=0),R23*Rates!C$4,Rates!D24))/6000*(A24-A23)*$A$1</f>
        <v>-3.3330000000001405</v>
      </c>
      <c r="Z24" s="29">
        <f>Z23-IF(AG23=0,S23*Rates!B$5,IF(AND(AG23=1,AH23=0),S23*Rates!C$5,Rates!D25))/6000*(A24-A23)*$A$1</f>
        <v>45.833666666666701</v>
      </c>
      <c r="AA24" s="28"/>
      <c r="AB24" s="9">
        <f>_xlfn.IFNA(VLOOKUP(BB24,'Cost&amp;Time'!A:E,3,FALSE),0)+_xlfn.IFNA(VLOOKUP(BC24,'Cost&amp;Time'!A:E,3,FALSE),0)+_xlfn.IFNA(VLOOKUP(BD24,'Cost&amp;Time'!A:E,3,FALSE),0)+_xlfn.IFNA(VLOOKUP(BE24,'Cost&amp;Time'!A:E,3,FALSE),0)+_xlfn.IFNA(VLOOKUP(BF24,'Cost&amp;Time'!A:E,3,FALSE),0)+_xlfn.IFNA(VLOOKUP(BG24,'Cost&amp;Time'!A:E,3,FALSE),0)+_xlfn.IFNA(VLOOKUP(BH24,'Cost&amp;Time'!A:E,3,FALSE),0)+_xlfn.IFNA(VLOOKUP(BI24,'Cost&amp;Time'!A:E,3,FALSE),0)</f>
        <v>100</v>
      </c>
      <c r="AC24" s="9">
        <f>_xlfn.IFNA(VLOOKUP(BB24,'Cost&amp;Time'!A:E,2,FALSE),0)+_xlfn.IFNA(VLOOKUP(BC24,'Cost&amp;Time'!A:E,2,FALSE),0)+_xlfn.IFNA(VLOOKUP(BD24,'Cost&amp;Time'!A:E,2,FALSE),0)+_xlfn.IFNA(VLOOKUP(BE24,'Cost&amp;Time'!A:E,2,FALSE),0)+_xlfn.IFNA(VLOOKUP(BF24,'Cost&amp;Time'!A:E,2,FALSE),0)+_xlfn.IFNA(VLOOKUP(BG24,'Cost&amp;Time'!A:E,2,FALSE),0)+_xlfn.IFNA(VLOOKUP(BH24,'Cost&amp;Time'!A:E,2,FALSE),0)+_xlfn.IFNA(VLOOKUP(BI24,'Cost&amp;Time'!A:E,2,FALSE),0)</f>
        <v>50</v>
      </c>
      <c r="AD24" s="9">
        <f>_xlfn.IFNA(VLOOKUP(BB24,'Cost&amp;Time'!A:E,4,FALSE),0)+_xlfn.IFNA(VLOOKUP(BC24,'Cost&amp;Time'!A:E,4,FALSE),0)+_xlfn.IFNA(VLOOKUP(BD24,'Cost&amp;Time'!A:E,4,FALSE),0)+_xlfn.IFNA(VLOOKUP(BE24,'Cost&amp;Time'!A:E,4,FALSE),0)+_xlfn.IFNA(VLOOKUP(BF24,'Cost&amp;Time'!A:E,4,FALSE),0)+_xlfn.IFNA(VLOOKUP(BG24,'Cost&amp;Time'!A:E,4,FALSE),0)+_xlfn.IFNA(VLOOKUP(BH24,'Cost&amp;Time'!A:E,4,FALSE),0)+_xlfn.IFNA(VLOOKUP(BI24,'Cost&amp;Time'!A:E,4,FALSE),0)</f>
        <v>0</v>
      </c>
      <c r="AE24" s="6">
        <f>_xlfn.IFNA(VLOOKUP(BB24,'Cost&amp;Time'!A:E,5,FALSE),0)+_xlfn.IFNA(VLOOKUP(BC24,'Cost&amp;Time'!A:E,5,FALSE),0)+_xlfn.IFNA(VLOOKUP(BD24,'Cost&amp;Time'!A:E,5,FALSE),0)+_xlfn.IFNA(VLOOKUP(BE24,'Cost&amp;Time'!A:E,5,FALSE),0)+_xlfn.IFNA(VLOOKUP(BF24,'Cost&amp;Time'!A:E,5,FALSE),0)+_xlfn.IFNA(VLOOKUP(BG24,'Cost&amp;Time'!A:E,5,FALSE),0)+_xlfn.IFNA(VLOOKUP(BH24,'Cost&amp;Time'!A:E,5,FALSE),0)+_xlfn.IFNA(VLOOKUP(BI24,'Cost&amp;Time'!A:E,5,FALSE),0)</f>
        <v>0</v>
      </c>
      <c r="AX24" s="28">
        <f>AX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510.3125</v>
      </c>
      <c r="AY24" s="28">
        <f>AY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1364.662066666667</v>
      </c>
      <c r="AZ24" s="28">
        <f>AZ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0</v>
      </c>
      <c r="BA24" s="28">
        <f>BA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0</v>
      </c>
      <c r="BB24" t="s">
        <v>73</v>
      </c>
      <c r="BC24" t="s">
        <v>52</v>
      </c>
    </row>
    <row r="25" spans="1:57" x14ac:dyDescent="0.35">
      <c r="A25">
        <f t="shared" si="4"/>
        <v>550</v>
      </c>
      <c r="B25" s="5">
        <f t="shared" si="5"/>
        <v>6.3657407407407404E-3</v>
      </c>
      <c r="C25" s="23">
        <f>C24-AB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346.55000000000007</v>
      </c>
      <c r="D25" s="23">
        <f>D24-AC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605.3702333333332</v>
      </c>
      <c r="E25" s="23">
        <f>E24-AD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50</v>
      </c>
      <c r="F25" s="24">
        <f>F24-AE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200</v>
      </c>
      <c r="G25" s="15">
        <f t="shared" si="0"/>
        <v>24</v>
      </c>
      <c r="H25" s="16">
        <v>1</v>
      </c>
      <c r="I25">
        <f t="shared" si="1"/>
        <v>25</v>
      </c>
      <c r="J25" s="16">
        <f>5+COUNTIF(BB$3:BP24,"House")*5</f>
        <v>30</v>
      </c>
      <c r="K25" s="6">
        <f t="shared" si="2"/>
        <v>0</v>
      </c>
      <c r="L25" s="9">
        <v>4</v>
      </c>
      <c r="N25" s="19">
        <v>11</v>
      </c>
      <c r="O25" s="13">
        <f t="shared" si="3"/>
        <v>9</v>
      </c>
      <c r="P25" s="38">
        <v>2</v>
      </c>
      <c r="Q25" s="38">
        <v>5</v>
      </c>
      <c r="R25" s="41"/>
      <c r="S25" s="41">
        <v>2</v>
      </c>
      <c r="W25" s="26">
        <f>W24-IF(AG24=0,P24*Rates!B$2,IF(AND(AG24=1,AH24=0),P24*Rates!C$2,Rates!D23))/6000*(A25-A24)*$A$1</f>
        <v>14.861599999999889</v>
      </c>
      <c r="X25" s="28">
        <f>X24-IF(AG24=0,Q24*Rates!B$3,IF(AND(AG24=1,AH24=0),Q24*Rates!C$3,Rates!D24))/6000*(A25-A24)*$A$1</f>
        <v>748.18849999999998</v>
      </c>
      <c r="Y25" s="28">
        <f>Y24-IF(AG24=0,R24*Rates!B$4,IF(AND(AG24=1,AH24=0),R24*Rates!C$4,Rates!D25))/6000*(A25-A24)*$A$1</f>
        <v>-3.3330000000001405</v>
      </c>
      <c r="Z25" s="29">
        <f>Z24-IF(AG24=0,S24*Rates!B$5,IF(AND(AG24=1,AH24=0),S24*Rates!C$5,Rates!D26))/6000*(A25-A24)*$A$1</f>
        <v>19.912666666666698</v>
      </c>
      <c r="AA25" s="28"/>
      <c r="AB25" s="9">
        <f>_xlfn.IFNA(VLOOKUP(BB25,'Cost&amp;Time'!A:E,3,FALSE),0)+_xlfn.IFNA(VLOOKUP(BC25,'Cost&amp;Time'!A:E,3,FALSE),0)+_xlfn.IFNA(VLOOKUP(BD25,'Cost&amp;Time'!A:E,3,FALSE),0)+_xlfn.IFNA(VLOOKUP(BE25,'Cost&amp;Time'!A:E,3,FALSE),0)+_xlfn.IFNA(VLOOKUP(BF25,'Cost&amp;Time'!A:E,3,FALSE),0)+_xlfn.IFNA(VLOOKUP(BG25,'Cost&amp;Time'!A:E,3,FALSE),0)+_xlfn.IFNA(VLOOKUP(BH25,'Cost&amp;Time'!A:E,3,FALSE),0)+_xlfn.IFNA(VLOOKUP(BI25,'Cost&amp;Time'!A:E,3,FALSE),0)</f>
        <v>180</v>
      </c>
      <c r="AC25" s="9">
        <f>_xlfn.IFNA(VLOOKUP(BB25,'Cost&amp;Time'!A:E,2,FALSE),0)+_xlfn.IFNA(VLOOKUP(BC25,'Cost&amp;Time'!A:E,2,FALSE),0)+_xlfn.IFNA(VLOOKUP(BD25,'Cost&amp;Time'!A:E,2,FALSE),0)+_xlfn.IFNA(VLOOKUP(BE25,'Cost&amp;Time'!A:E,2,FALSE),0)+_xlfn.IFNA(VLOOKUP(BF25,'Cost&amp;Time'!A:E,2,FALSE),0)+_xlfn.IFNA(VLOOKUP(BG25,'Cost&amp;Time'!A:E,2,FALSE),0)+_xlfn.IFNA(VLOOKUP(BH25,'Cost&amp;Time'!A:E,2,FALSE),0)+_xlfn.IFNA(VLOOKUP(BI25,'Cost&amp;Time'!A:E,2,FALSE),0)</f>
        <v>50</v>
      </c>
      <c r="AD25" s="9">
        <f>_xlfn.IFNA(VLOOKUP(BB25,'Cost&amp;Time'!A:E,4,FALSE),0)+_xlfn.IFNA(VLOOKUP(BC25,'Cost&amp;Time'!A:E,4,FALSE),0)+_xlfn.IFNA(VLOOKUP(BD25,'Cost&amp;Time'!A:E,4,FALSE),0)+_xlfn.IFNA(VLOOKUP(BE25,'Cost&amp;Time'!A:E,4,FALSE),0)+_xlfn.IFNA(VLOOKUP(BF25,'Cost&amp;Time'!A:E,4,FALSE),0)+_xlfn.IFNA(VLOOKUP(BG25,'Cost&amp;Time'!A:E,4,FALSE),0)+_xlfn.IFNA(VLOOKUP(BH25,'Cost&amp;Time'!A:E,4,FALSE),0)+_xlfn.IFNA(VLOOKUP(BI25,'Cost&amp;Time'!A:E,4,FALSE),0)</f>
        <v>0</v>
      </c>
      <c r="AE25" s="6">
        <f>_xlfn.IFNA(VLOOKUP(BB25,'Cost&amp;Time'!A:E,5,FALSE),0)+_xlfn.IFNA(VLOOKUP(BC25,'Cost&amp;Time'!A:E,5,FALSE),0)+_xlfn.IFNA(VLOOKUP(BD25,'Cost&amp;Time'!A:E,5,FALSE),0)+_xlfn.IFNA(VLOOKUP(BE25,'Cost&amp;Time'!A:E,5,FALSE),0)+_xlfn.IFNA(VLOOKUP(BF25,'Cost&amp;Time'!A:E,5,FALSE),0)+_xlfn.IFNA(VLOOKUP(BG25,'Cost&amp;Time'!A:E,5,FALSE),0)+_xlfn.IFNA(VLOOKUP(BH25,'Cost&amp;Time'!A:E,5,FALSE),0)+_xlfn.IFNA(VLOOKUP(BI25,'Cost&amp;Time'!A:E,5,FALSE),0)</f>
        <v>0</v>
      </c>
      <c r="AX25" s="28">
        <f>AX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571.54999999999995</v>
      </c>
      <c r="AY25" s="28">
        <f>AY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1455.3702333333335</v>
      </c>
      <c r="AZ25" s="28">
        <f>AZ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0</v>
      </c>
      <c r="BA25" s="28">
        <f>BA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0</v>
      </c>
      <c r="BB25" t="s">
        <v>73</v>
      </c>
      <c r="BC25" t="s">
        <v>54</v>
      </c>
      <c r="BD25" t="s">
        <v>54</v>
      </c>
      <c r="BE25" t="s">
        <v>54</v>
      </c>
    </row>
    <row r="26" spans="1:57" x14ac:dyDescent="0.35">
      <c r="A26">
        <f t="shared" si="4"/>
        <v>575</v>
      </c>
      <c r="B26" s="5">
        <f t="shared" si="5"/>
        <v>6.6550925925925927E-3</v>
      </c>
      <c r="C26" s="23">
        <f>C25-AB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241.39583333333343</v>
      </c>
      <c r="D26" s="23">
        <f>D25-AC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616.99873333333323</v>
      </c>
      <c r="E26" s="23">
        <f>E25-AD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50</v>
      </c>
      <c r="F26" s="24">
        <f>F25-AE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200</v>
      </c>
      <c r="G26" s="15">
        <f t="shared" si="0"/>
        <v>25</v>
      </c>
      <c r="H26" s="16">
        <v>1</v>
      </c>
      <c r="I26">
        <f t="shared" si="1"/>
        <v>26</v>
      </c>
      <c r="J26" s="16">
        <f>5+COUNTIF(BB$3:BP25,"House")*5</f>
        <v>30</v>
      </c>
      <c r="K26" s="6">
        <f t="shared" si="2"/>
        <v>0</v>
      </c>
      <c r="L26" s="17">
        <v>3</v>
      </c>
      <c r="N26" s="19">
        <v>12</v>
      </c>
      <c r="O26" s="13">
        <f t="shared" si="3"/>
        <v>10</v>
      </c>
      <c r="Q26" s="38">
        <v>7</v>
      </c>
      <c r="R26" s="41"/>
      <c r="S26" s="41"/>
      <c r="T26" s="40">
        <v>3</v>
      </c>
      <c r="W26" s="26">
        <f>W25-IF(AG25=0,P25*Rates!B$2,IF(AND(AG25=1,AH25=0),P25*Rates!C$2,Rates!D24))/6000*(A26-A25)*$A$1</f>
        <v>-6.5400000000112257E-2</v>
      </c>
      <c r="X26" s="28">
        <f>X25-IF(AG25=0,Q25*Rates!B$3,IF(AND(AG25=1,AH25=0),Q25*Rates!C$3,Rates!D25))/6000*(A26-A25)*$A$1</f>
        <v>718.76766666666663</v>
      </c>
      <c r="Y26" s="28">
        <f>Y25-IF(AG25=0,R25*Rates!B$4,IF(AND(AG25=1,AH25=0),R25*Rates!C$4,Rates!D26))/6000*(A26-A25)*$A$1</f>
        <v>-3.3330000000001405</v>
      </c>
      <c r="Z26" s="29">
        <f>Z25-IF(AG25=0,S25*Rates!B$5,IF(AND(AG25=1,AH25=0),S25*Rates!C$5,Rates!D27))/6000*(A26-A25)*$A$1</f>
        <v>2.6320000000000334</v>
      </c>
      <c r="AA26" s="28"/>
      <c r="AB26" s="9">
        <f>_xlfn.IFNA(VLOOKUP(BB26,'Cost&amp;Time'!A:E,3,FALSE),0)+_xlfn.IFNA(VLOOKUP(BC26,'Cost&amp;Time'!A:E,3,FALSE),0)+_xlfn.IFNA(VLOOKUP(BD26,'Cost&amp;Time'!A:E,3,FALSE),0)+_xlfn.IFNA(VLOOKUP(BE26,'Cost&amp;Time'!A:E,3,FALSE),0)+_xlfn.IFNA(VLOOKUP(BF26,'Cost&amp;Time'!A:E,3,FALSE),0)+_xlfn.IFNA(VLOOKUP(BG26,'Cost&amp;Time'!A:E,3,FALSE),0)+_xlfn.IFNA(VLOOKUP(BH26,'Cost&amp;Time'!A:E,3,FALSE),0)+_xlfn.IFNA(VLOOKUP(BI26,'Cost&amp;Time'!A:E,3,FALSE),0)</f>
        <v>180</v>
      </c>
      <c r="AC26" s="9">
        <f>_xlfn.IFNA(VLOOKUP(BB26,'Cost&amp;Time'!A:E,2,FALSE),0)+_xlfn.IFNA(VLOOKUP(BC26,'Cost&amp;Time'!A:E,2,FALSE),0)+_xlfn.IFNA(VLOOKUP(BD26,'Cost&amp;Time'!A:E,2,FALSE),0)+_xlfn.IFNA(VLOOKUP(BE26,'Cost&amp;Time'!A:E,2,FALSE),0)+_xlfn.IFNA(VLOOKUP(BF26,'Cost&amp;Time'!A:E,2,FALSE),0)+_xlfn.IFNA(VLOOKUP(BG26,'Cost&amp;Time'!A:E,2,FALSE),0)+_xlfn.IFNA(VLOOKUP(BH26,'Cost&amp;Time'!A:E,2,FALSE),0)+_xlfn.IFNA(VLOOKUP(BI26,'Cost&amp;Time'!A:E,2,FALSE),0)</f>
        <v>50</v>
      </c>
      <c r="AD26" s="9">
        <f>_xlfn.IFNA(VLOOKUP(BB26,'Cost&amp;Time'!A:E,4,FALSE),0)+_xlfn.IFNA(VLOOKUP(BC26,'Cost&amp;Time'!A:E,4,FALSE),0)+_xlfn.IFNA(VLOOKUP(BD26,'Cost&amp;Time'!A:E,4,FALSE),0)+_xlfn.IFNA(VLOOKUP(BE26,'Cost&amp;Time'!A:E,4,FALSE),0)+_xlfn.IFNA(VLOOKUP(BF26,'Cost&amp;Time'!A:E,4,FALSE),0)+_xlfn.IFNA(VLOOKUP(BG26,'Cost&amp;Time'!A:E,4,FALSE),0)+_xlfn.IFNA(VLOOKUP(BH26,'Cost&amp;Time'!A:E,4,FALSE),0)+_xlfn.IFNA(VLOOKUP(BI26,'Cost&amp;Time'!A:E,4,FALSE),0)</f>
        <v>0</v>
      </c>
      <c r="AE26" s="6">
        <f>_xlfn.IFNA(VLOOKUP(BB26,'Cost&amp;Time'!A:E,5,FALSE),0)+_xlfn.IFNA(VLOOKUP(BC26,'Cost&amp;Time'!A:E,5,FALSE),0)+_xlfn.IFNA(VLOOKUP(BD26,'Cost&amp;Time'!A:E,5,FALSE),0)+_xlfn.IFNA(VLOOKUP(BE26,'Cost&amp;Time'!A:E,5,FALSE),0)+_xlfn.IFNA(VLOOKUP(BF26,'Cost&amp;Time'!A:E,5,FALSE),0)+_xlfn.IFNA(VLOOKUP(BG26,'Cost&amp;Time'!A:E,5,FALSE),0)+_xlfn.IFNA(VLOOKUP(BH26,'Cost&amp;Time'!A:E,5,FALSE),0)+_xlfn.IFNA(VLOOKUP(BI26,'Cost&amp;Time'!A:E,5,FALSE),0)</f>
        <v>0</v>
      </c>
      <c r="AX26" s="28">
        <f>AX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646.39583333333326</v>
      </c>
      <c r="AY26" s="28">
        <f>AY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1516.9987333333336</v>
      </c>
      <c r="AZ26" s="28">
        <f>AZ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0</v>
      </c>
      <c r="BA26" s="28">
        <f>BA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0</v>
      </c>
      <c r="BB26" t="s">
        <v>73</v>
      </c>
      <c r="BC26" t="s">
        <v>54</v>
      </c>
      <c r="BD26" t="s">
        <v>54</v>
      </c>
      <c r="BE26" t="s">
        <v>54</v>
      </c>
    </row>
    <row r="27" spans="1:57" x14ac:dyDescent="0.35">
      <c r="A27">
        <f t="shared" si="4"/>
        <v>600</v>
      </c>
      <c r="B27" s="5">
        <f t="shared" si="5"/>
        <v>6.9444444444444441E-3</v>
      </c>
      <c r="C27" s="23">
        <f>C26-AB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143.04583333333343</v>
      </c>
      <c r="D27" s="23">
        <f>D26-AC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625.35739999999987</v>
      </c>
      <c r="E27" s="23">
        <f>E26-AD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50</v>
      </c>
      <c r="F27" s="24">
        <f>F26-AE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200</v>
      </c>
      <c r="G27" s="15">
        <f t="shared" si="0"/>
        <v>26</v>
      </c>
      <c r="H27" s="16">
        <v>1</v>
      </c>
      <c r="I27">
        <f t="shared" si="1"/>
        <v>27</v>
      </c>
      <c r="J27" s="16">
        <f>5+COUNTIF(BB$3:BP26,"House")*5</f>
        <v>30</v>
      </c>
      <c r="K27" s="6">
        <f t="shared" si="2"/>
        <v>0</v>
      </c>
      <c r="L27" s="17">
        <v>1</v>
      </c>
      <c r="N27" s="19">
        <v>12</v>
      </c>
      <c r="O27" s="13">
        <f t="shared" si="3"/>
        <v>13</v>
      </c>
      <c r="Q27" s="38">
        <v>7</v>
      </c>
      <c r="R27" s="41"/>
      <c r="S27" s="41"/>
      <c r="T27" s="40">
        <v>6</v>
      </c>
      <c r="W27" s="26">
        <f>W26-IF(AG26=0,P26*Rates!B$2,IF(AND(AG26=1,AH26=0),P26*Rates!C$2,Rates!D25))/6000*(A27-A26)*$A$1</f>
        <v>-6.5400000000112257E-2</v>
      </c>
      <c r="X27" s="28">
        <f>X26-IF(AG26=0,Q26*Rates!B$3,IF(AND(AG26=1,AH26=0),Q26*Rates!C$3,Rates!D26))/6000*(A27-A26)*$A$1</f>
        <v>677.57849999999996</v>
      </c>
      <c r="Y27" s="28">
        <f>Y26-IF(AG26=0,R26*Rates!B$4,IF(AND(AG26=1,AH26=0),R26*Rates!C$4,Rates!D27))/6000*(A27-A26)*$A$1</f>
        <v>-3.3330000000001405</v>
      </c>
      <c r="Z27" s="29">
        <f>Z26-IF(AG26=0,S26*Rates!B$5,IF(AND(AG26=1,AH26=0),S26*Rates!C$5,Rates!D28))/6000*(A27-A26)*$A$1</f>
        <v>2.6320000000000334</v>
      </c>
      <c r="AA27" s="28"/>
      <c r="AB27" s="9">
        <f>_xlfn.IFNA(VLOOKUP(BB27,'Cost&amp;Time'!A:E,3,FALSE),0)+_xlfn.IFNA(VLOOKUP(BC27,'Cost&amp;Time'!A:E,3,FALSE),0)+_xlfn.IFNA(VLOOKUP(BD27,'Cost&amp;Time'!A:E,3,FALSE),0)+_xlfn.IFNA(VLOOKUP(BE27,'Cost&amp;Time'!A:E,3,FALSE),0)+_xlfn.IFNA(VLOOKUP(BF27,'Cost&amp;Time'!A:E,3,FALSE),0)+_xlfn.IFNA(VLOOKUP(BG27,'Cost&amp;Time'!A:E,3,FALSE),0)+_xlfn.IFNA(VLOOKUP(BH27,'Cost&amp;Time'!A:E,3,FALSE),0)+_xlfn.IFNA(VLOOKUP(BI27,'Cost&amp;Time'!A:E,3,FALSE),0)</f>
        <v>60</v>
      </c>
      <c r="AC27" s="9">
        <f>_xlfn.IFNA(VLOOKUP(BB27,'Cost&amp;Time'!A:E,2,FALSE),0)+_xlfn.IFNA(VLOOKUP(BC27,'Cost&amp;Time'!A:E,2,FALSE),0)+_xlfn.IFNA(VLOOKUP(BD27,'Cost&amp;Time'!A:E,2,FALSE),0)+_xlfn.IFNA(VLOOKUP(BE27,'Cost&amp;Time'!A:E,2,FALSE),0)+_xlfn.IFNA(VLOOKUP(BF27,'Cost&amp;Time'!A:E,2,FALSE),0)+_xlfn.IFNA(VLOOKUP(BG27,'Cost&amp;Time'!A:E,2,FALSE),0)+_xlfn.IFNA(VLOOKUP(BH27,'Cost&amp;Time'!A:E,2,FALSE),0)+_xlfn.IFNA(VLOOKUP(BI27,'Cost&amp;Time'!A:E,2,FALSE),0)</f>
        <v>50</v>
      </c>
      <c r="AD27" s="9">
        <f>_xlfn.IFNA(VLOOKUP(BB27,'Cost&amp;Time'!A:E,4,FALSE),0)+_xlfn.IFNA(VLOOKUP(BC27,'Cost&amp;Time'!A:E,4,FALSE),0)+_xlfn.IFNA(VLOOKUP(BD27,'Cost&amp;Time'!A:E,4,FALSE),0)+_xlfn.IFNA(VLOOKUP(BE27,'Cost&amp;Time'!A:E,4,FALSE),0)+_xlfn.IFNA(VLOOKUP(BF27,'Cost&amp;Time'!A:E,4,FALSE),0)+_xlfn.IFNA(VLOOKUP(BG27,'Cost&amp;Time'!A:E,4,FALSE),0)+_xlfn.IFNA(VLOOKUP(BH27,'Cost&amp;Time'!A:E,4,FALSE),0)+_xlfn.IFNA(VLOOKUP(BI27,'Cost&amp;Time'!A:E,4,FALSE),0)</f>
        <v>0</v>
      </c>
      <c r="AE27" s="6">
        <f>_xlfn.IFNA(VLOOKUP(BB27,'Cost&amp;Time'!A:E,5,FALSE),0)+_xlfn.IFNA(VLOOKUP(BC27,'Cost&amp;Time'!A:E,5,FALSE),0)+_xlfn.IFNA(VLOOKUP(BD27,'Cost&amp;Time'!A:E,5,FALSE),0)+_xlfn.IFNA(VLOOKUP(BE27,'Cost&amp;Time'!A:E,5,FALSE),0)+_xlfn.IFNA(VLOOKUP(BF27,'Cost&amp;Time'!A:E,5,FALSE),0)+_xlfn.IFNA(VLOOKUP(BG27,'Cost&amp;Time'!A:E,5,FALSE),0)+_xlfn.IFNA(VLOOKUP(BH27,'Cost&amp;Time'!A:E,5,FALSE),0)+_xlfn.IFNA(VLOOKUP(BI27,'Cost&amp;Time'!A:E,5,FALSE),0)</f>
        <v>0</v>
      </c>
      <c r="AX27" s="28">
        <f>AX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728.04583333333323</v>
      </c>
      <c r="AY27" s="28">
        <f>AY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1575.3574000000003</v>
      </c>
      <c r="AZ27" s="28">
        <f>AZ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0</v>
      </c>
      <c r="BA27" s="28">
        <f>BA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0</v>
      </c>
      <c r="BB27" t="s">
        <v>73</v>
      </c>
      <c r="BC27" t="s">
        <v>54</v>
      </c>
    </row>
    <row r="28" spans="1:57" x14ac:dyDescent="0.35">
      <c r="A28">
        <f t="shared" si="4"/>
        <v>625</v>
      </c>
      <c r="B28" s="5">
        <f t="shared" si="5"/>
        <v>7.2337962962962963E-3</v>
      </c>
      <c r="C28" s="23">
        <f>C27-AB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33)))))))))))/6000*(A28-A27)*$A$1</f>
        <v>164.69583333333344</v>
      </c>
      <c r="D28" s="23">
        <f>D27-AC27+IF(AG27=0,P27*Rates!B$2,IF(AND(AG27=1,AH27=0),P27*Rates!C$2,Rates!D26))/6000*(A28-A27)*$A$1+IF(AG27=0,Q27*Rates!B$3,IF(AND(AG27=1,AH27=0),Q27*Rates!C$3,Rates!D27))/6000*(A28-A27)*$A$1+IF(AG27=0,R27*Rates!B$4,IF(AND(AG27=1,AH27=0),R27*Rates!C$4,Rates!D28))/6000*(A28-A27)*$A$1+IF(AG27=0,S27*Rates!B$5,IF(AND(AG27=1,AH27=0),S27*Rates!C$5,Rates!D29))/6000*(A28-A27)*$A$1+IF(AG27=0,T27*Rates!B$6,IF(AND(AG27=1,AH27=0),T27*Rates!C$6,Rates!D30))/6000*(A28-A27)*$A$1</f>
        <v>650.88556666666659</v>
      </c>
      <c r="E28" s="23">
        <f>E27-AD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37))))))))/6000*(A28-A27)*$A$1</f>
        <v>50</v>
      </c>
      <c r="F28" s="24">
        <f>F27-AE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41))))))))/6000*(A28-A27)*$A$1</f>
        <v>200</v>
      </c>
      <c r="G28" s="15">
        <f t="shared" si="0"/>
        <v>27</v>
      </c>
      <c r="H28" s="16">
        <v>1</v>
      </c>
      <c r="I28">
        <f t="shared" si="1"/>
        <v>28</v>
      </c>
      <c r="J28" s="16">
        <f>5+COUNTIF(BB$3:BP27,"House")*5</f>
        <v>30</v>
      </c>
      <c r="K28" s="6">
        <f t="shared" si="2"/>
        <v>0</v>
      </c>
      <c r="L28" s="17">
        <v>2</v>
      </c>
      <c r="N28" s="19">
        <v>12</v>
      </c>
      <c r="O28" s="13">
        <f t="shared" si="3"/>
        <v>13</v>
      </c>
      <c r="Q28" s="38">
        <v>6</v>
      </c>
      <c r="R28" s="41"/>
      <c r="S28" s="41"/>
      <c r="T28" s="40">
        <v>7</v>
      </c>
      <c r="W28" s="26">
        <f>W27-IF(AG27=0,P27*Rates!B$2,IF(AND(AG27=1,AH27=0),P27*Rates!C$2,Rates!D26))/6000*(A28-A27)*$A$1</f>
        <v>-6.5400000000112257E-2</v>
      </c>
      <c r="X28" s="28">
        <f>X27-IF(AG27=0,Q27*Rates!B$3,IF(AND(AG27=1,AH27=0),Q27*Rates!C$3,Rates!D27))/6000*(A28-A27)*$A$1</f>
        <v>636.3893333333333</v>
      </c>
      <c r="Y28" s="28">
        <f>Y27-IF(AG27=0,R27*Rates!B$4,IF(AND(AG27=1,AH27=0),R27*Rates!C$4,Rates!D28))/6000*(A28-A27)*$A$1</f>
        <v>-3.3330000000001405</v>
      </c>
      <c r="Z28" s="29">
        <f>Z27-IF(AG27=0,S27*Rates!B$5,IF(AND(AG27=1,AH27=0),S27*Rates!C$5,Rates!D29))/6000*(A28-A27)*$A$1</f>
        <v>2.6320000000000334</v>
      </c>
      <c r="AA28" s="28"/>
      <c r="AB28" s="9">
        <f>_xlfn.IFNA(VLOOKUP(BB28,'Cost&amp;Time'!A:E,3,FALSE),0)+_xlfn.IFNA(VLOOKUP(BC28,'Cost&amp;Time'!A:E,3,FALSE),0)+_xlfn.IFNA(VLOOKUP(BD28,'Cost&amp;Time'!A:E,3,FALSE),0)+_xlfn.IFNA(VLOOKUP(BE28,'Cost&amp;Time'!A:E,3,FALSE),0)+_xlfn.IFNA(VLOOKUP(BF28,'Cost&amp;Time'!A:E,3,FALSE),0)+_xlfn.IFNA(VLOOKUP(BG28,'Cost&amp;Time'!A:E,3,FALSE),0)+_xlfn.IFNA(VLOOKUP(BH28,'Cost&amp;Time'!A:E,3,FALSE),0)+_xlfn.IFNA(VLOOKUP(BI28,'Cost&amp;Time'!A:E,3,FALSE),0)</f>
        <v>85</v>
      </c>
      <c r="AC28" s="9">
        <f>_xlfn.IFNA(VLOOKUP(BB28,'Cost&amp;Time'!A:E,2,FALSE),0)+_xlfn.IFNA(VLOOKUP(BC28,'Cost&amp;Time'!A:E,2,FALSE),0)+_xlfn.IFNA(VLOOKUP(BD28,'Cost&amp;Time'!A:E,2,FALSE),0)+_xlfn.IFNA(VLOOKUP(BE28,'Cost&amp;Time'!A:E,2,FALSE),0)+_xlfn.IFNA(VLOOKUP(BF28,'Cost&amp;Time'!A:E,2,FALSE),0)+_xlfn.IFNA(VLOOKUP(BG28,'Cost&amp;Time'!A:E,2,FALSE),0)+_xlfn.IFNA(VLOOKUP(BH28,'Cost&amp;Time'!A:E,2,FALSE),0)+_xlfn.IFNA(VLOOKUP(BI28,'Cost&amp;Time'!A:E,2,FALSE),0)</f>
        <v>50</v>
      </c>
      <c r="AD28" s="9">
        <f>_xlfn.IFNA(VLOOKUP(BB28,'Cost&amp;Time'!A:E,4,FALSE),0)+_xlfn.IFNA(VLOOKUP(BC28,'Cost&amp;Time'!A:E,4,FALSE),0)+_xlfn.IFNA(VLOOKUP(BD28,'Cost&amp;Time'!A:E,4,FALSE),0)+_xlfn.IFNA(VLOOKUP(BE28,'Cost&amp;Time'!A:E,4,FALSE),0)+_xlfn.IFNA(VLOOKUP(BF28,'Cost&amp;Time'!A:E,4,FALSE),0)+_xlfn.IFNA(VLOOKUP(BG28,'Cost&amp;Time'!A:E,4,FALSE),0)+_xlfn.IFNA(VLOOKUP(BH28,'Cost&amp;Time'!A:E,4,FALSE),0)+_xlfn.IFNA(VLOOKUP(BI28,'Cost&amp;Time'!A:E,4,FALSE),0)</f>
        <v>0</v>
      </c>
      <c r="AE28" s="6">
        <f>_xlfn.IFNA(VLOOKUP(BB28,'Cost&amp;Time'!A:E,5,FALSE),0)+_xlfn.IFNA(VLOOKUP(BC28,'Cost&amp;Time'!A:E,5,FALSE),0)+_xlfn.IFNA(VLOOKUP(BD28,'Cost&amp;Time'!A:E,5,FALSE),0)+_xlfn.IFNA(VLOOKUP(BE28,'Cost&amp;Time'!A:E,5,FALSE),0)+_xlfn.IFNA(VLOOKUP(BF28,'Cost&amp;Time'!A:E,5,FALSE),0)+_xlfn.IFNA(VLOOKUP(BG28,'Cost&amp;Time'!A:E,5,FALSE),0)+_xlfn.IFNA(VLOOKUP(BH28,'Cost&amp;Time'!A:E,5,FALSE),0)+_xlfn.IFNA(VLOOKUP(BI28,'Cost&amp;Time'!A:E,5,FALSE),0)</f>
        <v>0</v>
      </c>
      <c r="AX28" s="28">
        <f>AX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33)))))))))))/6000*(A28-A27)*$A$1</f>
        <v>809.69583333333321</v>
      </c>
      <c r="AY28" s="28">
        <f>AY27+IF(AG27=0,P27*Rates!B$2,IF(AND(AG27=1,AH27=0),P27*Rates!C$2,Rates!D26))/6000*(A28-A27)*$A$1+IF(AG27=0,Q27*Rates!B$3,IF(AND(AG27=1,AH27=0),Q27*Rates!C$3,Rates!D27))/6000*(A28-A27)*$A$1+IF(AG27=0,R27*Rates!B$4,IF(AND(AG27=1,AH27=0),R27*Rates!C$4,Rates!D28))/6000*(A28-A27)*$A$1+IF(AG27=0,S27*Rates!B$5,IF(AND(AG27=1,AH27=0),S27*Rates!C$5,Rates!D29))/6000*(A28-A27)*$A$1+IF(AG27=0,T27*Rates!B$6,IF(AND(AG27=1,AH27=0),T27*Rates!C$6,Rates!D30))/6000*(A28-A27)*$A$1</f>
        <v>1650.8855666666668</v>
      </c>
      <c r="AZ28" s="28">
        <f>AZ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37))))))))/6000*(A28-A27)*$A$1</f>
        <v>0</v>
      </c>
      <c r="BA28" s="28">
        <f>BA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41))))))))/6000*(A28-A27)*$A$1</f>
        <v>0</v>
      </c>
      <c r="BB28" t="s">
        <v>73</v>
      </c>
      <c r="BC28" t="s">
        <v>49</v>
      </c>
      <c r="BD28" t="s">
        <v>54</v>
      </c>
    </row>
    <row r="29" spans="1:57" x14ac:dyDescent="0.35">
      <c r="A29">
        <f t="shared" si="4"/>
        <v>650</v>
      </c>
      <c r="B29" s="5">
        <f t="shared" si="5"/>
        <v>7.5231481481481477E-3</v>
      </c>
      <c r="C29" s="23">
        <f>C28-AB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34)))))))))))/6000*(A29-A28)*$A$1</f>
        <v>161.34583333333345</v>
      </c>
      <c r="D29" s="23">
        <f>D28-AC28+IF(AG28=0,P28*Rates!B$2,IF(AND(AG28=1,AH28=0),P28*Rates!C$2,Rates!D27))/6000*(A29-A28)*$A$1+IF(AG28=0,Q28*Rates!B$3,IF(AND(AG28=1,AH28=0),Q28*Rates!C$3,Rates!D28))/6000*(A29-A28)*$A$1+IF(AG28=0,R28*Rates!B$4,IF(AND(AG28=1,AH28=0),R28*Rates!C$4,Rates!D29))/6000*(A29-A28)*$A$1+IF(AG28=0,S28*Rates!B$5,IF(AND(AG28=1,AH28=0),S28*Rates!C$5,Rates!D30))/6000*(A29-A28)*$A$1+IF(AG28=0,T28*Rates!B$6,IF(AND(AG28=1,AH28=0),T28*Rates!C$6,Rates!D31))/6000*(A29-A28)*$A$1</f>
        <v>676.25273333333325</v>
      </c>
      <c r="E29" s="23">
        <f>E28-AD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38))))))))/6000*(A29-A28)*$A$1</f>
        <v>50</v>
      </c>
      <c r="F29" s="24">
        <f>F28-AE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42))))))))/6000*(A29-A28)*$A$1</f>
        <v>200</v>
      </c>
      <c r="G29" s="15">
        <f t="shared" si="0"/>
        <v>28</v>
      </c>
      <c r="H29" s="16">
        <v>1</v>
      </c>
      <c r="I29">
        <f t="shared" si="1"/>
        <v>29</v>
      </c>
      <c r="J29" s="16">
        <f>5+COUNTIF(BB$3:BP28,"House")*5</f>
        <v>35</v>
      </c>
      <c r="K29" s="6">
        <f t="shared" si="2"/>
        <v>0</v>
      </c>
      <c r="L29" s="17">
        <v>1.6</v>
      </c>
      <c r="N29" s="19">
        <v>11.4</v>
      </c>
      <c r="O29" s="13">
        <f t="shared" si="3"/>
        <v>14</v>
      </c>
      <c r="Q29" s="38">
        <v>6</v>
      </c>
      <c r="R29" s="41"/>
      <c r="S29" s="41"/>
      <c r="T29" s="40">
        <v>8</v>
      </c>
      <c r="U29" s="19">
        <v>1</v>
      </c>
      <c r="W29" s="26">
        <f>W28-IF(AG28=0,P28*Rates!B$2,IF(AND(AG28=1,AH28=0),P28*Rates!C$2,Rates!D27))/6000*(A29-A28)*$A$1</f>
        <v>-6.5400000000112257E-2</v>
      </c>
      <c r="X29" s="28">
        <f>X28-IF(AG28=0,Q28*Rates!B$3,IF(AND(AG28=1,AH28=0),Q28*Rates!C$3,Rates!D28))/6000*(A29-A28)*$A$1</f>
        <v>601.08433333333335</v>
      </c>
      <c r="Y29" s="28">
        <f>Y28-IF(AG28=0,R28*Rates!B$4,IF(AND(AG28=1,AH28=0),R28*Rates!C$4,Rates!D29))/6000*(A29-A28)*$A$1</f>
        <v>-3.3330000000001405</v>
      </c>
      <c r="Z29" s="29">
        <f>Z28-IF(AG28=0,S28*Rates!B$5,IF(AND(AG28=1,AH28=0),S28*Rates!C$5,Rates!D30))/6000*(A29-A28)*$A$1</f>
        <v>2.6320000000000334</v>
      </c>
      <c r="AA29" s="28"/>
      <c r="AB29" s="9">
        <f>_xlfn.IFNA(VLOOKUP(BB29,'Cost&amp;Time'!A:E,3,FALSE),0)+_xlfn.IFNA(VLOOKUP(BC29,'Cost&amp;Time'!A:E,3,FALSE),0)+_xlfn.IFNA(VLOOKUP(BD29,'Cost&amp;Time'!A:E,3,FALSE),0)+_xlfn.IFNA(VLOOKUP(BE29,'Cost&amp;Time'!A:E,3,FALSE),0)+_xlfn.IFNA(VLOOKUP(BF29,'Cost&amp;Time'!A:E,3,FALSE),0)+_xlfn.IFNA(VLOOKUP(BG29,'Cost&amp;Time'!A:E,3,FALSE),0)+_xlfn.IFNA(VLOOKUP(BH29,'Cost&amp;Time'!A:E,3,FALSE),0)+_xlfn.IFNA(VLOOKUP(BI29,'Cost&amp;Time'!A:E,3,FALSE),0)</f>
        <v>100</v>
      </c>
      <c r="AC29" s="9">
        <f>_xlfn.IFNA(VLOOKUP(BB29,'Cost&amp;Time'!A:E,2,FALSE),0)+_xlfn.IFNA(VLOOKUP(BC29,'Cost&amp;Time'!A:E,2,FALSE),0)+_xlfn.IFNA(VLOOKUP(BD29,'Cost&amp;Time'!A:E,2,FALSE),0)+_xlfn.IFNA(VLOOKUP(BE29,'Cost&amp;Time'!A:E,2,FALSE),0)+_xlfn.IFNA(VLOOKUP(BF29,'Cost&amp;Time'!A:E,2,FALSE),0)+_xlfn.IFNA(VLOOKUP(BG29,'Cost&amp;Time'!A:E,2,FALSE),0)+_xlfn.IFNA(VLOOKUP(BH29,'Cost&amp;Time'!A:E,2,FALSE),0)+_xlfn.IFNA(VLOOKUP(BI29,'Cost&amp;Time'!A:E,2,FALSE),0)</f>
        <v>50</v>
      </c>
      <c r="AD29" s="9">
        <f>_xlfn.IFNA(VLOOKUP(BB29,'Cost&amp;Time'!A:E,4,FALSE),0)+_xlfn.IFNA(VLOOKUP(BC29,'Cost&amp;Time'!A:E,4,FALSE),0)+_xlfn.IFNA(VLOOKUP(BD29,'Cost&amp;Time'!A:E,4,FALSE),0)+_xlfn.IFNA(VLOOKUP(BE29,'Cost&amp;Time'!A:E,4,FALSE),0)+_xlfn.IFNA(VLOOKUP(BF29,'Cost&amp;Time'!A:E,4,FALSE),0)+_xlfn.IFNA(VLOOKUP(BG29,'Cost&amp;Time'!A:E,4,FALSE),0)+_xlfn.IFNA(VLOOKUP(BH29,'Cost&amp;Time'!A:E,4,FALSE),0)+_xlfn.IFNA(VLOOKUP(BI29,'Cost&amp;Time'!A:E,4,FALSE),0)</f>
        <v>0</v>
      </c>
      <c r="AE29" s="6">
        <f>_xlfn.IFNA(VLOOKUP(BB29,'Cost&amp;Time'!A:E,5,FALSE),0)+_xlfn.IFNA(VLOOKUP(BC29,'Cost&amp;Time'!A:E,5,FALSE),0)+_xlfn.IFNA(VLOOKUP(BD29,'Cost&amp;Time'!A:E,5,FALSE),0)+_xlfn.IFNA(VLOOKUP(BE29,'Cost&amp;Time'!A:E,5,FALSE),0)+_xlfn.IFNA(VLOOKUP(BF29,'Cost&amp;Time'!A:E,5,FALSE),0)+_xlfn.IFNA(VLOOKUP(BG29,'Cost&amp;Time'!A:E,5,FALSE),0)+_xlfn.IFNA(VLOOKUP(BH29,'Cost&amp;Time'!A:E,5,FALSE),0)+_xlfn.IFNA(VLOOKUP(BI29,'Cost&amp;Time'!A:E,5,FALSE),0)</f>
        <v>0</v>
      </c>
      <c r="AX29" s="28">
        <f>AX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34)))))))))))/6000*(A29-A28)*$A$1</f>
        <v>891.34583333333319</v>
      </c>
      <c r="AY29" s="28">
        <f>AY28+IF(AG28=0,P28*Rates!B$2,IF(AND(AG28=1,AH28=0),P28*Rates!C$2,Rates!D27))/6000*(A29-A28)*$A$1+IF(AG28=0,Q28*Rates!B$3,IF(AND(AG28=1,AH28=0),Q28*Rates!C$3,Rates!D28))/6000*(A29-A28)*$A$1+IF(AG28=0,R28*Rates!B$4,IF(AND(AG28=1,AH28=0),R28*Rates!C$4,Rates!D29))/6000*(A29-A28)*$A$1+IF(AG28=0,S28*Rates!B$5,IF(AND(AG28=1,AH28=0),S28*Rates!C$5,Rates!D30))/6000*(A29-A28)*$A$1+IF(AG28=0,T28*Rates!B$6,IF(AND(AG28=1,AH28=0),T28*Rates!C$6,Rates!D31))/6000*(A29-A28)*$A$1</f>
        <v>1726.2527333333335</v>
      </c>
      <c r="AZ29" s="28">
        <f>AZ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38))))))))/6000*(A29-A28)*$A$1</f>
        <v>0</v>
      </c>
      <c r="BA29" s="28">
        <f>BA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42))))))))/6000*(A29-A28)*$A$1</f>
        <v>0</v>
      </c>
      <c r="BB29" t="s">
        <v>73</v>
      </c>
      <c r="BC29" t="s">
        <v>51</v>
      </c>
    </row>
    <row r="30" spans="1:57" x14ac:dyDescent="0.35">
      <c r="A30">
        <f t="shared" si="4"/>
        <v>675</v>
      </c>
      <c r="B30" s="5">
        <f t="shared" si="5"/>
        <v>7.8125E-3</v>
      </c>
      <c r="C30" s="23">
        <f>C29-AB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35)))))))))))/6000*(A30-A29)*$A$1</f>
        <v>138.91333333333347</v>
      </c>
      <c r="D30" s="23">
        <f>D29-AC29+IF(AG29=0,P29*Rates!B$2,IF(AND(AG29=1,AH29=0),P29*Rates!C$2,Rates!D28))/6000*(A30-A29)*$A$1+IF(AG29=0,Q29*Rates!B$3,IF(AND(AG29=1,AH29=0),Q29*Rates!C$3,Rates!D29))/6000*(A30-A29)*$A$1+IF(AG29=0,R29*Rates!B$4,IF(AND(AG29=1,AH29=0),R29*Rates!C$4,Rates!D30))/6000*(A30-A29)*$A$1+IF(AG29=0,S29*Rates!B$5,IF(AND(AG29=1,AH29=0),S29*Rates!C$5,Rates!D31))/6000*(A30-A29)*$A$1+IF(AG29=0,T29*Rates!B$6,IF(AND(AG29=1,AH29=0),T29*Rates!C$6,Rates!D32))/6000*(A30-A29)*$A$1</f>
        <v>707.34306666666657</v>
      </c>
      <c r="E30" s="23">
        <f>E29-AD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39))))))))/6000*(A30-A29)*$A$1</f>
        <v>57.62833333333333</v>
      </c>
      <c r="F30" s="24">
        <f>F29-AE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43))))))))/6000*(A30-A29)*$A$1</f>
        <v>200</v>
      </c>
      <c r="G30" s="15">
        <f>G29+COUNTIF(BB29:BK29,"Villager")</f>
        <v>29</v>
      </c>
      <c r="H30" s="16">
        <v>2</v>
      </c>
      <c r="I30">
        <f>G30+H30</f>
        <v>31</v>
      </c>
      <c r="J30" s="16">
        <f>5+COUNTIF(BB$3:BP29,"House")*5</f>
        <v>35</v>
      </c>
      <c r="K30" s="6">
        <f>G30-SUM(L30:V30)+O30</f>
        <v>-1</v>
      </c>
      <c r="L30" s="17">
        <v>0.5</v>
      </c>
      <c r="N30" s="19">
        <v>12.5</v>
      </c>
      <c r="O30" s="13">
        <f t="shared" si="3"/>
        <v>15</v>
      </c>
      <c r="Q30" s="38">
        <v>6</v>
      </c>
      <c r="R30" s="41"/>
      <c r="S30" s="41"/>
      <c r="T30" s="40">
        <v>9</v>
      </c>
      <c r="U30" s="19">
        <v>2</v>
      </c>
      <c r="W30" s="26">
        <f>W29-IF(AG29=0,P29*Rates!B$2,IF(AND(AG29=1,AH29=0),P29*Rates!C$2,Rates!D28))/6000*(A30-A29)*$A$1</f>
        <v>-6.5400000000112257E-2</v>
      </c>
      <c r="X30" s="28">
        <f>X29-IF(AG29=0,Q29*Rates!B$3,IF(AND(AG29=1,AH29=0),Q29*Rates!C$3,Rates!D29))/6000*(A30-A29)*$A$1</f>
        <v>565.7793333333334</v>
      </c>
      <c r="Y30" s="28">
        <f>Y29-IF(AG29=0,R29*Rates!B$4,IF(AND(AG29=1,AH29=0),R29*Rates!C$4,Rates!D30))/6000*(A30-A29)*$A$1</f>
        <v>-3.3330000000001405</v>
      </c>
      <c r="Z30" s="29">
        <f>Z29-IF(AG29=0,S29*Rates!B$5,IF(AND(AG29=1,AH29=0),S29*Rates!C$5,Rates!D31))/6000*(A30-A29)*$A$1</f>
        <v>2.6320000000000334</v>
      </c>
      <c r="AA30" s="28"/>
      <c r="AB30" s="9">
        <f>_xlfn.IFNA(VLOOKUP(BB30,'Cost&amp;Time'!A:E,3,FALSE),0)+_xlfn.IFNA(VLOOKUP(BC30,'Cost&amp;Time'!A:E,3,FALSE),0)+_xlfn.IFNA(VLOOKUP(BD30,'Cost&amp;Time'!A:E,3,FALSE),0)+_xlfn.IFNA(VLOOKUP(BE30,'Cost&amp;Time'!A:E,3,FALSE),0)+_xlfn.IFNA(VLOOKUP(BF30,'Cost&amp;Time'!A:E,3,FALSE),0)+_xlfn.IFNA(VLOOKUP(BG30,'Cost&amp;Time'!A:E,3,FALSE),0)+_xlfn.IFNA(VLOOKUP(BH30,'Cost&amp;Time'!A:E,3,FALSE),0)+_xlfn.IFNA(VLOOKUP(BI30,'Cost&amp;Time'!A:E,3,FALSE),0)</f>
        <v>175</v>
      </c>
      <c r="AC30" s="9">
        <f>_xlfn.IFNA(VLOOKUP(BB30,'Cost&amp;Time'!A:E,2,FALSE),0)+_xlfn.IFNA(VLOOKUP(BC30,'Cost&amp;Time'!A:E,2,FALSE),0)+_xlfn.IFNA(VLOOKUP(BD30,'Cost&amp;Time'!A:E,2,FALSE),0)+_xlfn.IFNA(VLOOKUP(BE30,'Cost&amp;Time'!A:E,2,FALSE),0)+_xlfn.IFNA(VLOOKUP(BF30,'Cost&amp;Time'!A:E,2,FALSE),0)+_xlfn.IFNA(VLOOKUP(BG30,'Cost&amp;Time'!A:E,2,FALSE),0)+_xlfn.IFNA(VLOOKUP(BH30,'Cost&amp;Time'!A:E,2,FALSE),0)+_xlfn.IFNA(VLOOKUP(BI30,'Cost&amp;Time'!A:E,2,FALSE),0)</f>
        <v>500</v>
      </c>
      <c r="AD30" s="9">
        <f>_xlfn.IFNA(VLOOKUP(BB30,'Cost&amp;Time'!A:E,4,FALSE),0)+_xlfn.IFNA(VLOOKUP(BC30,'Cost&amp;Time'!A:E,4,FALSE),0)+_xlfn.IFNA(VLOOKUP(BD30,'Cost&amp;Time'!A:E,4,FALSE),0)+_xlfn.IFNA(VLOOKUP(BE30,'Cost&amp;Time'!A:E,4,FALSE),0)+_xlfn.IFNA(VLOOKUP(BF30,'Cost&amp;Time'!A:E,4,FALSE),0)+_xlfn.IFNA(VLOOKUP(BG30,'Cost&amp;Time'!A:E,4,FALSE),0)+_xlfn.IFNA(VLOOKUP(BH30,'Cost&amp;Time'!A:E,4,FALSE),0)+_xlfn.IFNA(VLOOKUP(BI30,'Cost&amp;Time'!A:E,4,FALSE),0)</f>
        <v>0</v>
      </c>
      <c r="AE30" s="6">
        <f>_xlfn.IFNA(VLOOKUP(BB30,'Cost&amp;Time'!A:E,5,FALSE),0)+_xlfn.IFNA(VLOOKUP(BC30,'Cost&amp;Time'!A:E,5,FALSE),0)+_xlfn.IFNA(VLOOKUP(BD30,'Cost&amp;Time'!A:E,5,FALSE),0)+_xlfn.IFNA(VLOOKUP(BE30,'Cost&amp;Time'!A:E,5,FALSE),0)+_xlfn.IFNA(VLOOKUP(BF30,'Cost&amp;Time'!A:E,5,FALSE),0)+_xlfn.IFNA(VLOOKUP(BG30,'Cost&amp;Time'!A:E,5,FALSE),0)+_xlfn.IFNA(VLOOKUP(BH30,'Cost&amp;Time'!A:E,5,FALSE),0)+_xlfn.IFNA(VLOOKUP(BI30,'Cost&amp;Time'!A:E,5,FALSE),0)</f>
        <v>0</v>
      </c>
      <c r="AX30" s="28">
        <f>AX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35)))))))))))/6000*(A30-A29)*$A$1</f>
        <v>968.91333333333318</v>
      </c>
      <c r="AY30" s="28">
        <f>AY29+IF(AG29=0,P29*Rates!B$2,IF(AND(AG29=1,AH29=0),P29*Rates!C$2,Rates!D28))/6000*(A30-A29)*$A$1+IF(AG29=0,Q29*Rates!B$3,IF(AND(AG29=1,AH29=0),Q29*Rates!C$3,Rates!D29))/6000*(A30-A29)*$A$1+IF(AG29=0,R29*Rates!B$4,IF(AND(AG29=1,AH29=0),R29*Rates!C$4,Rates!D30))/6000*(A30-A29)*$A$1+IF(AG29=0,S29*Rates!B$5,IF(AND(AG29=1,AH29=0),S29*Rates!C$5,Rates!D31))/6000*(A30-A29)*$A$1+IF(AG29=0,T29*Rates!B$6,IF(AND(AG29=1,AH29=0),T29*Rates!C$6,Rates!D32))/6000*(A30-A29)*$A$1</f>
        <v>1807.3430666666668</v>
      </c>
      <c r="AZ30" s="28">
        <f>AZ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39))))))))/6000*(A30-A29)*$A$1</f>
        <v>7.628333333333333</v>
      </c>
      <c r="BA30" s="28">
        <f>BA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43))))))))/6000*(A30-A29)*$A$1</f>
        <v>0</v>
      </c>
      <c r="BB30" t="s">
        <v>97</v>
      </c>
      <c r="BC30" t="s">
        <v>61</v>
      </c>
    </row>
    <row r="31" spans="1:57" x14ac:dyDescent="0.35">
      <c r="A31">
        <f>A30+130</f>
        <v>805</v>
      </c>
      <c r="B31" s="5">
        <f t="shared" si="5"/>
        <v>9.3171296296296301E-3</v>
      </c>
      <c r="C31" s="23">
        <f>C30-AB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37)))))))))))/6000*(A31-A30)*$A$1</f>
        <v>406.18416666666678</v>
      </c>
      <c r="D31" s="23">
        <f>D30-AC30+IF(AG30=0,P30*Rates!B$2,IF(AND(AG30=1,AH30=0),P30*Rates!C$2,Rates!D30))/6000*(A31-A30)*$A$1+IF(AG30=0,Q30*Rates!B$3,IF(AND(AG30=1,AH30=0),Q30*Rates!C$3,Rates!D31))/6000*(A31-A30)*$A$1+IF(AG30=0,R30*Rates!B$4,IF(AND(AG30=1,AH30=0),R30*Rates!C$4,Rates!D32))/6000*(A31-A30)*$A$1+IF(AG30=0,S30*Rates!B$5,IF(AND(AG30=1,AH30=0),S30*Rates!C$5,Rates!D33))/6000*(A31-A30)*$A$1+IF(AG30=0,T30*Rates!B$6,IF(AND(AG30=1,AH30=0),T30*Rates!C$6,Rates!D34))/6000*(A31-A30)*$A$1</f>
        <v>658.77326666666659</v>
      </c>
      <c r="E31" s="23">
        <f>E30-AD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41))))))))/6000*(A31-A30)*$A$1</f>
        <v>136.96300000000002</v>
      </c>
      <c r="F31" s="24">
        <f>F30-AE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45))))))))/6000*(A31-A30)*$A$1</f>
        <v>200</v>
      </c>
      <c r="G31" s="15">
        <f t="shared" si="0"/>
        <v>29</v>
      </c>
      <c r="H31" s="16">
        <v>1</v>
      </c>
      <c r="I31">
        <f t="shared" si="1"/>
        <v>30</v>
      </c>
      <c r="J31" s="16">
        <f>5+COUNTIF(BB$3:BP30,"House")*5</f>
        <v>35</v>
      </c>
      <c r="K31" s="6">
        <f t="shared" si="2"/>
        <v>-1</v>
      </c>
      <c r="L31" s="17">
        <v>4</v>
      </c>
      <c r="N31" s="19">
        <v>9</v>
      </c>
      <c r="O31" s="13">
        <f t="shared" si="3"/>
        <v>15</v>
      </c>
      <c r="Q31" s="38">
        <v>6</v>
      </c>
      <c r="R31" s="41"/>
      <c r="S31" s="41"/>
      <c r="T31" s="40">
        <v>9</v>
      </c>
      <c r="U31" s="19">
        <v>2</v>
      </c>
      <c r="W31" s="26">
        <f>W30-IF(AG30=0,P30*Rates!B$2,IF(AND(AG30=1,AH30=0),P30*Rates!C$2,Rates!D30))/6000*(A31-A30)*$A$1</f>
        <v>-6.5400000000112257E-2</v>
      </c>
      <c r="X31" s="28">
        <f>X30-IF(AG30=0,Q30*Rates!B$3,IF(AND(AG30=1,AH30=0),Q30*Rates!C$3,Rates!D31))/6000*(A31-A30)*$A$1</f>
        <v>382.19333333333338</v>
      </c>
      <c r="Y31" s="28">
        <f>Y30-IF(AG30=0,R30*Rates!B$4,IF(AND(AG30=1,AH30=0),R30*Rates!C$4,Rates!D32))/6000*(A31-A30)*$A$1</f>
        <v>-3.3330000000001405</v>
      </c>
      <c r="Z31" s="29">
        <f>Z30-IF(AG30=0,S30*Rates!B$5,IF(AND(AG30=1,AH30=0),S30*Rates!C$5,Rates!D33))/6000*(A31-A30)*$A$1</f>
        <v>2.6320000000000334</v>
      </c>
      <c r="AA31" s="28"/>
      <c r="AB31" s="9">
        <f>_xlfn.IFNA(VLOOKUP(BB31,'Cost&amp;Time'!A:E,3,FALSE),0)+_xlfn.IFNA(VLOOKUP(BC31,'Cost&amp;Time'!A:E,3,FALSE),0)+_xlfn.IFNA(VLOOKUP(BD31,'Cost&amp;Time'!A:E,3,FALSE),0)+_xlfn.IFNA(VLOOKUP(BE31,'Cost&amp;Time'!A:E,3,FALSE),0)+_xlfn.IFNA(VLOOKUP(BF31,'Cost&amp;Time'!A:E,3,FALSE),0)+_xlfn.IFNA(VLOOKUP(BG31,'Cost&amp;Time'!A:E,3,FALSE),0)+_xlfn.IFNA(VLOOKUP(BH31,'Cost&amp;Time'!A:E,3,FALSE),0)+_xlfn.IFNA(VLOOKUP(BI31,'Cost&amp;Time'!A:E,3,FALSE),0)</f>
        <v>385</v>
      </c>
      <c r="AC31" s="9">
        <f>_xlfn.IFNA(VLOOKUP(BB31,'Cost&amp;Time'!A:E,2,FALSE),0)+_xlfn.IFNA(VLOOKUP(BC31,'Cost&amp;Time'!A:E,2,FALSE),0)+_xlfn.IFNA(VLOOKUP(BD31,'Cost&amp;Time'!A:E,2,FALSE),0)+_xlfn.IFNA(VLOOKUP(BE31,'Cost&amp;Time'!A:E,2,FALSE),0)+_xlfn.IFNA(VLOOKUP(BF31,'Cost&amp;Time'!A:E,2,FALSE),0)+_xlfn.IFNA(VLOOKUP(BG31,'Cost&amp;Time'!A:E,2,FALSE),0)+_xlfn.IFNA(VLOOKUP(BH31,'Cost&amp;Time'!A:E,2,FALSE),0)+_xlfn.IFNA(VLOOKUP(BI31,'Cost&amp;Time'!A:E,2,FALSE),0)</f>
        <v>50</v>
      </c>
      <c r="AD31" s="9">
        <f>_xlfn.IFNA(VLOOKUP(BB31,'Cost&amp;Time'!A:E,4,FALSE),0)+_xlfn.IFNA(VLOOKUP(BC31,'Cost&amp;Time'!A:E,4,FALSE),0)+_xlfn.IFNA(VLOOKUP(BD31,'Cost&amp;Time'!A:E,4,FALSE),0)+_xlfn.IFNA(VLOOKUP(BE31,'Cost&amp;Time'!A:E,4,FALSE),0)+_xlfn.IFNA(VLOOKUP(BF31,'Cost&amp;Time'!A:E,4,FALSE),0)+_xlfn.IFNA(VLOOKUP(BG31,'Cost&amp;Time'!A:E,4,FALSE),0)+_xlfn.IFNA(VLOOKUP(BH31,'Cost&amp;Time'!A:E,4,FALSE),0)+_xlfn.IFNA(VLOOKUP(BI31,'Cost&amp;Time'!A:E,4,FALSE),0)</f>
        <v>0</v>
      </c>
      <c r="AE31" s="6">
        <f>_xlfn.IFNA(VLOOKUP(BB31,'Cost&amp;Time'!A:E,5,FALSE),0)+_xlfn.IFNA(VLOOKUP(BC31,'Cost&amp;Time'!A:E,5,FALSE),0)+_xlfn.IFNA(VLOOKUP(BD31,'Cost&amp;Time'!A:E,5,FALSE),0)+_xlfn.IFNA(VLOOKUP(BE31,'Cost&amp;Time'!A:E,5,FALSE),0)+_xlfn.IFNA(VLOOKUP(BF31,'Cost&amp;Time'!A:E,5,FALSE),0)+_xlfn.IFNA(VLOOKUP(BG31,'Cost&amp;Time'!A:E,5,FALSE),0)+_xlfn.IFNA(VLOOKUP(BH31,'Cost&amp;Time'!A:E,5,FALSE),0)+_xlfn.IFNA(VLOOKUP(BI31,'Cost&amp;Time'!A:E,5,FALSE),0)</f>
        <v>0</v>
      </c>
      <c r="AI31" s="9">
        <v>1</v>
      </c>
      <c r="AL31" s="9">
        <v>1</v>
      </c>
      <c r="AX31" s="28">
        <f>AX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37)))))))))))/6000*(A31-A30)*$A$1</f>
        <v>1411.1841666666664</v>
      </c>
      <c r="AY31" s="28">
        <f>AY30+IF(AG30=0,P30*Rates!B$2,IF(AND(AG30=1,AH30=0),P30*Rates!C$2,Rates!D30))/6000*(A31-A30)*$A$1+IF(AG30=0,Q30*Rates!B$3,IF(AND(AG30=1,AH30=0),Q30*Rates!C$3,Rates!D31))/6000*(A31-A30)*$A$1+IF(AG30=0,R30*Rates!B$4,IF(AND(AG30=1,AH30=0),R30*Rates!C$4,Rates!D32))/6000*(A31-A30)*$A$1+IF(AG30=0,S30*Rates!B$5,IF(AND(AG30=1,AH30=0),S30*Rates!C$5,Rates!D33))/6000*(A31-A30)*$A$1+IF(AG30=0,T30*Rates!B$6,IF(AND(AG30=1,AH30=0),T30*Rates!C$6,Rates!D34))/6000*(A31-A30)*$A$1</f>
        <v>2258.773266666667</v>
      </c>
      <c r="AZ31" s="28">
        <f>AZ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41))))))))/6000*(A31-A30)*$A$1</f>
        <v>86.963000000000008</v>
      </c>
      <c r="BA31" s="28">
        <f>BA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45))))))))/6000*(A31-A30)*$A$1</f>
        <v>0</v>
      </c>
      <c r="BB31" t="s">
        <v>73</v>
      </c>
      <c r="BC31" t="s">
        <v>63</v>
      </c>
      <c r="BD31" t="s">
        <v>55</v>
      </c>
      <c r="BE31" t="s">
        <v>54</v>
      </c>
    </row>
    <row r="32" spans="1:57" x14ac:dyDescent="0.35">
      <c r="A32">
        <f>A31+25</f>
        <v>830</v>
      </c>
      <c r="B32" s="5">
        <f t="shared" si="5"/>
        <v>9.6064814814814815E-3</v>
      </c>
      <c r="C32" s="23">
        <f>C31-AB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38)))))))))))/6000*(A32-A31)*$A$1</f>
        <v>88.528166666666792</v>
      </c>
      <c r="D32" s="23">
        <f>D31-AC31+IF(AG31=0,P31*Rates!B$2,IF(AND(AG31=1,AH31=0),P31*Rates!C$2,Rates!D31))/6000*(A32-A31)*$A$1+IF(AG31=0,Q31*Rates!B$3,IF(AND(AG31=1,AH31=0),Q31*Rates!C$3,Rates!D32))/6000*(A32-A31)*$A$1+IF(AG31=0,R31*Rates!B$4,IF(AND(AG31=1,AH31=0),R31*Rates!C$4,Rates!D33))/6000*(A32-A31)*$A$1+IF(AG31=0,S31*Rates!B$5,IF(AND(AG31=1,AH31=0),S31*Rates!C$5,Rates!D34))/6000*(A32-A31)*$A$1+IF(AG31=0,T31*Rates!B$6,IF(AND(AG31=1,AH31=0),T31*Rates!C$6,Rates!D35))/6000*(A32-A31)*$A$1</f>
        <v>695.58676666666656</v>
      </c>
      <c r="E32" s="23">
        <f>E31-AD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42))))))))/6000*(A32-A31)*$A$1</f>
        <v>152.21966666666668</v>
      </c>
      <c r="F32" s="24">
        <f>F31-AE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46))))))))/6000*(A32-A31)*$A$1</f>
        <v>200</v>
      </c>
      <c r="G32" s="15">
        <f t="shared" si="0"/>
        <v>30</v>
      </c>
      <c r="H32" s="16">
        <v>1</v>
      </c>
      <c r="I32">
        <f t="shared" si="1"/>
        <v>31</v>
      </c>
      <c r="J32" s="16">
        <f>5+COUNTIF(BB$3:BP31,"House")*5</f>
        <v>35</v>
      </c>
      <c r="K32" s="6">
        <f t="shared" si="2"/>
        <v>-1</v>
      </c>
      <c r="L32" s="17"/>
      <c r="N32" s="19">
        <v>9</v>
      </c>
      <c r="O32" s="13">
        <f t="shared" si="3"/>
        <v>16</v>
      </c>
      <c r="Q32" s="38">
        <v>6</v>
      </c>
      <c r="R32" s="41"/>
      <c r="S32" s="41"/>
      <c r="T32" s="40">
        <v>10</v>
      </c>
      <c r="U32" s="19">
        <v>6</v>
      </c>
      <c r="W32" s="26">
        <f>W31-IF(AG31=0,P31*Rates!B$2,IF(AND(AG31=1,AH31=0),P31*Rates!C$2,Rates!D31))/6000*(A32-A31)*$A$1</f>
        <v>-6.5400000000112257E-2</v>
      </c>
      <c r="X32" s="28">
        <f>X31-IF(AG31=0,Q31*Rates!B$3,IF(AND(AG31=1,AH31=0),Q31*Rates!C$3,Rates!D32))/6000*(A32-A31)*$A$1</f>
        <v>346.88833333333338</v>
      </c>
      <c r="Y32" s="28">
        <f>Y31-IF(AG31=0,R31*Rates!B$4,IF(AND(AG31=1,AH31=0),R31*Rates!C$4,Rates!D33))/6000*(A32-A31)*$A$1</f>
        <v>-3.3330000000001405</v>
      </c>
      <c r="Z32" s="29">
        <f>Z31-IF(AG31=0,S31*Rates!B$5,IF(AND(AG31=1,AH31=0),S31*Rates!C$5,Rates!D34))/6000*(A32-A31)*$A$1</f>
        <v>2.6320000000000334</v>
      </c>
      <c r="AA32" s="28"/>
      <c r="AB32" s="9">
        <f>_xlfn.IFNA(VLOOKUP(BB32,'Cost&amp;Time'!A:E,3,FALSE),0)+_xlfn.IFNA(VLOOKUP(BC32,'Cost&amp;Time'!A:E,3,FALSE),0)+_xlfn.IFNA(VLOOKUP(BD32,'Cost&amp;Time'!A:E,3,FALSE),0)+_xlfn.IFNA(VLOOKUP(BE32,'Cost&amp;Time'!A:E,3,FALSE),0)+_xlfn.IFNA(VLOOKUP(BF32,'Cost&amp;Time'!A:E,3,FALSE),0)+_xlfn.IFNA(VLOOKUP(BG32,'Cost&amp;Time'!A:E,3,FALSE),0)+_xlfn.IFNA(VLOOKUP(BH32,'Cost&amp;Time'!A:E,3,FALSE),0)+_xlfn.IFNA(VLOOKUP(BI32,'Cost&amp;Time'!A:E,3,FALSE),0)</f>
        <v>0</v>
      </c>
      <c r="AC32" s="9">
        <f>_xlfn.IFNA(VLOOKUP(BB32,'Cost&amp;Time'!A:E,2,FALSE),0)+_xlfn.IFNA(VLOOKUP(BC32,'Cost&amp;Time'!A:E,2,FALSE),0)+_xlfn.IFNA(VLOOKUP(BD32,'Cost&amp;Time'!A:E,2,FALSE),0)+_xlfn.IFNA(VLOOKUP(BE32,'Cost&amp;Time'!A:E,2,FALSE),0)+_xlfn.IFNA(VLOOKUP(BF32,'Cost&amp;Time'!A:E,2,FALSE),0)+_xlfn.IFNA(VLOOKUP(BG32,'Cost&amp;Time'!A:E,2,FALSE),0)+_xlfn.IFNA(VLOOKUP(BH32,'Cost&amp;Time'!A:E,2,FALSE),0)+_xlfn.IFNA(VLOOKUP(BI32,'Cost&amp;Time'!A:E,2,FALSE),0)</f>
        <v>50</v>
      </c>
      <c r="AD32" s="9">
        <f>_xlfn.IFNA(VLOOKUP(BB32,'Cost&amp;Time'!A:E,4,FALSE),0)+_xlfn.IFNA(VLOOKUP(BC32,'Cost&amp;Time'!A:E,4,FALSE),0)+_xlfn.IFNA(VLOOKUP(BD32,'Cost&amp;Time'!A:E,4,FALSE),0)+_xlfn.IFNA(VLOOKUP(BE32,'Cost&amp;Time'!A:E,4,FALSE),0)+_xlfn.IFNA(VLOOKUP(BF32,'Cost&amp;Time'!A:E,4,FALSE),0)+_xlfn.IFNA(VLOOKUP(BG32,'Cost&amp;Time'!A:E,4,FALSE),0)+_xlfn.IFNA(VLOOKUP(BH32,'Cost&amp;Time'!A:E,4,FALSE),0)+_xlfn.IFNA(VLOOKUP(BI32,'Cost&amp;Time'!A:E,4,FALSE),0)</f>
        <v>0</v>
      </c>
      <c r="AE32" s="6">
        <f>_xlfn.IFNA(VLOOKUP(BB32,'Cost&amp;Time'!A:E,5,FALSE),0)+_xlfn.IFNA(VLOOKUP(BC32,'Cost&amp;Time'!A:E,5,FALSE),0)+_xlfn.IFNA(VLOOKUP(BD32,'Cost&amp;Time'!A:E,5,FALSE),0)+_xlfn.IFNA(VLOOKUP(BE32,'Cost&amp;Time'!A:E,5,FALSE),0)+_xlfn.IFNA(VLOOKUP(BF32,'Cost&amp;Time'!A:E,5,FALSE),0)+_xlfn.IFNA(VLOOKUP(BG32,'Cost&amp;Time'!A:E,5,FALSE),0)+_xlfn.IFNA(VLOOKUP(BH32,'Cost&amp;Time'!A:E,5,FALSE),0)+_xlfn.IFNA(VLOOKUP(BI32,'Cost&amp;Time'!A:E,5,FALSE),0)</f>
        <v>0</v>
      </c>
      <c r="AI32" s="9">
        <v>1</v>
      </c>
      <c r="AL32" s="9">
        <v>1</v>
      </c>
      <c r="AX32" s="28">
        <f>AX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38)))))))))))/6000*(A32-A31)*$A$1</f>
        <v>1478.5281666666665</v>
      </c>
      <c r="AY32" s="28">
        <f>AY31+IF(AG31=0,P31*Rates!B$2,IF(AND(AG31=1,AH31=0),P31*Rates!C$2,Rates!D31))/6000*(A32-A31)*$A$1+IF(AG31=0,Q31*Rates!B$3,IF(AND(AG31=1,AH31=0),Q31*Rates!C$3,Rates!D32))/6000*(A32-A31)*$A$1+IF(AG31=0,R31*Rates!B$4,IF(AND(AG31=1,AH31=0),R31*Rates!C$4,Rates!D33))/6000*(A32-A31)*$A$1+IF(AG31=0,S31*Rates!B$5,IF(AND(AG31=1,AH31=0),S31*Rates!C$5,Rates!D34))/6000*(A32-A31)*$A$1+IF(AG31=0,T31*Rates!B$6,IF(AND(AG31=1,AH31=0),T31*Rates!C$6,Rates!D35))/6000*(A32-A31)*$A$1</f>
        <v>2345.5867666666668</v>
      </c>
      <c r="AZ32" s="28">
        <f>AZ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42))))))))/6000*(A32-A31)*$A$1</f>
        <v>102.21966666666667</v>
      </c>
      <c r="BA32" s="28">
        <f>BA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46))))))))/6000*(A32-A31)*$A$1</f>
        <v>0</v>
      </c>
      <c r="BB32" t="s">
        <v>73</v>
      </c>
    </row>
    <row r="33" spans="1:59" x14ac:dyDescent="0.35">
      <c r="A33">
        <f>A32+25</f>
        <v>855</v>
      </c>
      <c r="B33" s="5">
        <f t="shared" si="5"/>
        <v>9.8958333333333329E-3</v>
      </c>
      <c r="C33" s="23">
        <f>C32-AB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39)))))))))))/6000*(A33-A32)*$A$1</f>
        <v>155.8721666666668</v>
      </c>
      <c r="D33" s="23">
        <f>D32-AC32+IF(AG32=0,P32*Rates!B$2,IF(AND(AG32=1,AH32=0),P32*Rates!C$2,Rates!D32))/6000*(A33-A32)*$A$1+IF(AG32=0,Q32*Rates!B$3,IF(AND(AG32=1,AH32=0),Q32*Rates!C$3,Rates!D33))/6000*(A33-A32)*$A$1+IF(AG32=0,R32*Rates!B$4,IF(AND(AG32=1,AH32=0),R32*Rates!C$4,Rates!D34))/6000*(A33-A32)*$A$1+IF(AG32=0,S32*Rates!B$5,IF(AND(AG32=1,AH32=0),S32*Rates!C$5,Rates!D35))/6000*(A33-A32)*$A$1+IF(AG32=0,T32*Rates!B$6,IF(AND(AG32=1,AH32=0),T32*Rates!C$6,Rates!D36))/6000*(A33-A32)*$A$1</f>
        <v>738.1234333333332</v>
      </c>
      <c r="E33" s="23">
        <f>E32-AD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43))))))))/6000*(A33-A32)*$A$1</f>
        <v>197.98966666666669</v>
      </c>
      <c r="F33" s="24">
        <f>F32-AE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47))))))))/6000*(A33-A32)*$A$1</f>
        <v>200</v>
      </c>
      <c r="G33" s="15">
        <f t="shared" si="0"/>
        <v>31</v>
      </c>
      <c r="H33" s="16">
        <v>1</v>
      </c>
      <c r="I33">
        <f t="shared" si="1"/>
        <v>32</v>
      </c>
      <c r="J33" s="16">
        <f>5+COUNTIF(BB$3:BP32,"House")*5</f>
        <v>35</v>
      </c>
      <c r="K33" s="6">
        <f t="shared" si="2"/>
        <v>-1</v>
      </c>
      <c r="L33" s="17">
        <v>2</v>
      </c>
      <c r="N33" s="19">
        <v>8</v>
      </c>
      <c r="O33" s="13">
        <f t="shared" si="3"/>
        <v>16</v>
      </c>
      <c r="Q33" s="38">
        <v>6</v>
      </c>
      <c r="R33" s="41"/>
      <c r="S33" s="41"/>
      <c r="T33" s="40">
        <v>10</v>
      </c>
      <c r="U33" s="19">
        <v>6</v>
      </c>
      <c r="W33" s="26">
        <f>W32-IF(AG32=0,P32*Rates!B$2,IF(AND(AG32=1,AH32=0),P32*Rates!C$2,Rates!D32))/6000*(A33-A32)*$A$1</f>
        <v>-6.5400000000112257E-2</v>
      </c>
      <c r="X33" s="28">
        <f>X32-IF(AG32=0,Q32*Rates!B$3,IF(AND(AG32=1,AH32=0),Q32*Rates!C$3,Rates!D33))/6000*(A33-A32)*$A$1</f>
        <v>311.58333333333337</v>
      </c>
      <c r="Y33" s="28">
        <f>Y32-IF(AG32=0,R32*Rates!B$4,IF(AND(AG32=1,AH32=0),R32*Rates!C$4,Rates!D34))/6000*(A33-A32)*$A$1</f>
        <v>-3.3330000000001405</v>
      </c>
      <c r="Z33" s="29">
        <f>Z32-IF(AG32=0,S32*Rates!B$5,IF(AND(AG32=1,AH32=0),S32*Rates!C$5,Rates!D35))/6000*(A33-A32)*$A$1</f>
        <v>2.6320000000000334</v>
      </c>
      <c r="AA33" s="28"/>
      <c r="AB33" s="9">
        <f>_xlfn.IFNA(VLOOKUP(BB33,'Cost&amp;Time'!A:E,3,FALSE),0)+_xlfn.IFNA(VLOOKUP(BC33,'Cost&amp;Time'!A:E,3,FALSE),0)+_xlfn.IFNA(VLOOKUP(BD33,'Cost&amp;Time'!A:E,3,FALSE),0)+_xlfn.IFNA(VLOOKUP(BE33,'Cost&amp;Time'!A:E,3,FALSE),0)+_xlfn.IFNA(VLOOKUP(BF33,'Cost&amp;Time'!A:E,3,FALSE),0)+_xlfn.IFNA(VLOOKUP(BG33,'Cost&amp;Time'!A:E,3,FALSE),0)+_xlfn.IFNA(VLOOKUP(BH33,'Cost&amp;Time'!A:E,3,FALSE),0)+_xlfn.IFNA(VLOOKUP(BI33,'Cost&amp;Time'!A:E,3,FALSE),0)</f>
        <v>325</v>
      </c>
      <c r="AC33" s="9">
        <f>_xlfn.IFNA(VLOOKUP(BB33,'Cost&amp;Time'!A:E,2,FALSE),0)+_xlfn.IFNA(VLOOKUP(BC33,'Cost&amp;Time'!A:E,2,FALSE),0)+_xlfn.IFNA(VLOOKUP(BD33,'Cost&amp;Time'!A:E,2,FALSE),0)+_xlfn.IFNA(VLOOKUP(BE33,'Cost&amp;Time'!A:E,2,FALSE),0)+_xlfn.IFNA(VLOOKUP(BF33,'Cost&amp;Time'!A:E,2,FALSE),0)+_xlfn.IFNA(VLOOKUP(BG33,'Cost&amp;Time'!A:E,2,FALSE),0)+_xlfn.IFNA(VLOOKUP(BH33,'Cost&amp;Time'!A:E,2,FALSE),0)+_xlfn.IFNA(VLOOKUP(BI33,'Cost&amp;Time'!A:E,2,FALSE),0)</f>
        <v>975</v>
      </c>
      <c r="AD33" s="9">
        <f>_xlfn.IFNA(VLOOKUP(BB33,'Cost&amp;Time'!A:E,4,FALSE),0)+_xlfn.IFNA(VLOOKUP(BC33,'Cost&amp;Time'!A:E,4,FALSE),0)+_xlfn.IFNA(VLOOKUP(BD33,'Cost&amp;Time'!A:E,4,FALSE),0)+_xlfn.IFNA(VLOOKUP(BE33,'Cost&amp;Time'!A:E,4,FALSE),0)+_xlfn.IFNA(VLOOKUP(BF33,'Cost&amp;Time'!A:E,4,FALSE),0)+_xlfn.IFNA(VLOOKUP(BG33,'Cost&amp;Time'!A:E,4,FALSE),0)+_xlfn.IFNA(VLOOKUP(BH33,'Cost&amp;Time'!A:E,4,FALSE),0)+_xlfn.IFNA(VLOOKUP(BI33,'Cost&amp;Time'!A:E,4,FALSE),0)</f>
        <v>200</v>
      </c>
      <c r="AE33" s="6">
        <f>_xlfn.IFNA(VLOOKUP(BB33,'Cost&amp;Time'!A:E,5,FALSE),0)+_xlfn.IFNA(VLOOKUP(BC33,'Cost&amp;Time'!A:E,5,FALSE),0)+_xlfn.IFNA(VLOOKUP(BD33,'Cost&amp;Time'!A:E,5,FALSE),0)+_xlfn.IFNA(VLOOKUP(BE33,'Cost&amp;Time'!A:E,5,FALSE),0)+_xlfn.IFNA(VLOOKUP(BF33,'Cost&amp;Time'!A:E,5,FALSE),0)+_xlfn.IFNA(VLOOKUP(BG33,'Cost&amp;Time'!A:E,5,FALSE),0)+_xlfn.IFNA(VLOOKUP(BH33,'Cost&amp;Time'!A:E,5,FALSE),0)+_xlfn.IFNA(VLOOKUP(BI33,'Cost&amp;Time'!A:E,5,FALSE),0)</f>
        <v>0</v>
      </c>
      <c r="AI33" s="9">
        <v>1</v>
      </c>
      <c r="AL33" s="9">
        <v>1</v>
      </c>
      <c r="AV33" s="9">
        <v>5</v>
      </c>
      <c r="AX33" s="28">
        <f>AX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39)))))))))))/6000*(A33-A32)*$A$1</f>
        <v>1545.8721666666665</v>
      </c>
      <c r="AY33" s="28">
        <f>AY32+IF(AG32=0,P32*Rates!B$2,IF(AND(AG32=1,AH32=0),P32*Rates!C$2,Rates!D32))/6000*(A33-A32)*$A$1+IF(AG32=0,Q32*Rates!B$3,IF(AND(AG32=1,AH32=0),Q32*Rates!C$3,Rates!D33))/6000*(A33-A32)*$A$1+IF(AG32=0,R32*Rates!B$4,IF(AND(AG32=1,AH32=0),R32*Rates!C$4,Rates!D34))/6000*(A33-A32)*$A$1+IF(AG32=0,S32*Rates!B$5,IF(AND(AG32=1,AH32=0),S32*Rates!C$5,Rates!D35))/6000*(A33-A32)*$A$1+IF(AG32=0,T32*Rates!B$6,IF(AND(AG32=1,AH32=0),T32*Rates!C$6,Rates!D36))/6000*(A33-A32)*$A$1</f>
        <v>2438.1234333333332</v>
      </c>
      <c r="AZ33" s="28">
        <f>AZ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43))))))))/6000*(A33-A32)*$A$1</f>
        <v>147.98966666666666</v>
      </c>
      <c r="BA33" s="28">
        <f>BA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47))))))))/6000*(A33-A32)*$A$1</f>
        <v>0</v>
      </c>
      <c r="BB33" t="s">
        <v>98</v>
      </c>
      <c r="BC33" t="s">
        <v>108</v>
      </c>
      <c r="BD33" t="s">
        <v>102</v>
      </c>
      <c r="BE33" t="s">
        <v>63</v>
      </c>
      <c r="BF33" t="s">
        <v>49</v>
      </c>
    </row>
    <row r="34" spans="1:59" x14ac:dyDescent="0.35">
      <c r="A34">
        <f>A33+160</f>
        <v>1015</v>
      </c>
      <c r="B34" s="5">
        <f t="shared" si="5"/>
        <v>1.1747685185185186E-2</v>
      </c>
      <c r="C34" s="23">
        <f>C33-AB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40)))))))))))/6000*(A34-A33)*$A$1</f>
        <v>213.98470000000012</v>
      </c>
      <c r="D34" s="23">
        <f>D33-AC33+IF(AG33=0,P33*Rates!B$2,IF(AND(AG33=1,AH33=0),P33*Rates!C$2,Rates!D33))/6000*(A34-A33)*$A$1+IF(AG33=0,Q33*Rates!B$3,IF(AND(AG33=1,AH33=0),Q33*Rates!C$3,Rates!D34))/6000*(A34-A33)*$A$1+IF(AG33=0,R33*Rates!B$4,IF(AND(AG33=1,AH33=0),R33*Rates!C$4,Rates!D35))/6000*(A34-A33)*$A$1+IF(AG33=0,S33*Rates!B$5,IF(AND(AG33=1,AH33=0),S33*Rates!C$5,Rates!D36))/6000*(A34-A33)*$A$1+IF(AG33=0,T33*Rates!B$6,IF(AND(AG33=1,AH33=0),T33*Rates!C$6,Rates!D37))/6000*(A34-A33)*$A$1</f>
        <v>355.35809999999987</v>
      </c>
      <c r="E34" s="23">
        <f>E33-AD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44))))))))/6000*(A34-A33)*$A$1</f>
        <v>290.91766666666672</v>
      </c>
      <c r="F34" s="24">
        <f>F33-AE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48))))))))/6000*(A34-A33)*$A$1</f>
        <v>200</v>
      </c>
      <c r="G34" s="15">
        <f t="shared" si="0"/>
        <v>31</v>
      </c>
      <c r="H34" s="16">
        <v>1</v>
      </c>
      <c r="I34">
        <f t="shared" si="1"/>
        <v>32</v>
      </c>
      <c r="J34" s="16">
        <f>5+COUNTIF(BB$3:BP33,"House")*5</f>
        <v>40</v>
      </c>
      <c r="K34" s="6">
        <f t="shared" si="2"/>
        <v>-1</v>
      </c>
      <c r="L34" s="17">
        <v>3.6</v>
      </c>
      <c r="N34" s="19">
        <v>8</v>
      </c>
      <c r="O34" s="13">
        <f t="shared" si="3"/>
        <v>15</v>
      </c>
      <c r="Q34" s="41">
        <v>5</v>
      </c>
      <c r="R34" s="41"/>
      <c r="S34" s="41"/>
      <c r="T34" s="40">
        <v>10</v>
      </c>
      <c r="U34" s="19">
        <v>5.4</v>
      </c>
      <c r="W34" s="26">
        <f>W33-IF(AG33=0,P33*Rates!B$2,IF(AND(AG33=1,AH33=0),P33*Rates!C$2,Rates!D33))/6000*(A34-A33)*$A$1</f>
        <v>-6.5400000000112257E-2</v>
      </c>
      <c r="X34" s="28">
        <f>X33-IF(AG33=0,Q33*Rates!B$3,IF(AND(AG33=1,AH33=0),Q33*Rates!C$3,Rates!D34))/6000*(A34-A33)*$A$1</f>
        <v>85.631333333333373</v>
      </c>
      <c r="Y34" s="28">
        <f>Y33-IF(AG33=0,R33*Rates!B$4,IF(AND(AG33=1,AH33=0),R33*Rates!C$4,Rates!D35))/6000*(A34-A33)*$A$1</f>
        <v>-3.3330000000001405</v>
      </c>
      <c r="Z34" s="29">
        <f>Z33-IF(AG33=0,S33*Rates!B$5,IF(AND(AG33=1,AH33=0),S33*Rates!C$5,Rates!D36))/6000*(A34-A33)*$A$1</f>
        <v>2.6320000000000334</v>
      </c>
      <c r="AA34" s="28"/>
      <c r="AB34" s="9">
        <f>_xlfn.IFNA(VLOOKUP(BB34,'Cost&amp;Time'!A:E,3,FALSE),0)+_xlfn.IFNA(VLOOKUP(BC34,'Cost&amp;Time'!A:E,3,FALSE),0)+_xlfn.IFNA(VLOOKUP(BD34,'Cost&amp;Time'!A:E,3,FALSE),0)+_xlfn.IFNA(VLOOKUP(BE34,'Cost&amp;Time'!A:E,3,FALSE),0)+_xlfn.IFNA(VLOOKUP(BF34,'Cost&amp;Time'!A:E,3,FALSE),0)+_xlfn.IFNA(VLOOKUP(BG34,'Cost&amp;Time'!A:E,3,FALSE),0)+_xlfn.IFNA(VLOOKUP(BH34,'Cost&amp;Time'!A:E,3,FALSE),0)+_xlfn.IFNA(VLOOKUP(BI34,'Cost&amp;Time'!A:E,3,FALSE),0)</f>
        <v>120</v>
      </c>
      <c r="AC34" s="9">
        <f>_xlfn.IFNA(VLOOKUP(BB34,'Cost&amp;Time'!A:E,2,FALSE),0)+_xlfn.IFNA(VLOOKUP(BC34,'Cost&amp;Time'!A:E,2,FALSE),0)+_xlfn.IFNA(VLOOKUP(BD34,'Cost&amp;Time'!A:E,2,FALSE),0)+_xlfn.IFNA(VLOOKUP(BE34,'Cost&amp;Time'!A:E,2,FALSE),0)+_xlfn.IFNA(VLOOKUP(BF34,'Cost&amp;Time'!A:E,2,FALSE),0)+_xlfn.IFNA(VLOOKUP(BG34,'Cost&amp;Time'!A:E,2,FALSE),0)+_xlfn.IFNA(VLOOKUP(BH34,'Cost&amp;Time'!A:E,2,FALSE),0)+_xlfn.IFNA(VLOOKUP(BI34,'Cost&amp;Time'!A:E,2,FALSE),0)</f>
        <v>170</v>
      </c>
      <c r="AD34" s="9">
        <f>_xlfn.IFNA(VLOOKUP(BB34,'Cost&amp;Time'!A:E,4,FALSE),0)+_xlfn.IFNA(VLOOKUP(BC34,'Cost&amp;Time'!A:E,4,FALSE),0)+_xlfn.IFNA(VLOOKUP(BD34,'Cost&amp;Time'!A:E,4,FALSE),0)+_xlfn.IFNA(VLOOKUP(BE34,'Cost&amp;Time'!A:E,4,FALSE),0)+_xlfn.IFNA(VLOOKUP(BF34,'Cost&amp;Time'!A:E,4,FALSE),0)+_xlfn.IFNA(VLOOKUP(BG34,'Cost&amp;Time'!A:E,4,FALSE),0)+_xlfn.IFNA(VLOOKUP(BH34,'Cost&amp;Time'!A:E,4,FALSE),0)+_xlfn.IFNA(VLOOKUP(BI34,'Cost&amp;Time'!A:E,4,FALSE),0)</f>
        <v>150</v>
      </c>
      <c r="AE34" s="6">
        <f>_xlfn.IFNA(VLOOKUP(BB34,'Cost&amp;Time'!A:E,5,FALSE),0)+_xlfn.IFNA(VLOOKUP(BC34,'Cost&amp;Time'!A:E,5,FALSE),0)+_xlfn.IFNA(VLOOKUP(BD34,'Cost&amp;Time'!A:E,5,FALSE),0)+_xlfn.IFNA(VLOOKUP(BE34,'Cost&amp;Time'!A:E,5,FALSE),0)+_xlfn.IFNA(VLOOKUP(BF34,'Cost&amp;Time'!A:E,5,FALSE),0)+_xlfn.IFNA(VLOOKUP(BG34,'Cost&amp;Time'!A:E,5,FALSE),0)+_xlfn.IFNA(VLOOKUP(BH34,'Cost&amp;Time'!A:E,5,FALSE),0)+_xlfn.IFNA(VLOOKUP(BI34,'Cost&amp;Time'!A:E,5,FALSE),0)</f>
        <v>0</v>
      </c>
      <c r="AI34" s="9">
        <v>1</v>
      </c>
      <c r="AL34" s="9">
        <v>1</v>
      </c>
      <c r="AV34" s="9">
        <v>5</v>
      </c>
      <c r="AX34" s="28">
        <f>AX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40)))))))))))/6000*(A34-A33)*$A$1</f>
        <v>1928.9847</v>
      </c>
      <c r="AY34" s="28">
        <f>AY33+IF(AG33=0,P33*Rates!B$2,IF(AND(AG33=1,AH33=0),P33*Rates!C$2,Rates!D33))/6000*(A34-A33)*$A$1+IF(AG33=0,Q33*Rates!B$3,IF(AND(AG33=1,AH33=0),Q33*Rates!C$3,Rates!D34))/6000*(A34-A33)*$A$1+IF(AG33=0,R33*Rates!B$4,IF(AND(AG33=1,AH33=0),R33*Rates!C$4,Rates!D35))/6000*(A34-A33)*$A$1+IF(AG33=0,S33*Rates!B$5,IF(AND(AG33=1,AH33=0),S33*Rates!C$5,Rates!D36))/6000*(A34-A33)*$A$1+IF(AG33=0,T33*Rates!B$6,IF(AND(AG33=1,AH33=0),T33*Rates!C$6,Rates!D37))/6000*(A34-A33)*$A$1</f>
        <v>3030.3580999999999</v>
      </c>
      <c r="AZ34" s="28">
        <f>AZ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44))))))))/6000*(A34-A33)*$A$1</f>
        <v>440.91766666666666</v>
      </c>
      <c r="BA34" s="28">
        <f>BA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48))))))))/6000*(A34-A33)*$A$1</f>
        <v>0</v>
      </c>
      <c r="BB34" t="s">
        <v>73</v>
      </c>
      <c r="BC34" t="s">
        <v>92</v>
      </c>
      <c r="BD34" t="s">
        <v>92</v>
      </c>
      <c r="BE34" t="s">
        <v>54</v>
      </c>
      <c r="BF34" t="s">
        <v>54</v>
      </c>
    </row>
    <row r="35" spans="1:59" x14ac:dyDescent="0.35">
      <c r="A35">
        <f>A34+25</f>
        <v>1040</v>
      </c>
      <c r="B35" s="5">
        <f t="shared" si="5"/>
        <v>1.2037037037037037E-2</v>
      </c>
      <c r="C35" s="23">
        <f>C34-AB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41)))))))))))/6000*(A35-A34)*$A$1</f>
        <v>153.84603333333345</v>
      </c>
      <c r="D35" s="23">
        <f>D34-AC34+IF(AG34=0,P34*Rates!B$2,IF(AND(AG34=1,AH34=0),P34*Rates!C$2,Rates!D34))/6000*(A35-A34)*$A$1+IF(AG34=0,Q34*Rates!B$3,IF(AND(AG34=1,AH34=0),Q34*Rates!C$3,Rates!D35))/6000*(A35-A34)*$A$1+IF(AG34=0,R34*Rates!B$4,IF(AND(AG34=1,AH34=0),R34*Rates!C$4,Rates!D36))/6000*(A35-A34)*$A$1+IF(AG34=0,S34*Rates!B$5,IF(AND(AG34=1,AH34=0),S34*Rates!C$5,Rates!D37))/6000*(A35-A34)*$A$1+IF(AG34=0,T34*Rates!B$6,IF(AND(AG34=1,AH34=0),T34*Rates!C$6,Rates!D38))/6000*(A35-A34)*$A$1</f>
        <v>272.01059999999984</v>
      </c>
      <c r="E35" s="23">
        <f>E34-AD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45))))))))/6000*(A35-A34)*$A$1</f>
        <v>182.1106666666667</v>
      </c>
      <c r="F35" s="24">
        <f>F34-AE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49))))))))/6000*(A35-A34)*$A$1</f>
        <v>200</v>
      </c>
      <c r="G35" s="15">
        <f t="shared" si="0"/>
        <v>32</v>
      </c>
      <c r="H35" s="16">
        <v>3</v>
      </c>
      <c r="I35">
        <f t="shared" si="1"/>
        <v>35</v>
      </c>
      <c r="J35" s="16">
        <f>5+COUNTIF(BB$3:BP34,"House")*5</f>
        <v>40</v>
      </c>
      <c r="K35" s="6">
        <f t="shared" si="2"/>
        <v>-1</v>
      </c>
      <c r="L35" s="17">
        <v>2</v>
      </c>
      <c r="N35" s="19">
        <v>9</v>
      </c>
      <c r="O35" s="13">
        <f t="shared" si="3"/>
        <v>16</v>
      </c>
      <c r="Q35" s="41">
        <v>4</v>
      </c>
      <c r="R35" s="41"/>
      <c r="S35" s="41"/>
      <c r="T35" s="40">
        <v>12</v>
      </c>
      <c r="U35" s="19">
        <v>6</v>
      </c>
      <c r="W35" s="26">
        <f>W34-IF(AG34=0,P34*Rates!B$2,IF(AND(AG34=1,AH34=0),P34*Rates!C$2,Rates!D34))/6000*(A35-A34)*$A$1</f>
        <v>-6.5400000000112257E-2</v>
      </c>
      <c r="X35" s="28">
        <f>X34-IF(AG34=0,Q34*Rates!B$3,IF(AND(AG34=1,AH34=0),Q34*Rates!C$3,Rates!D35))/6000*(A35-A34)*$A$1</f>
        <v>56.210500000000039</v>
      </c>
      <c r="Y35" s="28">
        <f>Y34-IF(AG34=0,R34*Rates!B$4,IF(AND(AG34=1,AH34=0),R34*Rates!C$4,Rates!D36))/6000*(A35-A34)*$A$1</f>
        <v>-3.3330000000001405</v>
      </c>
      <c r="Z35" s="29">
        <f>Z34-IF(AG34=0,S34*Rates!B$5,IF(AND(AG34=1,AH34=0),S34*Rates!C$5,Rates!D37))/6000*(A35-A34)*$A$1</f>
        <v>2.6320000000000334</v>
      </c>
      <c r="AA35" s="28"/>
      <c r="AB35" s="9">
        <f>_xlfn.IFNA(VLOOKUP(BB35,'Cost&amp;Time'!A:E,3,FALSE),0)+_xlfn.IFNA(VLOOKUP(BC35,'Cost&amp;Time'!A:E,3,FALSE),0)+_xlfn.IFNA(VLOOKUP(BD35,'Cost&amp;Time'!A:E,3,FALSE),0)+_xlfn.IFNA(VLOOKUP(BE35,'Cost&amp;Time'!A:E,3,FALSE),0)+_xlfn.IFNA(VLOOKUP(BF35,'Cost&amp;Time'!A:E,3,FALSE),0)+_xlfn.IFNA(VLOOKUP(BG35,'Cost&amp;Time'!A:E,3,FALSE),0)+_xlfn.IFNA(VLOOKUP(BH35,'Cost&amp;Time'!A:E,3,FALSE),0)+_xlfn.IFNA(VLOOKUP(BI35,'Cost&amp;Time'!A:E,3,FALSE),0)</f>
        <v>120</v>
      </c>
      <c r="AC35" s="9">
        <f>_xlfn.IFNA(VLOOKUP(BB35,'Cost&amp;Time'!A:E,2,FALSE),0)+_xlfn.IFNA(VLOOKUP(BC35,'Cost&amp;Time'!A:E,2,FALSE),0)+_xlfn.IFNA(VLOOKUP(BD35,'Cost&amp;Time'!A:E,2,FALSE),0)+_xlfn.IFNA(VLOOKUP(BE35,'Cost&amp;Time'!A:E,2,FALSE),0)+_xlfn.IFNA(VLOOKUP(BF35,'Cost&amp;Time'!A:E,2,FALSE),0)+_xlfn.IFNA(VLOOKUP(BG35,'Cost&amp;Time'!A:E,2,FALSE),0)+_xlfn.IFNA(VLOOKUP(BH35,'Cost&amp;Time'!A:E,2,FALSE),0)+_xlfn.IFNA(VLOOKUP(BI35,'Cost&amp;Time'!A:E,2,FALSE),0)</f>
        <v>170</v>
      </c>
      <c r="AD35" s="9">
        <f>_xlfn.IFNA(VLOOKUP(BB35,'Cost&amp;Time'!A:E,4,FALSE),0)+_xlfn.IFNA(VLOOKUP(BC35,'Cost&amp;Time'!A:E,4,FALSE),0)+_xlfn.IFNA(VLOOKUP(BD35,'Cost&amp;Time'!A:E,4,FALSE),0)+_xlfn.IFNA(VLOOKUP(BE35,'Cost&amp;Time'!A:E,4,FALSE),0)+_xlfn.IFNA(VLOOKUP(BF35,'Cost&amp;Time'!A:E,4,FALSE),0)+_xlfn.IFNA(VLOOKUP(BG35,'Cost&amp;Time'!A:E,4,FALSE),0)+_xlfn.IFNA(VLOOKUP(BH35,'Cost&amp;Time'!A:E,4,FALSE),0)+_xlfn.IFNA(VLOOKUP(BI35,'Cost&amp;Time'!A:E,4,FALSE),0)</f>
        <v>150</v>
      </c>
      <c r="AE35" s="6">
        <f>_xlfn.IFNA(VLOOKUP(BB35,'Cost&amp;Time'!A:E,5,FALSE),0)+_xlfn.IFNA(VLOOKUP(BC35,'Cost&amp;Time'!A:E,5,FALSE),0)+_xlfn.IFNA(VLOOKUP(BD35,'Cost&amp;Time'!A:E,5,FALSE),0)+_xlfn.IFNA(VLOOKUP(BE35,'Cost&amp;Time'!A:E,5,FALSE),0)+_xlfn.IFNA(VLOOKUP(BF35,'Cost&amp;Time'!A:E,5,FALSE),0)+_xlfn.IFNA(VLOOKUP(BG35,'Cost&amp;Time'!A:E,5,FALSE),0)+_xlfn.IFNA(VLOOKUP(BH35,'Cost&amp;Time'!A:E,5,FALSE),0)+_xlfn.IFNA(VLOOKUP(BI35,'Cost&amp;Time'!A:E,5,FALSE),0)</f>
        <v>0</v>
      </c>
      <c r="AI35" s="9">
        <v>1</v>
      </c>
      <c r="AL35" s="9">
        <v>1</v>
      </c>
      <c r="AV35" s="9">
        <v>5</v>
      </c>
      <c r="AX35" s="28">
        <f>AX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41)))))))))))/6000*(A35-A34)*$A$1</f>
        <v>1988.8460333333333</v>
      </c>
      <c r="AY35" s="28">
        <f>AY34+IF(AG34=0,P34*Rates!B$2,IF(AND(AG34=1,AH34=0),P34*Rates!C$2,Rates!D34))/6000*(A35-A34)*$A$1+IF(AG34=0,Q34*Rates!B$3,IF(AND(AG34=1,AH34=0),Q34*Rates!C$3,Rates!D35))/6000*(A35-A34)*$A$1+IF(AG34=0,R34*Rates!B$4,IF(AND(AG34=1,AH34=0),R34*Rates!C$4,Rates!D36))/6000*(A35-A34)*$A$1+IF(AG34=0,S34*Rates!B$5,IF(AND(AG34=1,AH34=0),S34*Rates!C$5,Rates!D37))/6000*(A35-A34)*$A$1+IF(AG34=0,T34*Rates!B$6,IF(AND(AG34=1,AH34=0),T34*Rates!C$6,Rates!D38))/6000*(A35-A34)*$A$1</f>
        <v>3117.0105999999996</v>
      </c>
      <c r="AZ35" s="28">
        <f>AZ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45))))))))/6000*(A35-A34)*$A$1</f>
        <v>482.11066666666665</v>
      </c>
      <c r="BA35" s="28">
        <f>BA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49))))))))/6000*(A35-A34)*$A$1</f>
        <v>0</v>
      </c>
      <c r="BB35" t="s">
        <v>73</v>
      </c>
      <c r="BC35" t="s">
        <v>92</v>
      </c>
      <c r="BD35" t="s">
        <v>92</v>
      </c>
      <c r="BE35" t="s">
        <v>54</v>
      </c>
      <c r="BF35" t="s">
        <v>54</v>
      </c>
    </row>
    <row r="36" spans="1:59" x14ac:dyDescent="0.35">
      <c r="A36">
        <f>A35+25</f>
        <v>1065</v>
      </c>
      <c r="B36" s="5">
        <f t="shared" si="5"/>
        <v>1.2326388888888888E-2</v>
      </c>
      <c r="C36" s="23">
        <f>C35-AB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42)))))))))))/6000*(A36-A35)*$A$1</f>
        <v>101.19003333333346</v>
      </c>
      <c r="D36" s="23">
        <f>D35-AC35+IF(AG35=0,P35*Rates!B$2,IF(AND(AG35=1,AH35=0),P35*Rates!C$2,Rates!D35))/6000*(A36-A35)*$A$1+IF(AG35=0,Q35*Rates!B$3,IF(AND(AG35=1,AH35=0),Q35*Rates!C$3,Rates!D36))/6000*(A36-A35)*$A$1+IF(AG35=0,R35*Rates!B$4,IF(AND(AG35=1,AH35=0),R35*Rates!C$4,Rates!D37))/6000*(A36-A35)*$A$1+IF(AG35=0,S35*Rates!B$5,IF(AND(AG35=1,AH35=0),S35*Rates!C$5,Rates!D38))/6000*(A36-A35)*$A$1+IF(AG35=0,T35*Rates!B$6,IF(AND(AG35=1,AH35=0),T35*Rates!C$6,Rates!D39))/6000*(A36-A35)*$A$1</f>
        <v>194.22526666666653</v>
      </c>
      <c r="E36" s="23">
        <f>E35-AD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46))))))))/6000*(A36-A35)*$A$1</f>
        <v>77.880666666666713</v>
      </c>
      <c r="F36" s="24">
        <f>F35-AE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50))))))))/6000*(A36-A35)*$A$1</f>
        <v>200</v>
      </c>
      <c r="G36" s="15">
        <f t="shared" si="0"/>
        <v>33</v>
      </c>
      <c r="H36" s="16">
        <v>5</v>
      </c>
      <c r="I36">
        <f t="shared" si="1"/>
        <v>38</v>
      </c>
      <c r="J36" s="16">
        <f>5+COUNTIF(BB$3:BP35,"House")*5</f>
        <v>40</v>
      </c>
      <c r="K36" s="6">
        <f t="shared" si="2"/>
        <v>-1</v>
      </c>
      <c r="L36" s="17">
        <v>3</v>
      </c>
      <c r="N36" s="19">
        <v>9</v>
      </c>
      <c r="O36" s="13">
        <f t="shared" si="3"/>
        <v>16</v>
      </c>
      <c r="Q36" s="41"/>
      <c r="R36" s="41"/>
      <c r="S36" s="41"/>
      <c r="T36" s="40">
        <v>16</v>
      </c>
      <c r="U36" s="19">
        <v>6</v>
      </c>
      <c r="W36" s="26">
        <f>W35-IF(AG35=0,P35*Rates!B$2,IF(AND(AG35=1,AH35=0),P35*Rates!C$2,Rates!D35))/6000*(A36-A35)*$A$1</f>
        <v>-6.5400000000112257E-2</v>
      </c>
      <c r="X36" s="28">
        <f>X35-IF(AG35=0,Q35*Rates!B$3,IF(AND(AG35=1,AH35=0),Q35*Rates!C$3,Rates!D36))/6000*(A36-A35)*$A$1</f>
        <v>32.67383333333337</v>
      </c>
      <c r="Y36" s="28">
        <f>Y35-IF(AG35=0,R35*Rates!B$4,IF(AND(AG35=1,AH35=0),R35*Rates!C$4,Rates!D37))/6000*(A36-A35)*$A$1</f>
        <v>-3.3330000000001405</v>
      </c>
      <c r="Z36" s="29">
        <f>Z35-IF(AG35=0,S35*Rates!B$5,IF(AND(AG35=1,AH35=0),S35*Rates!C$5,Rates!D38))/6000*(A36-A35)*$A$1</f>
        <v>2.6320000000000334</v>
      </c>
      <c r="AA36" s="28"/>
      <c r="AB36" s="9">
        <f>_xlfn.IFNA(VLOOKUP(BB36,'Cost&amp;Time'!A:E,3,FALSE),0)+_xlfn.IFNA(VLOOKUP(BC36,'Cost&amp;Time'!A:E,3,FALSE),0)+_xlfn.IFNA(VLOOKUP(BD36,'Cost&amp;Time'!A:E,3,FALSE),0)+_xlfn.IFNA(VLOOKUP(BE36,'Cost&amp;Time'!A:E,3,FALSE),0)+_xlfn.IFNA(VLOOKUP(BF36,'Cost&amp;Time'!A:E,3,FALSE),0)+_xlfn.IFNA(VLOOKUP(BG36,'Cost&amp;Time'!A:E,3,FALSE),0)+_xlfn.IFNA(VLOOKUP(BH36,'Cost&amp;Time'!A:E,3,FALSE),0)+_xlfn.IFNA(VLOOKUP(BI36,'Cost&amp;Time'!A:E,3,FALSE),0)</f>
        <v>145</v>
      </c>
      <c r="AC36" s="9">
        <f>_xlfn.IFNA(VLOOKUP(BB36,'Cost&amp;Time'!A:E,2,FALSE),0)+_xlfn.IFNA(VLOOKUP(BC36,'Cost&amp;Time'!A:E,2,FALSE),0)+_xlfn.IFNA(VLOOKUP(BD36,'Cost&amp;Time'!A:E,2,FALSE),0)+_xlfn.IFNA(VLOOKUP(BE36,'Cost&amp;Time'!A:E,2,FALSE),0)+_xlfn.IFNA(VLOOKUP(BF36,'Cost&amp;Time'!A:E,2,FALSE),0)+_xlfn.IFNA(VLOOKUP(BG36,'Cost&amp;Time'!A:E,2,FALSE),0)+_xlfn.IFNA(VLOOKUP(BH36,'Cost&amp;Time'!A:E,2,FALSE),0)+_xlfn.IFNA(VLOOKUP(BI36,'Cost&amp;Time'!A:E,2,FALSE),0)</f>
        <v>170</v>
      </c>
      <c r="AD36" s="9">
        <f>_xlfn.IFNA(VLOOKUP(BB36,'Cost&amp;Time'!A:E,4,FALSE),0)+_xlfn.IFNA(VLOOKUP(BC36,'Cost&amp;Time'!A:E,4,FALSE),0)+_xlfn.IFNA(VLOOKUP(BD36,'Cost&amp;Time'!A:E,4,FALSE),0)+_xlfn.IFNA(VLOOKUP(BE36,'Cost&amp;Time'!A:E,4,FALSE),0)+_xlfn.IFNA(VLOOKUP(BF36,'Cost&amp;Time'!A:E,4,FALSE),0)+_xlfn.IFNA(VLOOKUP(BG36,'Cost&amp;Time'!A:E,4,FALSE),0)+_xlfn.IFNA(VLOOKUP(BH36,'Cost&amp;Time'!A:E,4,FALSE),0)+_xlfn.IFNA(VLOOKUP(BI36,'Cost&amp;Time'!A:E,4,FALSE),0)</f>
        <v>150</v>
      </c>
      <c r="AE36" s="6">
        <f>_xlfn.IFNA(VLOOKUP(BB36,'Cost&amp;Time'!A:E,5,FALSE),0)+_xlfn.IFNA(VLOOKUP(BC36,'Cost&amp;Time'!A:E,5,FALSE),0)+_xlfn.IFNA(VLOOKUP(BD36,'Cost&amp;Time'!A:E,5,FALSE),0)+_xlfn.IFNA(VLOOKUP(BE36,'Cost&amp;Time'!A:E,5,FALSE),0)+_xlfn.IFNA(VLOOKUP(BF36,'Cost&amp;Time'!A:E,5,FALSE),0)+_xlfn.IFNA(VLOOKUP(BG36,'Cost&amp;Time'!A:E,5,FALSE),0)+_xlfn.IFNA(VLOOKUP(BH36,'Cost&amp;Time'!A:E,5,FALSE),0)+_xlfn.IFNA(VLOOKUP(BI36,'Cost&amp;Time'!A:E,5,FALSE),0)</f>
        <v>0</v>
      </c>
      <c r="AI36" s="9">
        <v>1</v>
      </c>
      <c r="AL36" s="9">
        <v>1</v>
      </c>
      <c r="AV36" s="9">
        <v>5</v>
      </c>
      <c r="AX36" s="28">
        <f>AX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42)))))))))))/6000*(A36-A35)*$A$1</f>
        <v>2056.1900333333333</v>
      </c>
      <c r="AY36" s="28">
        <f>AY35+IF(AG35=0,P35*Rates!B$2,IF(AND(AG35=1,AH35=0),P35*Rates!C$2,Rates!D35))/6000*(A36-A35)*$A$1+IF(AG35=0,Q35*Rates!B$3,IF(AND(AG35=1,AH35=0),Q35*Rates!C$3,Rates!D36))/6000*(A36-A35)*$A$1+IF(AG35=0,R35*Rates!B$4,IF(AND(AG35=1,AH35=0),R35*Rates!C$4,Rates!D37))/6000*(A36-A35)*$A$1+IF(AG35=0,S35*Rates!B$5,IF(AND(AG35=1,AH35=0),S35*Rates!C$5,Rates!D38))/6000*(A36-A35)*$A$1+IF(AG35=0,T35*Rates!B$6,IF(AND(AG35=1,AH35=0),T35*Rates!C$6,Rates!D39))/6000*(A36-A35)*$A$1</f>
        <v>3209.2252666666664</v>
      </c>
      <c r="AZ36" s="28">
        <f>AZ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46))))))))/6000*(A36-A35)*$A$1</f>
        <v>527.88066666666668</v>
      </c>
      <c r="BA36" s="28">
        <f>BA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50))))))))/6000*(A36-A35)*$A$1</f>
        <v>0</v>
      </c>
      <c r="BB36" t="s">
        <v>73</v>
      </c>
      <c r="BC36" t="s">
        <v>92</v>
      </c>
      <c r="BD36" t="s">
        <v>92</v>
      </c>
      <c r="BE36" t="s">
        <v>54</v>
      </c>
      <c r="BF36" t="s">
        <v>54</v>
      </c>
      <c r="BG36" t="s">
        <v>49</v>
      </c>
    </row>
    <row r="37" spans="1:59" x14ac:dyDescent="0.35">
      <c r="A37">
        <f>A36+25</f>
        <v>1090</v>
      </c>
      <c r="B37" s="5">
        <f t="shared" si="5"/>
        <v>1.2615740740740742E-2</v>
      </c>
      <c r="C37" s="23">
        <f>C36-AB36+IF(AND(AG36=0,AL36=0),N36*Rates!B$9,IF(AND(AG36=1,AH36=0,AL36=0),N36*Rates!C$9,IF(AND(AH36=1,AL36=0),N36*Rates!D$9,IF(AND(AG36=0,AL36=1,AM36=0),N36*Rates!E$9,IF(AND(AG36=1,AH36=0,AL36=1,AM36=0),N36*Rates!F$9,IF(AND(AH36=1,AL36=1,AM36=0),N36*Rates!G$9,IF(AND(AG36=0,AM36=1,AN36=0),N36*Rates!H$9,IF(AND(AG36=1,AH36=0,AM36=1,AN36=0),N36*Rates!I$9,IF(AND(AH36=1,AM36=1,AN36=0),N36*Rates!J$9,IF(AND(AG36=0,AN36=1),N36*Rates!K$9,IF(AND(AG36=1,AH36=0,AN36=1),N36*Rates!L$9,N36*Rates!M43)))))))))))/6000*(A37-A36)*$A$1</f>
        <v>23.534033333333468</v>
      </c>
      <c r="D37" s="23">
        <f>D36-AC36+IF(AG36=0,P36*Rates!B$2,IF(AND(AG36=1,AH36=0),P36*Rates!C$2,Rates!D36))/6000*(A37-A36)*$A$1+IF(AG36=0,Q36*Rates!B$3,IF(AND(AG36=1,AH36=0),Q36*Rates!C$3,Rates!D37))/6000*(A37-A36)*$A$1+IF(AG36=0,R36*Rates!B$4,IF(AND(AG36=1,AH36=0),R36*Rates!C$4,Rates!D38))/6000*(A37-A36)*$A$1+IF(AG36=0,S36*Rates!B$5,IF(AND(AG36=1,AH36=0),S36*Rates!C$5,Rates!D39))/6000*(A37-A36)*$A$1+IF(AG36=0,T36*Rates!B$6,IF(AND(AG36=1,AH36=0),T36*Rates!C$6,Rates!D40))/6000*(A37-A36)*$A$1</f>
        <v>115.7959333333332</v>
      </c>
      <c r="E37" s="23">
        <f>E36-AD36+IF(AND(AG36=0,AO36=0),U36*Rates!B$13,IF(AND(AG36=1,AH36=0,AO36=0),U36*Rates!C$13,IF(AND(AH36=1,AO36=0),U36*Rates!D$13,IF(AND(AG36=0,AO36=1,AP36=0),U36*Rates!E$13,IF(AND(AG36=1,AH36=0,AO36=1,AP36=0),U36*Rates!F$13,IF(AND(AH36=1,AO36=1,AP36=0),U36*Rates!G$13,IF(AND(AG36=0,AP36=1),U36*Rates!H$13,IF(AND(AG36=1,AH36=0,AP36=1),U36*Rates!I$13,Rates!J47))))))))/6000*(A37-A36)*$A$1</f>
        <v>-26.349333333333284</v>
      </c>
      <c r="F37" s="24">
        <f>F36-AE36+IF(AND(AG36=0,AQ36=0),V36*Rates!B$17,IF(AND(AG36=1,AH36=0,AQ36=0),V36*Rates!C$17,IF(AND(AH36=1,AQ36=0),V36*Rates!D$17,IF(AND(AG36=0,AQ36=1,AR36=0),V36*Rates!E$17,IF(AND(AG36=1,AH36=0,AQ36=1,AR36=0),V36*Rates!F$17,IF(AND(AH36=1,AQ36=1,AR36=0),V36*Rates!G$17,IF(AND(AG36=0,AR36=1),V36*Rates!H$17,IF(AND(AG36=1,AH36=0,AR36=1),V36*Rates!I$17,Rates!J51))))))))/6000*(A37-A36)*$A$1</f>
        <v>200</v>
      </c>
      <c r="G37" s="15">
        <f t="shared" si="0"/>
        <v>34</v>
      </c>
      <c r="H37" s="16">
        <v>7</v>
      </c>
      <c r="I37">
        <f t="shared" si="1"/>
        <v>41</v>
      </c>
      <c r="J37" s="16">
        <f>5+COUNTIF(BB$3:BP36,"House")*5</f>
        <v>45</v>
      </c>
      <c r="K37" s="6">
        <f t="shared" si="2"/>
        <v>5</v>
      </c>
      <c r="L37" s="17"/>
      <c r="N37" s="19">
        <v>9</v>
      </c>
      <c r="O37" s="13">
        <f t="shared" si="3"/>
        <v>14</v>
      </c>
      <c r="Q37" s="41"/>
      <c r="R37" s="41"/>
      <c r="S37" s="41"/>
      <c r="T37" s="40">
        <v>14</v>
      </c>
      <c r="U37" s="19">
        <v>6</v>
      </c>
      <c r="W37" s="26">
        <f>W36-IF(AG36=0,P36*Rates!B$2,IF(AND(AG36=1,AH36=0),P36*Rates!C$2,Rates!D36))/6000*(A37-A36)*$A$1</f>
        <v>-6.5400000000112257E-2</v>
      </c>
      <c r="X37" s="28">
        <f>X36-IF(AG36=0,Q36*Rates!B$3,IF(AND(AG36=1,AH36=0),Q36*Rates!C$3,Rates!D37))/6000*(A37-A36)*$A$1</f>
        <v>32.67383333333337</v>
      </c>
      <c r="Y37" s="28">
        <f>Y36-IF(AG36=0,R36*Rates!B$4,IF(AND(AG36=1,AH36=0),R36*Rates!C$4,Rates!D38))/6000*(A37-A36)*$A$1</f>
        <v>-3.3330000000001405</v>
      </c>
      <c r="Z37" s="29">
        <f>Z36-IF(AG36=0,S36*Rates!B$5,IF(AND(AG36=1,AH36=0),S36*Rates!C$5,Rates!D39))/6000*(A37-A36)*$A$1</f>
        <v>2.6320000000000334</v>
      </c>
      <c r="AA37" s="28"/>
      <c r="AB37" s="9">
        <f>_xlfn.IFNA(VLOOKUP(BB37,'Cost&amp;Time'!A:E,3,FALSE),0)+_xlfn.IFNA(VLOOKUP(BC37,'Cost&amp;Time'!A:E,3,FALSE),0)+_xlfn.IFNA(VLOOKUP(BD37,'Cost&amp;Time'!A:E,3,FALSE),0)+_xlfn.IFNA(VLOOKUP(BE37,'Cost&amp;Time'!A:E,3,FALSE),0)+_xlfn.IFNA(VLOOKUP(BF37,'Cost&amp;Time'!A:E,3,FALSE),0)+_xlfn.IFNA(VLOOKUP(BG37,'Cost&amp;Time'!A:E,3,FALSE),0)+_xlfn.IFNA(VLOOKUP(BH37,'Cost&amp;Time'!A:E,3,FALSE),0)+_xlfn.IFNA(VLOOKUP(BI37,'Cost&amp;Time'!A:E,3,FALSE),0)</f>
        <v>0</v>
      </c>
      <c r="AC37" s="9">
        <f>_xlfn.IFNA(VLOOKUP(BB37,'Cost&amp;Time'!A:E,2,FALSE),0)+_xlfn.IFNA(VLOOKUP(BC37,'Cost&amp;Time'!A:E,2,FALSE),0)+_xlfn.IFNA(VLOOKUP(BD37,'Cost&amp;Time'!A:E,2,FALSE),0)+_xlfn.IFNA(VLOOKUP(BE37,'Cost&amp;Time'!A:E,2,FALSE),0)+_xlfn.IFNA(VLOOKUP(BF37,'Cost&amp;Time'!A:E,2,FALSE),0)+_xlfn.IFNA(VLOOKUP(BG37,'Cost&amp;Time'!A:E,2,FALSE),0)+_xlfn.IFNA(VLOOKUP(BH37,'Cost&amp;Time'!A:E,2,FALSE),0)+_xlfn.IFNA(VLOOKUP(BI37,'Cost&amp;Time'!A:E,2,FALSE),0)</f>
        <v>50</v>
      </c>
      <c r="AD37" s="9">
        <f>_xlfn.IFNA(VLOOKUP(BB37,'Cost&amp;Time'!A:E,4,FALSE),0)+_xlfn.IFNA(VLOOKUP(BC37,'Cost&amp;Time'!A:E,4,FALSE),0)+_xlfn.IFNA(VLOOKUP(BD37,'Cost&amp;Time'!A:E,4,FALSE),0)+_xlfn.IFNA(VLOOKUP(BE37,'Cost&amp;Time'!A:E,4,FALSE),0)+_xlfn.IFNA(VLOOKUP(BF37,'Cost&amp;Time'!A:E,4,FALSE),0)+_xlfn.IFNA(VLOOKUP(BG37,'Cost&amp;Time'!A:E,4,FALSE),0)+_xlfn.IFNA(VLOOKUP(BH37,'Cost&amp;Time'!A:E,4,FALSE),0)+_xlfn.IFNA(VLOOKUP(BI37,'Cost&amp;Time'!A:E,4,FALSE),0)</f>
        <v>0</v>
      </c>
      <c r="AE37" s="6">
        <f>_xlfn.IFNA(VLOOKUP(BB37,'Cost&amp;Time'!A:E,5,FALSE),0)+_xlfn.IFNA(VLOOKUP(BC37,'Cost&amp;Time'!A:E,5,FALSE),0)+_xlfn.IFNA(VLOOKUP(BD37,'Cost&amp;Time'!A:E,5,FALSE),0)+_xlfn.IFNA(VLOOKUP(BE37,'Cost&amp;Time'!A:E,5,FALSE),0)+_xlfn.IFNA(VLOOKUP(BF37,'Cost&amp;Time'!A:E,5,FALSE),0)+_xlfn.IFNA(VLOOKUP(BG37,'Cost&amp;Time'!A:E,5,FALSE),0)+_xlfn.IFNA(VLOOKUP(BH37,'Cost&amp;Time'!A:E,5,FALSE),0)+_xlfn.IFNA(VLOOKUP(BI37,'Cost&amp;Time'!A:E,5,FALSE),0)</f>
        <v>0</v>
      </c>
      <c r="AI37" s="9">
        <v>1</v>
      </c>
      <c r="AL37" s="9">
        <v>1</v>
      </c>
      <c r="AV37" s="9">
        <v>5</v>
      </c>
      <c r="AX37" s="28">
        <f>AX36+IF(AND(AG36=0,AL36=0),N36*Rates!B$9,IF(AND(AG36=1,AH36=0,AL36=0),N36*Rates!C$9,IF(AND(AH36=1,AL36=0),N36*Rates!D$9,IF(AND(AG36=0,AL36=1,AM36=0),N36*Rates!E$9,IF(AND(AG36=1,AH36=0,AL36=1,AM36=0),N36*Rates!F$9,IF(AND(AH36=1,AL36=1,AM36=0),N36*Rates!G$9,IF(AND(AG36=0,AM36=1,AN36=0),N36*Rates!H$9,IF(AND(AG36=1,AH36=0,AM36=1,AN36=0),N36*Rates!I$9,IF(AND(AH36=1,AM36=1,AN36=0),N36*Rates!J$9,IF(AND(AG36=0,AN36=1),N36*Rates!K$9,IF(AND(AG36=1,AH36=0,AN36=1),N36*Rates!L$9,N36*Rates!M43)))))))))))/6000*(A37-A36)*$A$1</f>
        <v>2123.5340333333334</v>
      </c>
      <c r="AY37" s="28">
        <f>AY36+IF(AG36=0,P36*Rates!B$2,IF(AND(AG36=1,AH36=0),P36*Rates!C$2,Rates!D36))/6000*(A37-A36)*$A$1+IF(AG36=0,Q36*Rates!B$3,IF(AND(AG36=1,AH36=0),Q36*Rates!C$3,Rates!D37))/6000*(A37-A36)*$A$1+IF(AG36=0,R36*Rates!B$4,IF(AND(AG36=1,AH36=0),R36*Rates!C$4,Rates!D38))/6000*(A37-A36)*$A$1+IF(AG36=0,S36*Rates!B$5,IF(AND(AG36=1,AH36=0),S36*Rates!C$5,Rates!D39))/6000*(A37-A36)*$A$1+IF(AG36=0,T36*Rates!B$6,IF(AND(AG36=1,AH36=0),T36*Rates!C$6,Rates!D40))/6000*(A37-A36)*$A$1</f>
        <v>3300.7959333333329</v>
      </c>
      <c r="AZ37" s="28">
        <f>AZ36+IF(AND(AG36=0,AO36=0),U36*Rates!B$13,IF(AND(AG36=1,AH36=0,AO36=0),U36*Rates!C$13,IF(AND(AH36=1,AO36=0),U36*Rates!D$13,IF(AND(AG36=0,AO36=1,AP36=0),U36*Rates!E$13,IF(AND(AG36=1,AH36=0,AO36=1,AP36=0),U36*Rates!F$13,IF(AND(AH36=1,AO36=1,AP36=0),U36*Rates!G$13,IF(AND(AG36=0,AP36=1),U36*Rates!H$13,IF(AND(AG36=1,AH36=0,AP36=1),U36*Rates!I$13,Rates!J47))))))))/6000*(A37-A36)*$A$1</f>
        <v>573.65066666666667</v>
      </c>
      <c r="BA37" s="28">
        <f>BA36+IF(AND(AG36=0,AQ36=0),V36*Rates!B$17,IF(AND(AG36=1,AH36=0,AQ36=0),V36*Rates!C$17,IF(AND(AH36=1,AQ36=0),V36*Rates!D$17,IF(AND(AG36=0,AQ36=1,AR36=0),V36*Rates!E$17,IF(AND(AG36=1,AH36=0,AQ36=1,AR36=0),V36*Rates!F$17,IF(AND(AH36=1,AQ36=1,AR36=0),V36*Rates!G$17,IF(AND(AG36=0,AR36=1),V36*Rates!H$17,IF(AND(AG36=1,AH36=0,AR36=1),V36*Rates!I$17,Rates!J51))))))))/6000*(A37-A36)*$A$1</f>
        <v>0</v>
      </c>
      <c r="BB37" t="s">
        <v>73</v>
      </c>
    </row>
  </sheetData>
  <mergeCells count="11">
    <mergeCell ref="AG1:AH1"/>
    <mergeCell ref="C1:F1"/>
    <mergeCell ref="G1:K1"/>
    <mergeCell ref="L1:V1"/>
    <mergeCell ref="W1:Z1"/>
    <mergeCell ref="AB1:AE1"/>
    <mergeCell ref="AI1:AK1"/>
    <mergeCell ref="AL1:AN1"/>
    <mergeCell ref="AO1:AR1"/>
    <mergeCell ref="AT1:AV1"/>
    <mergeCell ref="AX1:BA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F84C-668C-4E99-8D76-E890D6534D7D}">
  <dimension ref="A1:BG38"/>
  <sheetViews>
    <sheetView workbookViewId="0">
      <pane ySplit="2" topLeftCell="A15" activePane="bottomLeft" state="frozen"/>
      <selection pane="bottomLeft" activeCell="J20" sqref="J20"/>
    </sheetView>
  </sheetViews>
  <sheetFormatPr defaultRowHeight="14.5" outlineLevelCol="1" x14ac:dyDescent="0.35"/>
  <cols>
    <col min="1" max="1" width="4.90625" bestFit="1" customWidth="1"/>
    <col min="2" max="2" width="10.1796875" style="5" bestFit="1" customWidth="1"/>
    <col min="3" max="5" width="4.90625" style="3" customWidth="1"/>
    <col min="6" max="6" width="4.90625" style="4" customWidth="1"/>
    <col min="7" max="7" width="5.6328125" style="15" customWidth="1"/>
    <col min="8" max="9" width="5.6328125" style="16" customWidth="1"/>
    <col min="10" max="10" width="7.54296875" style="16" bestFit="1" customWidth="1"/>
    <col min="11" max="11" width="8.6328125" style="6" bestFit="1" customWidth="1"/>
    <col min="12" max="12" width="6.6328125" style="9" customWidth="1"/>
    <col min="13" max="14" width="6.6328125" style="19" customWidth="1"/>
    <col min="15" max="15" width="6.6328125" style="9" customWidth="1"/>
    <col min="16" max="19" width="6.6328125" style="38" customWidth="1"/>
    <col min="20" max="20" width="6.6328125" style="40" customWidth="1"/>
    <col min="21" max="21" width="6.6328125" style="19" customWidth="1"/>
    <col min="22" max="22" width="6.6328125" style="6" customWidth="1"/>
    <col min="23" max="23" width="6.6328125" style="8" hidden="1" customWidth="1" outlineLevel="1"/>
    <col min="24" max="25" width="6.6328125" style="9" hidden="1" customWidth="1" outlineLevel="1"/>
    <col min="26" max="26" width="6.6328125" style="6" hidden="1" customWidth="1" outlineLevel="1"/>
    <col min="27" max="27" width="2.6328125" style="9" customWidth="1" collapsed="1"/>
    <col min="28" max="28" width="7.81640625" style="9" hidden="1" customWidth="1" outlineLevel="1"/>
    <col min="29" max="29" width="6.90625" style="9" hidden="1" customWidth="1" outlineLevel="1"/>
    <col min="30" max="30" width="7.1796875" style="9" hidden="1" customWidth="1" outlineLevel="1"/>
    <col min="31" max="31" width="6.90625" style="6" hidden="1" customWidth="1" outlineLevel="1"/>
    <col min="32" max="32" width="2.6328125" style="32" customWidth="1" collapsed="1"/>
    <col min="33" max="33" width="6.6328125" style="9" hidden="1" customWidth="1" outlineLevel="1"/>
    <col min="34" max="34" width="6.6328125" style="19" hidden="1" customWidth="1" outlineLevel="1"/>
    <col min="35" max="36" width="5.6328125" style="9" hidden="1" customWidth="1" outlineLevel="1"/>
    <col min="37" max="37" width="5.6328125" style="19" hidden="1" customWidth="1" outlineLevel="1"/>
    <col min="38" max="39" width="5.6328125" style="9" hidden="1" customWidth="1" outlineLevel="1"/>
    <col min="40" max="40" width="5.6328125" style="19" hidden="1" customWidth="1" outlineLevel="1"/>
    <col min="41" max="43" width="5.6328125" style="9" hidden="1" customWidth="1" outlineLevel="1"/>
    <col min="44" max="44" width="5.6328125" style="6" hidden="1" customWidth="1" outlineLevel="1"/>
    <col min="45" max="45" width="2.6328125" style="9" customWidth="1" collapsed="1"/>
    <col min="46" max="48" width="5.6328125" style="9" hidden="1" customWidth="1" outlineLevel="1"/>
    <col min="49" max="49" width="2.6328125" style="9" customWidth="1" collapsed="1"/>
    <col min="50" max="53" width="4.81640625" style="9" customWidth="1" outlineLevel="1"/>
  </cols>
  <sheetData>
    <row r="1" spans="1:56" s="22" customFormat="1" x14ac:dyDescent="0.35">
      <c r="A1" s="35">
        <v>0.92</v>
      </c>
      <c r="B1" s="34" t="s">
        <v>47</v>
      </c>
      <c r="C1" s="54" t="s">
        <v>167</v>
      </c>
      <c r="D1" s="53"/>
      <c r="E1" s="53"/>
      <c r="F1" s="55"/>
      <c r="G1" s="56"/>
      <c r="H1" s="56"/>
      <c r="I1" s="56"/>
      <c r="J1" s="56"/>
      <c r="K1" s="55"/>
      <c r="L1" s="54" t="s">
        <v>168</v>
      </c>
      <c r="M1" s="53"/>
      <c r="N1" s="53"/>
      <c r="O1" s="53"/>
      <c r="P1" s="53"/>
      <c r="Q1" s="53"/>
      <c r="R1" s="53"/>
      <c r="S1" s="53"/>
      <c r="T1" s="53"/>
      <c r="U1" s="53"/>
      <c r="V1" s="55"/>
      <c r="W1" s="54" t="s">
        <v>181</v>
      </c>
      <c r="X1" s="53"/>
      <c r="Y1" s="53"/>
      <c r="Z1" s="55"/>
      <c r="AA1" s="49"/>
      <c r="AB1" s="54" t="s">
        <v>169</v>
      </c>
      <c r="AC1" s="53"/>
      <c r="AD1" s="53"/>
      <c r="AE1" s="55"/>
      <c r="AF1" s="30"/>
      <c r="AG1" s="54" t="s">
        <v>172</v>
      </c>
      <c r="AH1" s="53"/>
      <c r="AI1" s="57" t="s">
        <v>173</v>
      </c>
      <c r="AJ1" s="53"/>
      <c r="AK1" s="58"/>
      <c r="AL1" s="57" t="s">
        <v>175</v>
      </c>
      <c r="AM1" s="53"/>
      <c r="AN1" s="58"/>
      <c r="AO1" s="57" t="s">
        <v>176</v>
      </c>
      <c r="AP1" s="53"/>
      <c r="AQ1" s="53"/>
      <c r="AR1" s="55"/>
      <c r="AS1" s="49"/>
      <c r="AT1" s="53" t="s">
        <v>185</v>
      </c>
      <c r="AU1" s="53"/>
      <c r="AV1" s="53"/>
      <c r="AW1" s="49"/>
      <c r="AX1" s="53" t="s">
        <v>186</v>
      </c>
      <c r="AY1" s="53"/>
      <c r="AZ1" s="53"/>
      <c r="BA1" s="53"/>
    </row>
    <row r="2" spans="1:56" x14ac:dyDescent="0.35">
      <c r="A2" t="s">
        <v>47</v>
      </c>
      <c r="B2" s="5" t="s">
        <v>150</v>
      </c>
      <c r="C2" s="50" t="s">
        <v>43</v>
      </c>
      <c r="D2" s="50" t="s">
        <v>44</v>
      </c>
      <c r="E2" s="50" t="s">
        <v>45</v>
      </c>
      <c r="F2" s="2" t="s">
        <v>46</v>
      </c>
      <c r="G2" s="14" t="s">
        <v>159</v>
      </c>
      <c r="H2" s="10" t="s">
        <v>178</v>
      </c>
      <c r="I2" s="10" t="s">
        <v>177</v>
      </c>
      <c r="J2" s="10" t="s">
        <v>179</v>
      </c>
      <c r="K2" s="11" t="s">
        <v>160</v>
      </c>
      <c r="L2" s="10" t="s">
        <v>180</v>
      </c>
      <c r="M2" s="21" t="s">
        <v>161</v>
      </c>
      <c r="N2" s="18" t="s">
        <v>151</v>
      </c>
      <c r="O2" s="50" t="s">
        <v>182</v>
      </c>
      <c r="P2" s="36" t="s">
        <v>153</v>
      </c>
      <c r="Q2" s="36" t="s">
        <v>152</v>
      </c>
      <c r="R2" s="36" t="s">
        <v>154</v>
      </c>
      <c r="S2" s="36" t="s">
        <v>155</v>
      </c>
      <c r="T2" s="37" t="s">
        <v>156</v>
      </c>
      <c r="U2" s="18" t="s">
        <v>157</v>
      </c>
      <c r="V2" s="2" t="s">
        <v>158</v>
      </c>
      <c r="W2" s="7" t="s">
        <v>153</v>
      </c>
      <c r="X2" s="50" t="s">
        <v>152</v>
      </c>
      <c r="Y2" s="50" t="s">
        <v>154</v>
      </c>
      <c r="Z2" s="2" t="s">
        <v>155</v>
      </c>
      <c r="AA2" s="50"/>
      <c r="AB2" s="10" t="s">
        <v>163</v>
      </c>
      <c r="AC2" s="10" t="s">
        <v>164</v>
      </c>
      <c r="AD2" s="10" t="s">
        <v>165</v>
      </c>
      <c r="AE2" s="11" t="s">
        <v>166</v>
      </c>
      <c r="AF2" s="31"/>
      <c r="AG2" s="10" t="s">
        <v>12</v>
      </c>
      <c r="AH2" s="21" t="s">
        <v>4</v>
      </c>
      <c r="AI2" s="10" t="s">
        <v>4</v>
      </c>
      <c r="AJ2" s="10" t="s">
        <v>170</v>
      </c>
      <c r="AK2" s="21" t="s">
        <v>171</v>
      </c>
      <c r="AL2" s="10" t="s">
        <v>5</v>
      </c>
      <c r="AM2" s="10" t="s">
        <v>6</v>
      </c>
      <c r="AN2" s="21" t="s">
        <v>7</v>
      </c>
      <c r="AO2" s="10" t="s">
        <v>8</v>
      </c>
      <c r="AP2" s="10" t="s">
        <v>9</v>
      </c>
      <c r="AQ2" s="10" t="s">
        <v>10</v>
      </c>
      <c r="AR2" s="11" t="s">
        <v>11</v>
      </c>
      <c r="AS2" s="10"/>
      <c r="AT2" s="10" t="s">
        <v>183</v>
      </c>
      <c r="AU2" s="10" t="s">
        <v>184</v>
      </c>
      <c r="AV2" s="10" t="s">
        <v>63</v>
      </c>
      <c r="AW2" s="10"/>
      <c r="AX2" s="10" t="s">
        <v>43</v>
      </c>
      <c r="AY2" s="10" t="s">
        <v>44</v>
      </c>
      <c r="AZ2" s="10" t="s">
        <v>45</v>
      </c>
      <c r="BA2" s="10" t="s">
        <v>46</v>
      </c>
      <c r="BB2" s="12" t="s">
        <v>162</v>
      </c>
    </row>
    <row r="3" spans="1:56" x14ac:dyDescent="0.35">
      <c r="A3">
        <v>0</v>
      </c>
      <c r="B3" s="5">
        <f>A3/86400</f>
        <v>0</v>
      </c>
      <c r="C3" s="23">
        <v>200</v>
      </c>
      <c r="D3" s="23">
        <v>200</v>
      </c>
      <c r="E3" s="23">
        <v>100</v>
      </c>
      <c r="F3" s="24">
        <v>200</v>
      </c>
      <c r="G3" s="15">
        <v>3</v>
      </c>
      <c r="H3" s="16">
        <v>1</v>
      </c>
      <c r="I3">
        <f>G3+H3</f>
        <v>4</v>
      </c>
      <c r="J3" s="17">
        <v>5</v>
      </c>
      <c r="K3" s="6">
        <f>G3-SUM(L3:V3)+O3</f>
        <v>0</v>
      </c>
      <c r="L3" s="17">
        <v>3</v>
      </c>
      <c r="N3" s="20"/>
      <c r="O3" s="13">
        <f>SUM(P3:T3)</f>
        <v>0</v>
      </c>
      <c r="Q3" s="39"/>
      <c r="W3" s="26">
        <v>600</v>
      </c>
      <c r="X3" s="27">
        <v>900</v>
      </c>
      <c r="Y3" s="28">
        <v>525</v>
      </c>
      <c r="Z3" s="29">
        <v>210</v>
      </c>
      <c r="AA3" s="28"/>
      <c r="AB3" s="9">
        <f>_xlfn.IFNA(VLOOKUP(BB3,'Cost&amp;Time'!A:E,3,FALSE),0)+_xlfn.IFNA(VLOOKUP(BC3,'Cost&amp;Time'!A:E,3,FALSE),0)+_xlfn.IFNA(VLOOKUP(BD3,'Cost&amp;Time'!A:E,3,FALSE),0)+_xlfn.IFNA(VLOOKUP(BE3,'Cost&amp;Time'!A:E,3,FALSE),0)+_xlfn.IFNA(VLOOKUP(BF3,'Cost&amp;Time'!A:E,3,FALSE),0)+_xlfn.IFNA(VLOOKUP(BG3,'Cost&amp;Time'!A:E,3,FALSE),0)+_xlfn.IFNA(VLOOKUP(BH3,'Cost&amp;Time'!A:E,3,FALSE),0)+_xlfn.IFNA(VLOOKUP(BI3,'Cost&amp;Time'!A:E,3,FALSE),0)</f>
        <v>50</v>
      </c>
      <c r="AC3" s="9">
        <f>_xlfn.IFNA(VLOOKUP(BB3,'Cost&amp;Time'!A:E,2,FALSE),0)+_xlfn.IFNA(VLOOKUP(BC3,'Cost&amp;Time'!A:E,2,FALSE),0)+_xlfn.IFNA(VLOOKUP(BD3,'Cost&amp;Time'!A:E,2,FALSE),0)+_xlfn.IFNA(VLOOKUP(BE3,'Cost&amp;Time'!A:E,2,FALSE),0)+_xlfn.IFNA(VLOOKUP(BF3,'Cost&amp;Time'!A:E,2,FALSE),0)+_xlfn.IFNA(VLOOKUP(BG3,'Cost&amp;Time'!A:E,2,FALSE),0)+_xlfn.IFNA(VLOOKUP(BH3,'Cost&amp;Time'!A:E,2,FALSE),0)+_xlfn.IFNA(VLOOKUP(BI3,'Cost&amp;Time'!A:E,2,FALSE),0)</f>
        <v>50</v>
      </c>
      <c r="AD3" s="9">
        <f>_xlfn.IFNA(VLOOKUP(BB3,'Cost&amp;Time'!A:E,4,FALSE),0)+_xlfn.IFNA(VLOOKUP(BC3,'Cost&amp;Time'!A:E,4,FALSE),0)+_xlfn.IFNA(VLOOKUP(BD3,'Cost&amp;Time'!A:E,4,FALSE),0)+_xlfn.IFNA(VLOOKUP(BE3,'Cost&amp;Time'!A:E,4,FALSE),0)+_xlfn.IFNA(VLOOKUP(BF3,'Cost&amp;Time'!A:E,4,FALSE),0)+_xlfn.IFNA(VLOOKUP(BG3,'Cost&amp;Time'!A:E,4,FALSE),0)+_xlfn.IFNA(VLOOKUP(BH3,'Cost&amp;Time'!A:E,4,FALSE),0)+_xlfn.IFNA(VLOOKUP(BI3,'Cost&amp;Time'!A:E,4,FALSE),0)</f>
        <v>0</v>
      </c>
      <c r="AE3" s="6">
        <f>_xlfn.IFNA(VLOOKUP(BB3,'Cost&amp;Time'!A:E,5,FALSE),0)+_xlfn.IFNA(VLOOKUP(BC3,'Cost&amp;Time'!A:E,5,FALSE),0)+_xlfn.IFNA(VLOOKUP(BD3,'Cost&amp;Time'!A:E,5,FALSE),0)+_xlfn.IFNA(VLOOKUP(BE3,'Cost&amp;Time'!A:E,5,FALSE),0)+_xlfn.IFNA(VLOOKUP(BF3,'Cost&amp;Time'!A:E,5,FALSE),0)+_xlfn.IFNA(VLOOKUP(BG3,'Cost&amp;Time'!A:E,5,FALSE),0)+_xlfn.IFNA(VLOOKUP(BH3,'Cost&amp;Time'!A:E,5,FALSE),0)+_xlfn.IFNA(VLOOKUP(BI3,'Cost&amp;Time'!A:E,5,FALSE),0)</f>
        <v>0</v>
      </c>
      <c r="AX3" s="9">
        <v>0</v>
      </c>
      <c r="AY3" s="28">
        <v>0</v>
      </c>
      <c r="AZ3" s="28">
        <v>0</v>
      </c>
      <c r="BA3" s="33">
        <v>0</v>
      </c>
      <c r="BB3" t="s">
        <v>73</v>
      </c>
      <c r="BC3" t="s">
        <v>49</v>
      </c>
      <c r="BD3" t="s">
        <v>49</v>
      </c>
    </row>
    <row r="4" spans="1:56" x14ac:dyDescent="0.35">
      <c r="A4">
        <f>A3+25</f>
        <v>25</v>
      </c>
      <c r="B4" s="5">
        <f>A4/86400</f>
        <v>2.8935185185185184E-4</v>
      </c>
      <c r="C4" s="23">
        <f>C3-AB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150</v>
      </c>
      <c r="D4" s="23">
        <f>D3-AC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150</v>
      </c>
      <c r="E4" s="23">
        <f>E3-AD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100</v>
      </c>
      <c r="F4" s="24">
        <f>F3-AE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200</v>
      </c>
      <c r="G4" s="15">
        <f t="shared" ref="G4:G38" si="0">G3+COUNTIF(BB3:BK3,"Villager")</f>
        <v>4</v>
      </c>
      <c r="H4" s="16">
        <v>1</v>
      </c>
      <c r="I4">
        <f t="shared" ref="I4:I38" si="1">G4+H4</f>
        <v>5</v>
      </c>
      <c r="J4" s="16">
        <f>5+COUNTIF(BB$3:BP3,"House")*5</f>
        <v>15</v>
      </c>
      <c r="K4" s="6">
        <f t="shared" ref="K4:K38" si="2">G4-SUM(L4:V4)+O4</f>
        <v>0</v>
      </c>
      <c r="L4" s="9">
        <v>4</v>
      </c>
      <c r="O4" s="13">
        <f t="shared" ref="O4:O38" si="3">SUM(P4:T4)</f>
        <v>0</v>
      </c>
      <c r="W4" s="26">
        <f>W3-IF(AG3=0,P3*Rates!B$2,IF(AND(AG3=1,AH3=0),P3*Rates!C$2,Rates!D2))/6000*(A4-A3)*$A$1</f>
        <v>600</v>
      </c>
      <c r="X4" s="28">
        <f>X3-IF(AG3=0,Q3*Rates!B$3,IF(AND(AG3=1,AH3=0),Q3*Rates!C$3,Rates!D3))/6000*(A4-A3)*$A$1</f>
        <v>900</v>
      </c>
      <c r="Y4" s="28">
        <f>Y3-IF(AG3=0,R3*Rates!B$4,IF(AND(AG3=1,AH3=0),R3*Rates!C$4,Rates!D4))/6000*(A4-A3)*$A$1</f>
        <v>525</v>
      </c>
      <c r="Z4" s="29">
        <f>Z3-IF(AG3=0,S3*Rates!B$5,IF(AND(AG3=1,AH3=0),S3*Rates!C$5,Rates!D5))/6000*(A4-A3)*$A$1</f>
        <v>210</v>
      </c>
      <c r="AA4" s="28"/>
      <c r="AB4" s="9">
        <f>_xlfn.IFNA(VLOOKUP(BB4,'Cost&amp;Time'!A:E,3,FALSE),0)+_xlfn.IFNA(VLOOKUP(BC4,'Cost&amp;Time'!A:E,3,FALSE),0)+_xlfn.IFNA(VLOOKUP(BD4,'Cost&amp;Time'!A:E,3,FALSE),0)+_xlfn.IFNA(VLOOKUP(BE4,'Cost&amp;Time'!A:E,3,FALSE),0)+_xlfn.IFNA(VLOOKUP(BF4,'Cost&amp;Time'!A:E,3,FALSE),0)+_xlfn.IFNA(VLOOKUP(BG4,'Cost&amp;Time'!A:E,3,FALSE),0)+_xlfn.IFNA(VLOOKUP(BH4,'Cost&amp;Time'!A:E,3,FALSE),0)+_xlfn.IFNA(VLOOKUP(BI4,'Cost&amp;Time'!A:E,3,FALSE),0)</f>
        <v>0</v>
      </c>
      <c r="AC4" s="9">
        <f>_xlfn.IFNA(VLOOKUP(BB4,'Cost&amp;Time'!A:E,2,FALSE),0)+_xlfn.IFNA(VLOOKUP(BC4,'Cost&amp;Time'!A:E,2,FALSE),0)+_xlfn.IFNA(VLOOKUP(BD4,'Cost&amp;Time'!A:E,2,FALSE),0)+_xlfn.IFNA(VLOOKUP(BE4,'Cost&amp;Time'!A:E,2,FALSE),0)+_xlfn.IFNA(VLOOKUP(BF4,'Cost&amp;Time'!A:E,2,FALSE),0)+_xlfn.IFNA(VLOOKUP(BG4,'Cost&amp;Time'!A:E,2,FALSE),0)+_xlfn.IFNA(VLOOKUP(BH4,'Cost&amp;Time'!A:E,2,FALSE),0)+_xlfn.IFNA(VLOOKUP(BI4,'Cost&amp;Time'!A:E,2,FALSE),0)</f>
        <v>50</v>
      </c>
      <c r="AD4" s="9">
        <f>_xlfn.IFNA(VLOOKUP(BB4,'Cost&amp;Time'!A:E,4,FALSE),0)+_xlfn.IFNA(VLOOKUP(BC4,'Cost&amp;Time'!A:E,4,FALSE),0)+_xlfn.IFNA(VLOOKUP(BD4,'Cost&amp;Time'!A:E,4,FALSE),0)+_xlfn.IFNA(VLOOKUP(BE4,'Cost&amp;Time'!A:E,4,FALSE),0)+_xlfn.IFNA(VLOOKUP(BF4,'Cost&amp;Time'!A:E,4,FALSE),0)+_xlfn.IFNA(VLOOKUP(BG4,'Cost&amp;Time'!A:E,4,FALSE),0)+_xlfn.IFNA(VLOOKUP(BH4,'Cost&amp;Time'!A:E,4,FALSE),0)+_xlfn.IFNA(VLOOKUP(BI4,'Cost&amp;Time'!A:E,4,FALSE),0)</f>
        <v>0</v>
      </c>
      <c r="AE4" s="6">
        <f>_xlfn.IFNA(VLOOKUP(BB4,'Cost&amp;Time'!A:E,5,FALSE),0)+_xlfn.IFNA(VLOOKUP(BC4,'Cost&amp;Time'!A:E,5,FALSE),0)+_xlfn.IFNA(VLOOKUP(BD4,'Cost&amp;Time'!A:E,5,FALSE),0)+_xlfn.IFNA(VLOOKUP(BE4,'Cost&amp;Time'!A:E,5,FALSE),0)+_xlfn.IFNA(VLOOKUP(BF4,'Cost&amp;Time'!A:E,5,FALSE),0)+_xlfn.IFNA(VLOOKUP(BG4,'Cost&amp;Time'!A:E,5,FALSE),0)+_xlfn.IFNA(VLOOKUP(BH4,'Cost&amp;Time'!A:E,5,FALSE),0)+_xlfn.IFNA(VLOOKUP(BI4,'Cost&amp;Time'!A:E,5,FALSE),0)</f>
        <v>0</v>
      </c>
      <c r="AX4" s="28">
        <f>AX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0</v>
      </c>
      <c r="AY4" s="28">
        <f>AY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0</v>
      </c>
      <c r="AZ4" s="28">
        <f>AZ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0</v>
      </c>
      <c r="BA4" s="28">
        <f>BA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0</v>
      </c>
      <c r="BB4" t="s">
        <v>73</v>
      </c>
    </row>
    <row r="5" spans="1:56" x14ac:dyDescent="0.35">
      <c r="A5">
        <f t="shared" ref="A5:A31" si="4">A4+25</f>
        <v>50</v>
      </c>
      <c r="B5" s="5">
        <f t="shared" ref="B5:B38" si="5">A5/86400</f>
        <v>5.7870370370370367E-4</v>
      </c>
      <c r="C5" s="23">
        <f>C4-AB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150</v>
      </c>
      <c r="D5" s="23">
        <f>D4-AC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100</v>
      </c>
      <c r="E5" s="23">
        <f>E4-AD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100</v>
      </c>
      <c r="F5" s="24">
        <f>F4-AE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200</v>
      </c>
      <c r="G5" s="15">
        <f t="shared" si="0"/>
        <v>5</v>
      </c>
      <c r="H5" s="16">
        <v>1</v>
      </c>
      <c r="I5">
        <f t="shared" si="1"/>
        <v>6</v>
      </c>
      <c r="J5" s="16">
        <f>5+COUNTIF(BB$3:BP4,"House")*5</f>
        <v>15</v>
      </c>
      <c r="K5" s="6">
        <f t="shared" si="2"/>
        <v>0</v>
      </c>
      <c r="O5" s="13">
        <f t="shared" si="3"/>
        <v>5</v>
      </c>
      <c r="P5" s="38">
        <v>5</v>
      </c>
      <c r="W5" s="26">
        <f>W4-IF(AG4=0,P4*Rates!B$2,IF(AND(AG4=1,AH4=0),P4*Rates!C$2,Rates!D3))/6000*(A5-A4)*$A$1</f>
        <v>600</v>
      </c>
      <c r="X5" s="28">
        <f>X4-IF(AG4=0,Q4*Rates!B$3,IF(AND(AG4=1,AH4=0),Q4*Rates!C$3,Rates!D4))/6000*(A5-A4)*$A$1</f>
        <v>900</v>
      </c>
      <c r="Y5" s="28">
        <f>Y4-IF(AG4=0,R4*Rates!B$4,IF(AND(AG4=1,AH4=0),R4*Rates!C$4,Rates!D5))/6000*(A5-A4)*$A$1</f>
        <v>525</v>
      </c>
      <c r="Z5" s="29">
        <f>Z4-IF(AG4=0,S4*Rates!B$5,IF(AND(AG4=1,AH4=0),S4*Rates!C$5,Rates!D6))/6000*(A5-A4)*$A$1</f>
        <v>210</v>
      </c>
      <c r="AA5" s="28"/>
      <c r="AB5" s="9">
        <f>_xlfn.IFNA(VLOOKUP(BB5,'Cost&amp;Time'!A:E,3,FALSE),0)+_xlfn.IFNA(VLOOKUP(BC5,'Cost&amp;Time'!A:E,3,FALSE),0)+_xlfn.IFNA(VLOOKUP(BD5,'Cost&amp;Time'!A:E,3,FALSE),0)+_xlfn.IFNA(VLOOKUP(BE5,'Cost&amp;Time'!A:E,3,FALSE),0)+_xlfn.IFNA(VLOOKUP(BF5,'Cost&amp;Time'!A:E,3,FALSE),0)+_xlfn.IFNA(VLOOKUP(BG5,'Cost&amp;Time'!A:E,3,FALSE),0)+_xlfn.IFNA(VLOOKUP(BH5,'Cost&amp;Time'!A:E,3,FALSE),0)+_xlfn.IFNA(VLOOKUP(BI5,'Cost&amp;Time'!A:E,3,FALSE),0)</f>
        <v>0</v>
      </c>
      <c r="AC5" s="9">
        <f>_xlfn.IFNA(VLOOKUP(BB5,'Cost&amp;Time'!A:E,2,FALSE),0)+_xlfn.IFNA(VLOOKUP(BC5,'Cost&amp;Time'!A:E,2,FALSE),0)+_xlfn.IFNA(VLOOKUP(BD5,'Cost&amp;Time'!A:E,2,FALSE),0)+_xlfn.IFNA(VLOOKUP(BE5,'Cost&amp;Time'!A:E,2,FALSE),0)+_xlfn.IFNA(VLOOKUP(BF5,'Cost&amp;Time'!A:E,2,FALSE),0)+_xlfn.IFNA(VLOOKUP(BG5,'Cost&amp;Time'!A:E,2,FALSE),0)+_xlfn.IFNA(VLOOKUP(BH5,'Cost&amp;Time'!A:E,2,FALSE),0)+_xlfn.IFNA(VLOOKUP(BI5,'Cost&amp;Time'!A:E,2,FALSE),0)</f>
        <v>50</v>
      </c>
      <c r="AD5" s="9">
        <f>_xlfn.IFNA(VLOOKUP(BB5,'Cost&amp;Time'!A:E,4,FALSE),0)+_xlfn.IFNA(VLOOKUP(BC5,'Cost&amp;Time'!A:E,4,FALSE),0)+_xlfn.IFNA(VLOOKUP(BD5,'Cost&amp;Time'!A:E,4,FALSE),0)+_xlfn.IFNA(VLOOKUP(BE5,'Cost&amp;Time'!A:E,4,FALSE),0)+_xlfn.IFNA(VLOOKUP(BF5,'Cost&amp;Time'!A:E,4,FALSE),0)+_xlfn.IFNA(VLOOKUP(BG5,'Cost&amp;Time'!A:E,4,FALSE),0)+_xlfn.IFNA(VLOOKUP(BH5,'Cost&amp;Time'!A:E,4,FALSE),0)+_xlfn.IFNA(VLOOKUP(BI5,'Cost&amp;Time'!A:E,4,FALSE),0)</f>
        <v>0</v>
      </c>
      <c r="AE5" s="6">
        <f>_xlfn.IFNA(VLOOKUP(BB5,'Cost&amp;Time'!A:E,5,FALSE),0)+_xlfn.IFNA(VLOOKUP(BC5,'Cost&amp;Time'!A:E,5,FALSE),0)+_xlfn.IFNA(VLOOKUP(BD5,'Cost&amp;Time'!A:E,5,FALSE),0)+_xlfn.IFNA(VLOOKUP(BE5,'Cost&amp;Time'!A:E,5,FALSE),0)+_xlfn.IFNA(VLOOKUP(BF5,'Cost&amp;Time'!A:E,5,FALSE),0)+_xlfn.IFNA(VLOOKUP(BG5,'Cost&amp;Time'!A:E,5,FALSE),0)+_xlfn.IFNA(VLOOKUP(BH5,'Cost&amp;Time'!A:E,5,FALSE),0)+_xlfn.IFNA(VLOOKUP(BI5,'Cost&amp;Time'!A:E,5,FALSE),0)</f>
        <v>0</v>
      </c>
      <c r="AX5" s="28">
        <f>AX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0</v>
      </c>
      <c r="AY5" s="28">
        <f>AY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0</v>
      </c>
      <c r="AZ5" s="28">
        <f>AZ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0</v>
      </c>
      <c r="BA5" s="28">
        <f>BA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0</v>
      </c>
      <c r="BB5" t="s">
        <v>73</v>
      </c>
    </row>
    <row r="6" spans="1:56" x14ac:dyDescent="0.35">
      <c r="A6">
        <f t="shared" si="4"/>
        <v>75</v>
      </c>
      <c r="B6" s="5">
        <f t="shared" si="5"/>
        <v>8.6805555555555551E-4</v>
      </c>
      <c r="C6" s="23">
        <f>C5-AB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150</v>
      </c>
      <c r="D6" s="23">
        <f>D5-AC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87.317499999999995</v>
      </c>
      <c r="E6" s="23">
        <f>E5-AD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100</v>
      </c>
      <c r="F6" s="24">
        <f>F5-AE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200</v>
      </c>
      <c r="G6" s="15">
        <f t="shared" si="0"/>
        <v>6</v>
      </c>
      <c r="H6" s="16">
        <v>1</v>
      </c>
      <c r="I6">
        <f t="shared" si="1"/>
        <v>7</v>
      </c>
      <c r="J6" s="16">
        <f>5+COUNTIF(BB$3:BP5,"House")*5</f>
        <v>15</v>
      </c>
      <c r="K6" s="6">
        <f t="shared" si="2"/>
        <v>0</v>
      </c>
      <c r="O6" s="13">
        <f t="shared" si="3"/>
        <v>6</v>
      </c>
      <c r="P6" s="38">
        <v>6</v>
      </c>
      <c r="W6" s="26">
        <f>W5-IF(AG5=0,P5*Rates!B$2,IF(AND(AG5=1,AH5=0),P5*Rates!C$2,Rates!D4))/6000*(A6-A5)*$A$1</f>
        <v>562.6825</v>
      </c>
      <c r="X6" s="28">
        <f>X5-IF(AG5=0,Q5*Rates!B$3,IF(AND(AG5=1,AH5=0),Q5*Rates!C$3,Rates!D5))/6000*(A6-A5)*$A$1</f>
        <v>900</v>
      </c>
      <c r="Y6" s="28">
        <f>Y5-IF(AG5=0,R5*Rates!B$4,IF(AND(AG5=1,AH5=0),R5*Rates!C$4,Rates!D6))/6000*(A6-A5)*$A$1</f>
        <v>525</v>
      </c>
      <c r="Z6" s="29">
        <f>Z5-IF(AG5=0,S5*Rates!B$5,IF(AND(AG5=1,AH5=0),S5*Rates!C$5,Rates!D7))/6000*(A6-A5)*$A$1</f>
        <v>210</v>
      </c>
      <c r="AA6" s="28"/>
      <c r="AB6" s="9">
        <f>_xlfn.IFNA(VLOOKUP(BB6,'Cost&amp;Time'!A:E,3,FALSE),0)+_xlfn.IFNA(VLOOKUP(BC6,'Cost&amp;Time'!A:E,3,FALSE),0)+_xlfn.IFNA(VLOOKUP(BD6,'Cost&amp;Time'!A:E,3,FALSE),0)+_xlfn.IFNA(VLOOKUP(BE6,'Cost&amp;Time'!A:E,3,FALSE),0)+_xlfn.IFNA(VLOOKUP(BF6,'Cost&amp;Time'!A:E,3,FALSE),0)+_xlfn.IFNA(VLOOKUP(BG6,'Cost&amp;Time'!A:E,3,FALSE),0)+_xlfn.IFNA(VLOOKUP(BH6,'Cost&amp;Time'!A:E,3,FALSE),0)+_xlfn.IFNA(VLOOKUP(BI6,'Cost&amp;Time'!A:E,3,FALSE),0)</f>
        <v>0</v>
      </c>
      <c r="AC6" s="9">
        <f>_xlfn.IFNA(VLOOKUP(BB6,'Cost&amp;Time'!A:E,2,FALSE),0)+_xlfn.IFNA(VLOOKUP(BC6,'Cost&amp;Time'!A:E,2,FALSE),0)+_xlfn.IFNA(VLOOKUP(BD6,'Cost&amp;Time'!A:E,2,FALSE),0)+_xlfn.IFNA(VLOOKUP(BE6,'Cost&amp;Time'!A:E,2,FALSE),0)+_xlfn.IFNA(VLOOKUP(BF6,'Cost&amp;Time'!A:E,2,FALSE),0)+_xlfn.IFNA(VLOOKUP(BG6,'Cost&amp;Time'!A:E,2,FALSE),0)+_xlfn.IFNA(VLOOKUP(BH6,'Cost&amp;Time'!A:E,2,FALSE),0)+_xlfn.IFNA(VLOOKUP(BI6,'Cost&amp;Time'!A:E,2,FALSE),0)</f>
        <v>50</v>
      </c>
      <c r="AD6" s="9">
        <f>_xlfn.IFNA(VLOOKUP(BB6,'Cost&amp;Time'!A:E,4,FALSE),0)+_xlfn.IFNA(VLOOKUP(BC6,'Cost&amp;Time'!A:E,4,FALSE),0)+_xlfn.IFNA(VLOOKUP(BD6,'Cost&amp;Time'!A:E,4,FALSE),0)+_xlfn.IFNA(VLOOKUP(BE6,'Cost&amp;Time'!A:E,4,FALSE),0)+_xlfn.IFNA(VLOOKUP(BF6,'Cost&amp;Time'!A:E,4,FALSE),0)+_xlfn.IFNA(VLOOKUP(BG6,'Cost&amp;Time'!A:E,4,FALSE),0)+_xlfn.IFNA(VLOOKUP(BH6,'Cost&amp;Time'!A:E,4,FALSE),0)+_xlfn.IFNA(VLOOKUP(BI6,'Cost&amp;Time'!A:E,4,FALSE),0)</f>
        <v>0</v>
      </c>
      <c r="AE6" s="6">
        <f>_xlfn.IFNA(VLOOKUP(BB6,'Cost&amp;Time'!A:E,5,FALSE),0)+_xlfn.IFNA(VLOOKUP(BC6,'Cost&amp;Time'!A:E,5,FALSE),0)+_xlfn.IFNA(VLOOKUP(BD6,'Cost&amp;Time'!A:E,5,FALSE),0)+_xlfn.IFNA(VLOOKUP(BE6,'Cost&amp;Time'!A:E,5,FALSE),0)+_xlfn.IFNA(VLOOKUP(BF6,'Cost&amp;Time'!A:E,5,FALSE),0)+_xlfn.IFNA(VLOOKUP(BG6,'Cost&amp;Time'!A:E,5,FALSE),0)+_xlfn.IFNA(VLOOKUP(BH6,'Cost&amp;Time'!A:E,5,FALSE),0)+_xlfn.IFNA(VLOOKUP(BI6,'Cost&amp;Time'!A:E,5,FALSE),0)</f>
        <v>0</v>
      </c>
      <c r="AX6" s="28">
        <f>AX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0</v>
      </c>
      <c r="AY6" s="28">
        <f>AY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37.317500000000003</v>
      </c>
      <c r="AZ6" s="28">
        <f>AZ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0</v>
      </c>
      <c r="BA6" s="28">
        <f>BA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0</v>
      </c>
      <c r="BB6" t="s">
        <v>73</v>
      </c>
    </row>
    <row r="7" spans="1:56" x14ac:dyDescent="0.35">
      <c r="A7">
        <f t="shared" si="4"/>
        <v>100</v>
      </c>
      <c r="B7" s="5">
        <f t="shared" si="5"/>
        <v>1.1574074074074073E-3</v>
      </c>
      <c r="C7" s="23">
        <f>C6-AB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150</v>
      </c>
      <c r="D7" s="23">
        <f>D6-AC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82.098500000000001</v>
      </c>
      <c r="E7" s="23">
        <f>E6-AD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100</v>
      </c>
      <c r="F7" s="24">
        <f>F6-AE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200</v>
      </c>
      <c r="G7" s="15">
        <f t="shared" si="0"/>
        <v>7</v>
      </c>
      <c r="H7" s="16">
        <v>1</v>
      </c>
      <c r="I7">
        <f t="shared" si="1"/>
        <v>8</v>
      </c>
      <c r="J7" s="16">
        <f>5+COUNTIF(BB$3:BP6,"House")*5</f>
        <v>15</v>
      </c>
      <c r="K7" s="6">
        <f t="shared" si="2"/>
        <v>0</v>
      </c>
      <c r="L7" s="9">
        <v>1</v>
      </c>
      <c r="O7" s="13">
        <f t="shared" si="3"/>
        <v>6</v>
      </c>
      <c r="P7" s="38">
        <v>6</v>
      </c>
      <c r="W7" s="26">
        <f>W6-IF(AG6=0,P6*Rates!B$2,IF(AND(AG6=1,AH6=0),P6*Rates!C$2,Rates!D5))/6000*(A7-A6)*$A$1</f>
        <v>517.90149999999994</v>
      </c>
      <c r="X7" s="28">
        <f>X6-IF(AG6=0,Q6*Rates!B$3,IF(AND(AG6=1,AH6=0),Q6*Rates!C$3,Rates!D6))/6000*(A7-A6)*$A$1</f>
        <v>900</v>
      </c>
      <c r="Y7" s="28">
        <f>Y6-IF(AG6=0,R6*Rates!B$4,IF(AND(AG6=1,AH6=0),R6*Rates!C$4,Rates!D7))/6000*(A7-A6)*$A$1</f>
        <v>525</v>
      </c>
      <c r="Z7" s="29">
        <f>Z6-IF(AG6=0,S6*Rates!B$5,IF(AND(AG6=1,AH6=0),S6*Rates!C$5,Rates!D8))/6000*(A7-A6)*$A$1</f>
        <v>210</v>
      </c>
      <c r="AA7" s="28"/>
      <c r="AB7" s="9">
        <f>_xlfn.IFNA(VLOOKUP(BB7,'Cost&amp;Time'!A:E,3,FALSE),0)+_xlfn.IFNA(VLOOKUP(BC7,'Cost&amp;Time'!A:E,3,FALSE),0)+_xlfn.IFNA(VLOOKUP(BD7,'Cost&amp;Time'!A:E,3,FALSE),0)+_xlfn.IFNA(VLOOKUP(BE7,'Cost&amp;Time'!A:E,3,FALSE),0)+_xlfn.IFNA(VLOOKUP(BF7,'Cost&amp;Time'!A:E,3,FALSE),0)+_xlfn.IFNA(VLOOKUP(BG7,'Cost&amp;Time'!A:E,3,FALSE),0)+_xlfn.IFNA(VLOOKUP(BH7,'Cost&amp;Time'!A:E,3,FALSE),0)+_xlfn.IFNA(VLOOKUP(BI7,'Cost&amp;Time'!A:E,3,FALSE),0)</f>
        <v>100</v>
      </c>
      <c r="AC7" s="9">
        <f>_xlfn.IFNA(VLOOKUP(BB7,'Cost&amp;Time'!A:E,2,FALSE),0)+_xlfn.IFNA(VLOOKUP(BC7,'Cost&amp;Time'!A:E,2,FALSE),0)+_xlfn.IFNA(VLOOKUP(BD7,'Cost&amp;Time'!A:E,2,FALSE),0)+_xlfn.IFNA(VLOOKUP(BE7,'Cost&amp;Time'!A:E,2,FALSE),0)+_xlfn.IFNA(VLOOKUP(BF7,'Cost&amp;Time'!A:E,2,FALSE),0)+_xlfn.IFNA(VLOOKUP(BG7,'Cost&amp;Time'!A:E,2,FALSE),0)+_xlfn.IFNA(VLOOKUP(BH7,'Cost&amp;Time'!A:E,2,FALSE),0)+_xlfn.IFNA(VLOOKUP(BI7,'Cost&amp;Time'!A:E,2,FALSE),0)</f>
        <v>50</v>
      </c>
      <c r="AD7" s="9">
        <f>_xlfn.IFNA(VLOOKUP(BB7,'Cost&amp;Time'!A:E,4,FALSE),0)+_xlfn.IFNA(VLOOKUP(BC7,'Cost&amp;Time'!A:E,4,FALSE),0)+_xlfn.IFNA(VLOOKUP(BD7,'Cost&amp;Time'!A:E,4,FALSE),0)+_xlfn.IFNA(VLOOKUP(BE7,'Cost&amp;Time'!A:E,4,FALSE),0)+_xlfn.IFNA(VLOOKUP(BF7,'Cost&amp;Time'!A:E,4,FALSE),0)+_xlfn.IFNA(VLOOKUP(BG7,'Cost&amp;Time'!A:E,4,FALSE),0)+_xlfn.IFNA(VLOOKUP(BH7,'Cost&amp;Time'!A:E,4,FALSE),0)+_xlfn.IFNA(VLOOKUP(BI7,'Cost&amp;Time'!A:E,4,FALSE),0)</f>
        <v>0</v>
      </c>
      <c r="AE7" s="6">
        <f>_xlfn.IFNA(VLOOKUP(BB7,'Cost&amp;Time'!A:E,5,FALSE),0)+_xlfn.IFNA(VLOOKUP(BC7,'Cost&amp;Time'!A:E,5,FALSE),0)+_xlfn.IFNA(VLOOKUP(BD7,'Cost&amp;Time'!A:E,5,FALSE),0)+_xlfn.IFNA(VLOOKUP(BE7,'Cost&amp;Time'!A:E,5,FALSE),0)+_xlfn.IFNA(VLOOKUP(BF7,'Cost&amp;Time'!A:E,5,FALSE),0)+_xlfn.IFNA(VLOOKUP(BG7,'Cost&amp;Time'!A:E,5,FALSE),0)+_xlfn.IFNA(VLOOKUP(BH7,'Cost&amp;Time'!A:E,5,FALSE),0)+_xlfn.IFNA(VLOOKUP(BI7,'Cost&amp;Time'!A:E,5,FALSE),0)</f>
        <v>0</v>
      </c>
      <c r="AX7" s="28">
        <f>AX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0</v>
      </c>
      <c r="AY7" s="28">
        <f>AY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82.098500000000001</v>
      </c>
      <c r="AZ7" s="28">
        <f>AZ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0</v>
      </c>
      <c r="BA7" s="28">
        <f>BA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0</v>
      </c>
      <c r="BB7" t="s">
        <v>73</v>
      </c>
      <c r="BC7" t="s">
        <v>52</v>
      </c>
    </row>
    <row r="8" spans="1:56" x14ac:dyDescent="0.35">
      <c r="A8">
        <f t="shared" si="4"/>
        <v>125</v>
      </c>
      <c r="B8" s="5">
        <f t="shared" si="5"/>
        <v>1.4467592592592592E-3</v>
      </c>
      <c r="C8" s="23">
        <f>C7-AB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50</v>
      </c>
      <c r="D8" s="23">
        <f>D7-AC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76.879500000000007</v>
      </c>
      <c r="E8" s="23">
        <f>E7-AD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100</v>
      </c>
      <c r="F8" s="24">
        <f>F7-AE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200</v>
      </c>
      <c r="G8" s="15">
        <f t="shared" si="0"/>
        <v>8</v>
      </c>
      <c r="H8" s="16">
        <v>1</v>
      </c>
      <c r="I8">
        <f t="shared" si="1"/>
        <v>9</v>
      </c>
      <c r="J8" s="16">
        <f>5+COUNTIF(BB$3:BP7,"House")*5</f>
        <v>15</v>
      </c>
      <c r="K8" s="6">
        <f t="shared" si="2"/>
        <v>0</v>
      </c>
      <c r="L8" s="9">
        <v>1</v>
      </c>
      <c r="N8" s="19">
        <v>1</v>
      </c>
      <c r="O8" s="13">
        <f t="shared" si="3"/>
        <v>6</v>
      </c>
      <c r="P8" s="38">
        <v>6</v>
      </c>
      <c r="W8" s="26">
        <f>W7-IF(AG7=0,P7*Rates!B$2,IF(AND(AG7=1,AH7=0),P7*Rates!C$2,Rates!D6))/6000*(A8-A7)*$A$1</f>
        <v>473.12049999999994</v>
      </c>
      <c r="X8" s="28">
        <f>X7-IF(AG7=0,Q7*Rates!B$3,IF(AND(AG7=1,AH7=0),Q7*Rates!C$3,Rates!D7))/6000*(A8-A7)*$A$1</f>
        <v>900</v>
      </c>
      <c r="Y8" s="28">
        <f>Y7-IF(AG7=0,R7*Rates!B$4,IF(AND(AG7=1,AH7=0),R7*Rates!C$4,Rates!D8))/6000*(A8-A7)*$A$1</f>
        <v>525</v>
      </c>
      <c r="Z8" s="29">
        <f>Z7-IF(AG7=0,S7*Rates!B$5,IF(AND(AG7=1,AH7=0),S7*Rates!C$5,Rates!D9))/6000*(A8-A7)*$A$1</f>
        <v>210</v>
      </c>
      <c r="AA8" s="28"/>
      <c r="AB8" s="9">
        <f>_xlfn.IFNA(VLOOKUP(BB8,'Cost&amp;Time'!A:E,3,FALSE),0)+_xlfn.IFNA(VLOOKUP(BC8,'Cost&amp;Time'!A:E,3,FALSE),0)+_xlfn.IFNA(VLOOKUP(BD8,'Cost&amp;Time'!A:E,3,FALSE),0)+_xlfn.IFNA(VLOOKUP(BE8,'Cost&amp;Time'!A:E,3,FALSE),0)+_xlfn.IFNA(VLOOKUP(BF8,'Cost&amp;Time'!A:E,3,FALSE),0)+_xlfn.IFNA(VLOOKUP(BG8,'Cost&amp;Time'!A:E,3,FALSE),0)+_xlfn.IFNA(VLOOKUP(BH8,'Cost&amp;Time'!A:E,3,FALSE),0)+_xlfn.IFNA(VLOOKUP(BI8,'Cost&amp;Time'!A:E,3,FALSE),0)</f>
        <v>0</v>
      </c>
      <c r="AC8" s="9">
        <f>_xlfn.IFNA(VLOOKUP(BB8,'Cost&amp;Time'!A:E,2,FALSE),0)+_xlfn.IFNA(VLOOKUP(BC8,'Cost&amp;Time'!A:E,2,FALSE),0)+_xlfn.IFNA(VLOOKUP(BD8,'Cost&amp;Time'!A:E,2,FALSE),0)+_xlfn.IFNA(VLOOKUP(BE8,'Cost&amp;Time'!A:E,2,FALSE),0)+_xlfn.IFNA(VLOOKUP(BF8,'Cost&amp;Time'!A:E,2,FALSE),0)+_xlfn.IFNA(VLOOKUP(BG8,'Cost&amp;Time'!A:E,2,FALSE),0)+_xlfn.IFNA(VLOOKUP(BH8,'Cost&amp;Time'!A:E,2,FALSE),0)+_xlfn.IFNA(VLOOKUP(BI8,'Cost&amp;Time'!A:E,2,FALSE),0)</f>
        <v>50</v>
      </c>
      <c r="AD8" s="9">
        <f>_xlfn.IFNA(VLOOKUP(BB8,'Cost&amp;Time'!A:E,4,FALSE),0)+_xlfn.IFNA(VLOOKUP(BC8,'Cost&amp;Time'!A:E,4,FALSE),0)+_xlfn.IFNA(VLOOKUP(BD8,'Cost&amp;Time'!A:E,4,FALSE),0)+_xlfn.IFNA(VLOOKUP(BE8,'Cost&amp;Time'!A:E,4,FALSE),0)+_xlfn.IFNA(VLOOKUP(BF8,'Cost&amp;Time'!A:E,4,FALSE),0)+_xlfn.IFNA(VLOOKUP(BG8,'Cost&amp;Time'!A:E,4,FALSE),0)+_xlfn.IFNA(VLOOKUP(BH8,'Cost&amp;Time'!A:E,4,FALSE),0)+_xlfn.IFNA(VLOOKUP(BI8,'Cost&amp;Time'!A:E,4,FALSE),0)</f>
        <v>0</v>
      </c>
      <c r="AE8" s="6">
        <f>_xlfn.IFNA(VLOOKUP(BB8,'Cost&amp;Time'!A:E,5,FALSE),0)+_xlfn.IFNA(VLOOKUP(BC8,'Cost&amp;Time'!A:E,5,FALSE),0)+_xlfn.IFNA(VLOOKUP(BD8,'Cost&amp;Time'!A:E,5,FALSE),0)+_xlfn.IFNA(VLOOKUP(BE8,'Cost&amp;Time'!A:E,5,FALSE),0)+_xlfn.IFNA(VLOOKUP(BF8,'Cost&amp;Time'!A:E,5,FALSE),0)+_xlfn.IFNA(VLOOKUP(BG8,'Cost&amp;Time'!A:E,5,FALSE),0)+_xlfn.IFNA(VLOOKUP(BH8,'Cost&amp;Time'!A:E,5,FALSE),0)+_xlfn.IFNA(VLOOKUP(BI8,'Cost&amp;Time'!A:E,5,FALSE),0)</f>
        <v>0</v>
      </c>
      <c r="AX8" s="28">
        <f>AX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0</v>
      </c>
      <c r="AY8" s="28">
        <f>AY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126.87950000000001</v>
      </c>
      <c r="AZ8" s="28">
        <f>AZ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0</v>
      </c>
      <c r="BA8" s="28">
        <f>BA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0</v>
      </c>
      <c r="BB8" t="s">
        <v>73</v>
      </c>
    </row>
    <row r="9" spans="1:56" x14ac:dyDescent="0.35">
      <c r="A9">
        <f t="shared" si="4"/>
        <v>150</v>
      </c>
      <c r="B9" s="5">
        <f t="shared" si="5"/>
        <v>1.736111111111111E-3</v>
      </c>
      <c r="C9" s="23">
        <f>C8-AB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56.804166666666667</v>
      </c>
      <c r="D9" s="23">
        <f>D8-AC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71.660500000000013</v>
      </c>
      <c r="E9" s="23">
        <f>E8-AD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100</v>
      </c>
      <c r="F9" s="24">
        <f>F8-AE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200</v>
      </c>
      <c r="G9" s="15">
        <f t="shared" si="0"/>
        <v>9</v>
      </c>
      <c r="H9" s="16">
        <v>1</v>
      </c>
      <c r="I9">
        <f t="shared" si="1"/>
        <v>10</v>
      </c>
      <c r="J9" s="16">
        <f>5+COUNTIF(BB$3:BP8,"House")*5</f>
        <v>15</v>
      </c>
      <c r="K9" s="6">
        <f t="shared" si="2"/>
        <v>0</v>
      </c>
      <c r="N9" s="19">
        <v>3</v>
      </c>
      <c r="O9" s="13">
        <f t="shared" si="3"/>
        <v>6</v>
      </c>
      <c r="P9" s="38">
        <v>6</v>
      </c>
      <c r="W9" s="26">
        <f>W8-IF(AG8=0,P8*Rates!B$2,IF(AND(AG8=1,AH8=0),P8*Rates!C$2,Rates!D7))/6000*(A9-A8)*$A$1</f>
        <v>428.33949999999993</v>
      </c>
      <c r="X9" s="28">
        <f>X8-IF(AG8=0,Q8*Rates!B$3,IF(AND(AG8=1,AH8=0),Q8*Rates!C$3,Rates!D8))/6000*(A9-A8)*$A$1</f>
        <v>900</v>
      </c>
      <c r="Y9" s="28">
        <f>Y8-IF(AG8=0,R8*Rates!B$4,IF(AND(AG8=1,AH8=0),R8*Rates!C$4,Rates!D9))/6000*(A9-A8)*$A$1</f>
        <v>525</v>
      </c>
      <c r="Z9" s="29">
        <f>Z8-IF(AG8=0,S8*Rates!B$5,IF(AND(AG8=1,AH8=0),S8*Rates!C$5,Rates!D10))/6000*(A9-A8)*$A$1</f>
        <v>210</v>
      </c>
      <c r="AA9" s="28"/>
      <c r="AB9" s="9">
        <f>_xlfn.IFNA(VLOOKUP(BB9,'Cost&amp;Time'!A:E,3,FALSE),0)+_xlfn.IFNA(VLOOKUP(BC9,'Cost&amp;Time'!A:E,3,FALSE),0)+_xlfn.IFNA(VLOOKUP(BD9,'Cost&amp;Time'!A:E,3,FALSE),0)+_xlfn.IFNA(VLOOKUP(BE9,'Cost&amp;Time'!A:E,3,FALSE),0)+_xlfn.IFNA(VLOOKUP(BF9,'Cost&amp;Time'!A:E,3,FALSE),0)+_xlfn.IFNA(VLOOKUP(BG9,'Cost&amp;Time'!A:E,3,FALSE),0)+_xlfn.IFNA(VLOOKUP(BH9,'Cost&amp;Time'!A:E,3,FALSE),0)+_xlfn.IFNA(VLOOKUP(BI9,'Cost&amp;Time'!A:E,3,FALSE),0)</f>
        <v>0</v>
      </c>
      <c r="AC9" s="9">
        <f>_xlfn.IFNA(VLOOKUP(BB9,'Cost&amp;Time'!A:E,2,FALSE),0)+_xlfn.IFNA(VLOOKUP(BC9,'Cost&amp;Time'!A:E,2,FALSE),0)+_xlfn.IFNA(VLOOKUP(BD9,'Cost&amp;Time'!A:E,2,FALSE),0)+_xlfn.IFNA(VLOOKUP(BE9,'Cost&amp;Time'!A:E,2,FALSE),0)+_xlfn.IFNA(VLOOKUP(BF9,'Cost&amp;Time'!A:E,2,FALSE),0)+_xlfn.IFNA(VLOOKUP(BG9,'Cost&amp;Time'!A:E,2,FALSE),0)+_xlfn.IFNA(VLOOKUP(BH9,'Cost&amp;Time'!A:E,2,FALSE),0)+_xlfn.IFNA(VLOOKUP(BI9,'Cost&amp;Time'!A:E,2,FALSE),0)</f>
        <v>50</v>
      </c>
      <c r="AD9" s="9">
        <f>_xlfn.IFNA(VLOOKUP(BB9,'Cost&amp;Time'!A:E,4,FALSE),0)+_xlfn.IFNA(VLOOKUP(BC9,'Cost&amp;Time'!A:E,4,FALSE),0)+_xlfn.IFNA(VLOOKUP(BD9,'Cost&amp;Time'!A:E,4,FALSE),0)+_xlfn.IFNA(VLOOKUP(BE9,'Cost&amp;Time'!A:E,4,FALSE),0)+_xlfn.IFNA(VLOOKUP(BF9,'Cost&amp;Time'!A:E,4,FALSE),0)+_xlfn.IFNA(VLOOKUP(BG9,'Cost&amp;Time'!A:E,4,FALSE),0)+_xlfn.IFNA(VLOOKUP(BH9,'Cost&amp;Time'!A:E,4,FALSE),0)+_xlfn.IFNA(VLOOKUP(BI9,'Cost&amp;Time'!A:E,4,FALSE),0)</f>
        <v>0</v>
      </c>
      <c r="AE9" s="6">
        <f>_xlfn.IFNA(VLOOKUP(BB9,'Cost&amp;Time'!A:E,5,FALSE),0)+_xlfn.IFNA(VLOOKUP(BC9,'Cost&amp;Time'!A:E,5,FALSE),0)+_xlfn.IFNA(VLOOKUP(BD9,'Cost&amp;Time'!A:E,5,FALSE),0)+_xlfn.IFNA(VLOOKUP(BE9,'Cost&amp;Time'!A:E,5,FALSE),0)+_xlfn.IFNA(VLOOKUP(BF9,'Cost&amp;Time'!A:E,5,FALSE),0)+_xlfn.IFNA(VLOOKUP(BG9,'Cost&amp;Time'!A:E,5,FALSE),0)+_xlfn.IFNA(VLOOKUP(BH9,'Cost&amp;Time'!A:E,5,FALSE),0)+_xlfn.IFNA(VLOOKUP(BI9,'Cost&amp;Time'!A:E,5,FALSE),0)</f>
        <v>0</v>
      </c>
      <c r="AX9" s="28">
        <f>AX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6.8041666666666663</v>
      </c>
      <c r="AY9" s="28">
        <f>AY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171.66050000000001</v>
      </c>
      <c r="AZ9" s="28">
        <f>AZ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0</v>
      </c>
      <c r="BA9" s="28">
        <f>BA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0</v>
      </c>
      <c r="BB9" t="s">
        <v>73</v>
      </c>
    </row>
    <row r="10" spans="1:56" x14ac:dyDescent="0.35">
      <c r="A10">
        <f t="shared" si="4"/>
        <v>175</v>
      </c>
      <c r="B10" s="5">
        <f t="shared" si="5"/>
        <v>2.0254629629629629E-3</v>
      </c>
      <c r="C10" s="23">
        <f>C9-AB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77.216666666666669</v>
      </c>
      <c r="D10" s="23">
        <f>D9-AC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66.441500000000019</v>
      </c>
      <c r="E10" s="23">
        <f>E9-AD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100</v>
      </c>
      <c r="F10" s="24">
        <f>F9-AE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200</v>
      </c>
      <c r="G10" s="15">
        <f t="shared" si="0"/>
        <v>10</v>
      </c>
      <c r="H10" s="16">
        <v>1</v>
      </c>
      <c r="I10">
        <f t="shared" si="1"/>
        <v>11</v>
      </c>
      <c r="J10" s="16">
        <f>5+COUNTIF(BB$3:BP9,"House")*5</f>
        <v>15</v>
      </c>
      <c r="K10" s="6">
        <f t="shared" si="2"/>
        <v>0</v>
      </c>
      <c r="N10" s="19">
        <v>4</v>
      </c>
      <c r="O10" s="13">
        <f t="shared" si="3"/>
        <v>6</v>
      </c>
      <c r="P10" s="38">
        <v>6</v>
      </c>
      <c r="W10" s="26">
        <f>W9-IF(AG9=0,P9*Rates!B$2,IF(AND(AG9=1,AH9=0),P9*Rates!C$2,Rates!D8))/6000*(A10-A9)*$A$1</f>
        <v>383.55849999999992</v>
      </c>
      <c r="X10" s="28">
        <f>X9-IF(AG9=0,Q9*Rates!B$3,IF(AND(AG9=1,AH9=0),Q9*Rates!C$3,Rates!D9))/6000*(A10-A9)*$A$1</f>
        <v>900</v>
      </c>
      <c r="Y10" s="28">
        <f>Y9-IF(AG9=0,R9*Rates!B$4,IF(AND(AG9=1,AH9=0),R9*Rates!C$4,Rates!D10))/6000*(A10-A9)*$A$1</f>
        <v>525</v>
      </c>
      <c r="Z10" s="29">
        <f>Z9-IF(AG9=0,S9*Rates!B$5,IF(AND(AG9=1,AH9=0),S9*Rates!C$5,Rates!D11))/6000*(A10-A9)*$A$1</f>
        <v>210</v>
      </c>
      <c r="AA10" s="28"/>
      <c r="AB10" s="9">
        <f>_xlfn.IFNA(VLOOKUP(BB10,'Cost&amp;Time'!A:E,3,FALSE),0)+_xlfn.IFNA(VLOOKUP(BC10,'Cost&amp;Time'!A:E,3,FALSE),0)+_xlfn.IFNA(VLOOKUP(BD10,'Cost&amp;Time'!A:E,3,FALSE),0)+_xlfn.IFNA(VLOOKUP(BE10,'Cost&amp;Time'!A:E,3,FALSE),0)+_xlfn.IFNA(VLOOKUP(BF10,'Cost&amp;Time'!A:E,3,FALSE),0)+_xlfn.IFNA(VLOOKUP(BG10,'Cost&amp;Time'!A:E,3,FALSE),0)+_xlfn.IFNA(VLOOKUP(BH10,'Cost&amp;Time'!A:E,3,FALSE),0)+_xlfn.IFNA(VLOOKUP(BI10,'Cost&amp;Time'!A:E,3,FALSE),0)</f>
        <v>0</v>
      </c>
      <c r="AC10" s="9">
        <f>_xlfn.IFNA(VLOOKUP(BB10,'Cost&amp;Time'!A:E,2,FALSE),0)+_xlfn.IFNA(VLOOKUP(BC10,'Cost&amp;Time'!A:E,2,FALSE),0)+_xlfn.IFNA(VLOOKUP(BD10,'Cost&amp;Time'!A:E,2,FALSE),0)+_xlfn.IFNA(VLOOKUP(BE10,'Cost&amp;Time'!A:E,2,FALSE),0)+_xlfn.IFNA(VLOOKUP(BF10,'Cost&amp;Time'!A:E,2,FALSE),0)+_xlfn.IFNA(VLOOKUP(BG10,'Cost&amp;Time'!A:E,2,FALSE),0)+_xlfn.IFNA(VLOOKUP(BH10,'Cost&amp;Time'!A:E,2,FALSE),0)+_xlfn.IFNA(VLOOKUP(BI10,'Cost&amp;Time'!A:E,2,FALSE),0)</f>
        <v>50</v>
      </c>
      <c r="AD10" s="9">
        <f>_xlfn.IFNA(VLOOKUP(BB10,'Cost&amp;Time'!A:E,4,FALSE),0)+_xlfn.IFNA(VLOOKUP(BC10,'Cost&amp;Time'!A:E,4,FALSE),0)+_xlfn.IFNA(VLOOKUP(BD10,'Cost&amp;Time'!A:E,4,FALSE),0)+_xlfn.IFNA(VLOOKUP(BE10,'Cost&amp;Time'!A:E,4,FALSE),0)+_xlfn.IFNA(VLOOKUP(BF10,'Cost&amp;Time'!A:E,4,FALSE),0)+_xlfn.IFNA(VLOOKUP(BG10,'Cost&amp;Time'!A:E,4,FALSE),0)+_xlfn.IFNA(VLOOKUP(BH10,'Cost&amp;Time'!A:E,4,FALSE),0)+_xlfn.IFNA(VLOOKUP(BI10,'Cost&amp;Time'!A:E,4,FALSE),0)</f>
        <v>0</v>
      </c>
      <c r="AE10" s="6">
        <f>_xlfn.IFNA(VLOOKUP(BB10,'Cost&amp;Time'!A:E,5,FALSE),0)+_xlfn.IFNA(VLOOKUP(BC10,'Cost&amp;Time'!A:E,5,FALSE),0)+_xlfn.IFNA(VLOOKUP(BD10,'Cost&amp;Time'!A:E,5,FALSE),0)+_xlfn.IFNA(VLOOKUP(BE10,'Cost&amp;Time'!A:E,5,FALSE),0)+_xlfn.IFNA(VLOOKUP(BF10,'Cost&amp;Time'!A:E,5,FALSE),0)+_xlfn.IFNA(VLOOKUP(BG10,'Cost&amp;Time'!A:E,5,FALSE),0)+_xlfn.IFNA(VLOOKUP(BH10,'Cost&amp;Time'!A:E,5,FALSE),0)+_xlfn.IFNA(VLOOKUP(BI10,'Cost&amp;Time'!A:E,5,FALSE),0)</f>
        <v>0</v>
      </c>
      <c r="AX10" s="28">
        <f>AX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27.216666666666669</v>
      </c>
      <c r="AY10" s="28">
        <f>AY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216.44150000000002</v>
      </c>
      <c r="AZ10" s="28">
        <f>AZ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0</v>
      </c>
      <c r="BA10" s="28">
        <f>BA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0</v>
      </c>
      <c r="BB10" t="s">
        <v>73</v>
      </c>
    </row>
    <row r="11" spans="1:56" x14ac:dyDescent="0.35">
      <c r="A11">
        <f t="shared" si="4"/>
        <v>200</v>
      </c>
      <c r="B11" s="5">
        <f t="shared" si="5"/>
        <v>2.3148148148148147E-3</v>
      </c>
      <c r="C11" s="23">
        <f>C10-AB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104.43333333333334</v>
      </c>
      <c r="D11" s="23">
        <f>D10-AC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61.222500000000025</v>
      </c>
      <c r="E11" s="23">
        <f>E10-AD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100</v>
      </c>
      <c r="F11" s="24">
        <f>F10-AE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200</v>
      </c>
      <c r="G11" s="15">
        <f t="shared" si="0"/>
        <v>11</v>
      </c>
      <c r="H11" s="16">
        <v>1</v>
      </c>
      <c r="I11">
        <f t="shared" si="1"/>
        <v>12</v>
      </c>
      <c r="J11" s="16">
        <f>5+COUNTIF(BB$3:BP10,"House")*5</f>
        <v>15</v>
      </c>
      <c r="K11" s="6">
        <f t="shared" si="2"/>
        <v>0</v>
      </c>
      <c r="N11" s="19">
        <v>4</v>
      </c>
      <c r="O11" s="13">
        <f t="shared" si="3"/>
        <v>7</v>
      </c>
      <c r="P11" s="38">
        <v>5</v>
      </c>
      <c r="R11" s="38">
        <v>2</v>
      </c>
      <c r="W11" s="26">
        <f>W10-IF(AG10=0,P10*Rates!B$2,IF(AND(AG10=1,AH10=0),P10*Rates!C$2,Rates!D9))/6000*(A11-A10)*$A$1</f>
        <v>338.77749999999992</v>
      </c>
      <c r="X11" s="28">
        <f>X10-IF(AG10=0,Q10*Rates!B$3,IF(AND(AG10=1,AH10=0),Q10*Rates!C$3,Rates!D10))/6000*(A11-A10)*$A$1</f>
        <v>900</v>
      </c>
      <c r="Y11" s="28">
        <f>Y10-IF(AG10=0,R10*Rates!B$4,IF(AND(AG10=1,AH10=0),R10*Rates!C$4,Rates!D11))/6000*(A11-A10)*$A$1</f>
        <v>525</v>
      </c>
      <c r="Z11" s="29">
        <f>Z10-IF(AG10=0,S10*Rates!B$5,IF(AND(AG10=1,AH10=0),S10*Rates!C$5,Rates!D12))/6000*(A11-A10)*$A$1</f>
        <v>210</v>
      </c>
      <c r="AA11" s="28"/>
      <c r="AB11" s="9">
        <f>_xlfn.IFNA(VLOOKUP(BB11,'Cost&amp;Time'!A:E,3,FALSE),0)+_xlfn.IFNA(VLOOKUP(BC11,'Cost&amp;Time'!A:E,3,FALSE),0)+_xlfn.IFNA(VLOOKUP(BD11,'Cost&amp;Time'!A:E,3,FALSE),0)+_xlfn.IFNA(VLOOKUP(BE11,'Cost&amp;Time'!A:E,3,FALSE),0)+_xlfn.IFNA(VLOOKUP(BF11,'Cost&amp;Time'!A:E,3,FALSE),0)+_xlfn.IFNA(VLOOKUP(BG11,'Cost&amp;Time'!A:E,3,FALSE),0)+_xlfn.IFNA(VLOOKUP(BH11,'Cost&amp;Time'!A:E,3,FALSE),0)+_xlfn.IFNA(VLOOKUP(BI11,'Cost&amp;Time'!A:E,3,FALSE),0)</f>
        <v>0</v>
      </c>
      <c r="AC11" s="9">
        <f>_xlfn.IFNA(VLOOKUP(BB11,'Cost&amp;Time'!A:E,2,FALSE),0)+_xlfn.IFNA(VLOOKUP(BC11,'Cost&amp;Time'!A:E,2,FALSE),0)+_xlfn.IFNA(VLOOKUP(BD11,'Cost&amp;Time'!A:E,2,FALSE),0)+_xlfn.IFNA(VLOOKUP(BE11,'Cost&amp;Time'!A:E,2,FALSE),0)+_xlfn.IFNA(VLOOKUP(BF11,'Cost&amp;Time'!A:E,2,FALSE),0)+_xlfn.IFNA(VLOOKUP(BG11,'Cost&amp;Time'!A:E,2,FALSE),0)+_xlfn.IFNA(VLOOKUP(BH11,'Cost&amp;Time'!A:E,2,FALSE),0)+_xlfn.IFNA(VLOOKUP(BI11,'Cost&amp;Time'!A:E,2,FALSE),0)</f>
        <v>0</v>
      </c>
      <c r="AD11" s="9">
        <f>_xlfn.IFNA(VLOOKUP(BB11,'Cost&amp;Time'!A:E,4,FALSE),0)+_xlfn.IFNA(VLOOKUP(BC11,'Cost&amp;Time'!A:E,4,FALSE),0)+_xlfn.IFNA(VLOOKUP(BD11,'Cost&amp;Time'!A:E,4,FALSE),0)+_xlfn.IFNA(VLOOKUP(BE11,'Cost&amp;Time'!A:E,4,FALSE),0)+_xlfn.IFNA(VLOOKUP(BF11,'Cost&amp;Time'!A:E,4,FALSE),0)+_xlfn.IFNA(VLOOKUP(BG11,'Cost&amp;Time'!A:E,4,FALSE),0)+_xlfn.IFNA(VLOOKUP(BH11,'Cost&amp;Time'!A:E,4,FALSE),0)+_xlfn.IFNA(VLOOKUP(BI11,'Cost&amp;Time'!A:E,4,FALSE),0)</f>
        <v>50</v>
      </c>
      <c r="AE11" s="6">
        <f>_xlfn.IFNA(VLOOKUP(BB11,'Cost&amp;Time'!A:E,5,FALSE),0)+_xlfn.IFNA(VLOOKUP(BC11,'Cost&amp;Time'!A:E,5,FALSE),0)+_xlfn.IFNA(VLOOKUP(BD11,'Cost&amp;Time'!A:E,5,FALSE),0)+_xlfn.IFNA(VLOOKUP(BE11,'Cost&amp;Time'!A:E,5,FALSE),0)+_xlfn.IFNA(VLOOKUP(BF11,'Cost&amp;Time'!A:E,5,FALSE),0)+_xlfn.IFNA(VLOOKUP(BG11,'Cost&amp;Time'!A:E,5,FALSE),0)+_xlfn.IFNA(VLOOKUP(BH11,'Cost&amp;Time'!A:E,5,FALSE),0)+_xlfn.IFNA(VLOOKUP(BI11,'Cost&amp;Time'!A:E,5,FALSE),0)</f>
        <v>0</v>
      </c>
      <c r="AX11" s="28">
        <f>AX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54.433333333333337</v>
      </c>
      <c r="AY11" s="28">
        <f>AY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261.22250000000003</v>
      </c>
      <c r="AZ11" s="28">
        <f>AZ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0</v>
      </c>
      <c r="BA11" s="28">
        <f>BA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0</v>
      </c>
      <c r="BB11" t="s">
        <v>100</v>
      </c>
    </row>
    <row r="12" spans="1:56" x14ac:dyDescent="0.35">
      <c r="A12">
        <f t="shared" si="4"/>
        <v>225</v>
      </c>
      <c r="B12" s="5">
        <f t="shared" si="5"/>
        <v>2.6041666666666665E-3</v>
      </c>
      <c r="C12" s="23">
        <f>C11-AB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131.65</v>
      </c>
      <c r="D12" s="23">
        <f>D11-AC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117.07800000000003</v>
      </c>
      <c r="E12" s="23">
        <f>E11-AD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50</v>
      </c>
      <c r="F12" s="24">
        <f>F11-AE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200</v>
      </c>
      <c r="G12" s="15">
        <f t="shared" si="0"/>
        <v>11</v>
      </c>
      <c r="H12" s="16">
        <v>1</v>
      </c>
      <c r="I12">
        <f t="shared" si="1"/>
        <v>12</v>
      </c>
      <c r="J12" s="16">
        <f>5+COUNTIF(BB$3:BP11,"House")*5</f>
        <v>15</v>
      </c>
      <c r="K12" s="6">
        <f t="shared" si="2"/>
        <v>0</v>
      </c>
      <c r="N12" s="19">
        <v>4</v>
      </c>
      <c r="O12" s="13">
        <f t="shared" si="3"/>
        <v>7</v>
      </c>
      <c r="P12" s="38">
        <v>2</v>
      </c>
      <c r="R12" s="41">
        <v>5</v>
      </c>
      <c r="W12" s="26">
        <f>W11-IF(AG11=0,P11*Rates!B$2,IF(AND(AG11=1,AH11=0),P11*Rates!C$2,Rates!D10))/6000*(A12-A11)*$A$1</f>
        <v>301.45999999999992</v>
      </c>
      <c r="X12" s="28">
        <f>X11-IF(AG11=0,Q11*Rates!B$3,IF(AND(AG11=1,AH11=0),Q11*Rates!C$3,Rates!D11))/6000*(A12-A11)*$A$1</f>
        <v>900</v>
      </c>
      <c r="Y12" s="28">
        <f>Y11-IF(AG11=0,R11*Rates!B$4,IF(AND(AG11=1,AH11=0),R11*Rates!C$4,Rates!D12))/6000*(A12-A11)*$A$1</f>
        <v>506.46199999999999</v>
      </c>
      <c r="Z12" s="29">
        <f>Z11-IF(AG11=0,S11*Rates!B$5,IF(AND(AG11=1,AH11=0),S11*Rates!C$5,Rates!D13))/6000*(A12-A11)*$A$1</f>
        <v>210</v>
      </c>
      <c r="AA12" s="28"/>
      <c r="AB12" s="9">
        <f>_xlfn.IFNA(VLOOKUP(BB12,'Cost&amp;Time'!A:E,3,FALSE),0)+_xlfn.IFNA(VLOOKUP(BC12,'Cost&amp;Time'!A:E,3,FALSE),0)+_xlfn.IFNA(VLOOKUP(BD12,'Cost&amp;Time'!A:E,3,FALSE),0)+_xlfn.IFNA(VLOOKUP(BE12,'Cost&amp;Time'!A:E,3,FALSE),0)+_xlfn.IFNA(VLOOKUP(BF12,'Cost&amp;Time'!A:E,3,FALSE),0)+_xlfn.IFNA(VLOOKUP(BG12,'Cost&amp;Time'!A:E,3,FALSE),0)+_xlfn.IFNA(VLOOKUP(BH12,'Cost&amp;Time'!A:E,3,FALSE),0)+_xlfn.IFNA(VLOOKUP(BI12,'Cost&amp;Time'!A:E,3,FALSE),0)</f>
        <v>0</v>
      </c>
      <c r="AC12" s="9">
        <f>_xlfn.IFNA(VLOOKUP(BB12,'Cost&amp;Time'!A:E,2,FALSE),0)+_xlfn.IFNA(VLOOKUP(BC12,'Cost&amp;Time'!A:E,2,FALSE),0)+_xlfn.IFNA(VLOOKUP(BD12,'Cost&amp;Time'!A:E,2,FALSE),0)+_xlfn.IFNA(VLOOKUP(BE12,'Cost&amp;Time'!A:E,2,FALSE),0)+_xlfn.IFNA(VLOOKUP(BF12,'Cost&amp;Time'!A:E,2,FALSE),0)+_xlfn.IFNA(VLOOKUP(BG12,'Cost&amp;Time'!A:E,2,FALSE),0)+_xlfn.IFNA(VLOOKUP(BH12,'Cost&amp;Time'!A:E,2,FALSE),0)+_xlfn.IFNA(VLOOKUP(BI12,'Cost&amp;Time'!A:E,2,FALSE),0)</f>
        <v>50</v>
      </c>
      <c r="AD12" s="9">
        <f>_xlfn.IFNA(VLOOKUP(BB12,'Cost&amp;Time'!A:E,4,FALSE),0)+_xlfn.IFNA(VLOOKUP(BC12,'Cost&amp;Time'!A:E,4,FALSE),0)+_xlfn.IFNA(VLOOKUP(BD12,'Cost&amp;Time'!A:E,4,FALSE),0)+_xlfn.IFNA(VLOOKUP(BE12,'Cost&amp;Time'!A:E,4,FALSE),0)+_xlfn.IFNA(VLOOKUP(BF12,'Cost&amp;Time'!A:E,4,FALSE),0)+_xlfn.IFNA(VLOOKUP(BG12,'Cost&amp;Time'!A:E,4,FALSE),0)+_xlfn.IFNA(VLOOKUP(BH12,'Cost&amp;Time'!A:E,4,FALSE),0)+_xlfn.IFNA(VLOOKUP(BI12,'Cost&amp;Time'!A:E,4,FALSE),0)</f>
        <v>0</v>
      </c>
      <c r="AE12" s="6">
        <f>_xlfn.IFNA(VLOOKUP(BB12,'Cost&amp;Time'!A:E,5,FALSE),0)+_xlfn.IFNA(VLOOKUP(BC12,'Cost&amp;Time'!A:E,5,FALSE),0)+_xlfn.IFNA(VLOOKUP(BD12,'Cost&amp;Time'!A:E,5,FALSE),0)+_xlfn.IFNA(VLOOKUP(BE12,'Cost&amp;Time'!A:E,5,FALSE),0)+_xlfn.IFNA(VLOOKUP(BF12,'Cost&amp;Time'!A:E,5,FALSE),0)+_xlfn.IFNA(VLOOKUP(BG12,'Cost&amp;Time'!A:E,5,FALSE),0)+_xlfn.IFNA(VLOOKUP(BH12,'Cost&amp;Time'!A:E,5,FALSE),0)+_xlfn.IFNA(VLOOKUP(BI12,'Cost&amp;Time'!A:E,5,FALSE),0)</f>
        <v>0</v>
      </c>
      <c r="AX12" s="28">
        <f>AX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81.650000000000006</v>
      </c>
      <c r="AY12" s="28">
        <f>AY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317.07800000000003</v>
      </c>
      <c r="AZ12" s="28">
        <f>AZ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0</v>
      </c>
      <c r="BA12" s="28">
        <f>BA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0</v>
      </c>
      <c r="BB12" t="s">
        <v>73</v>
      </c>
    </row>
    <row r="13" spans="1:56" x14ac:dyDescent="0.35">
      <c r="A13">
        <f t="shared" si="4"/>
        <v>250</v>
      </c>
      <c r="B13" s="5">
        <f t="shared" si="5"/>
        <v>2.8935185185185184E-3</v>
      </c>
      <c r="C13" s="23">
        <f>C12-AB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158.86666666666667</v>
      </c>
      <c r="D13" s="23">
        <f>D12-AC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128.35000000000002</v>
      </c>
      <c r="E13" s="23">
        <f>E12-AD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50</v>
      </c>
      <c r="F13" s="24">
        <f>F12-AE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200</v>
      </c>
      <c r="G13" s="15">
        <f t="shared" si="0"/>
        <v>12</v>
      </c>
      <c r="H13" s="16">
        <v>1</v>
      </c>
      <c r="I13">
        <f t="shared" si="1"/>
        <v>13</v>
      </c>
      <c r="J13" s="16">
        <f>5+COUNTIF(BB$3:BP12,"House")*5</f>
        <v>15</v>
      </c>
      <c r="K13" s="6">
        <f t="shared" si="2"/>
        <v>0</v>
      </c>
      <c r="L13" s="9">
        <v>1</v>
      </c>
      <c r="N13" s="19">
        <v>4</v>
      </c>
      <c r="O13" s="13">
        <f t="shared" si="3"/>
        <v>7</v>
      </c>
      <c r="P13" s="38">
        <v>2</v>
      </c>
      <c r="R13" s="38">
        <v>5</v>
      </c>
      <c r="W13" s="26">
        <f>W12-IF(AG12=0,P12*Rates!B$2,IF(AND(AG12=1,AH12=0),P12*Rates!C$2,Rates!D11))/6000*(A13-A12)*$A$1</f>
        <v>286.5329999999999</v>
      </c>
      <c r="X13" s="28">
        <f>X12-IF(AG12=0,Q12*Rates!B$3,IF(AND(AG12=1,AH12=0),Q12*Rates!C$3,Rates!D12))/6000*(A13-A12)*$A$1</f>
        <v>900</v>
      </c>
      <c r="Y13" s="28">
        <f>Y12-IF(AG12=0,R12*Rates!B$4,IF(AND(AG12=1,AH12=0),R12*Rates!C$4,Rates!D13))/6000*(A13-A12)*$A$1</f>
        <v>460.11699999999996</v>
      </c>
      <c r="Z13" s="29">
        <f>Z12-IF(AG12=0,S12*Rates!B$5,IF(AND(AG12=1,AH12=0),S12*Rates!C$5,Rates!D14))/6000*(A13-A12)*$A$1</f>
        <v>210</v>
      </c>
      <c r="AA13" s="28"/>
      <c r="AB13" s="9">
        <f>_xlfn.IFNA(VLOOKUP(BB13,'Cost&amp;Time'!A:E,3,FALSE),0)+_xlfn.IFNA(VLOOKUP(BC13,'Cost&amp;Time'!A:E,3,FALSE),0)+_xlfn.IFNA(VLOOKUP(BD13,'Cost&amp;Time'!A:E,3,FALSE),0)+_xlfn.IFNA(VLOOKUP(BE13,'Cost&amp;Time'!A:E,3,FALSE),0)+_xlfn.IFNA(VLOOKUP(BF13,'Cost&amp;Time'!A:E,3,FALSE),0)+_xlfn.IFNA(VLOOKUP(BG13,'Cost&amp;Time'!A:E,3,FALSE),0)+_xlfn.IFNA(VLOOKUP(BH13,'Cost&amp;Time'!A:E,3,FALSE),0)+_xlfn.IFNA(VLOOKUP(BI13,'Cost&amp;Time'!A:E,3,FALSE),0)</f>
        <v>25</v>
      </c>
      <c r="AC13" s="9">
        <f>_xlfn.IFNA(VLOOKUP(BB13,'Cost&amp;Time'!A:E,2,FALSE),0)+_xlfn.IFNA(VLOOKUP(BC13,'Cost&amp;Time'!A:E,2,FALSE),0)+_xlfn.IFNA(VLOOKUP(BD13,'Cost&amp;Time'!A:E,2,FALSE),0)+_xlfn.IFNA(VLOOKUP(BE13,'Cost&amp;Time'!A:E,2,FALSE),0)+_xlfn.IFNA(VLOOKUP(BF13,'Cost&amp;Time'!A:E,2,FALSE),0)+_xlfn.IFNA(VLOOKUP(BG13,'Cost&amp;Time'!A:E,2,FALSE),0)+_xlfn.IFNA(VLOOKUP(BH13,'Cost&amp;Time'!A:E,2,FALSE),0)+_xlfn.IFNA(VLOOKUP(BI13,'Cost&amp;Time'!A:E,2,FALSE),0)</f>
        <v>50</v>
      </c>
      <c r="AD13" s="9">
        <f>_xlfn.IFNA(VLOOKUP(BB13,'Cost&amp;Time'!A:E,4,FALSE),0)+_xlfn.IFNA(VLOOKUP(BC13,'Cost&amp;Time'!A:E,4,FALSE),0)+_xlfn.IFNA(VLOOKUP(BD13,'Cost&amp;Time'!A:E,4,FALSE),0)+_xlfn.IFNA(VLOOKUP(BE13,'Cost&amp;Time'!A:E,4,FALSE),0)+_xlfn.IFNA(VLOOKUP(BF13,'Cost&amp;Time'!A:E,4,FALSE),0)+_xlfn.IFNA(VLOOKUP(BG13,'Cost&amp;Time'!A:E,4,FALSE),0)+_xlfn.IFNA(VLOOKUP(BH13,'Cost&amp;Time'!A:E,4,FALSE),0)+_xlfn.IFNA(VLOOKUP(BI13,'Cost&amp;Time'!A:E,4,FALSE),0)</f>
        <v>0</v>
      </c>
      <c r="AE13" s="6">
        <f>_xlfn.IFNA(VLOOKUP(BB13,'Cost&amp;Time'!A:E,5,FALSE),0)+_xlfn.IFNA(VLOOKUP(BC13,'Cost&amp;Time'!A:E,5,FALSE),0)+_xlfn.IFNA(VLOOKUP(BD13,'Cost&amp;Time'!A:E,5,FALSE),0)+_xlfn.IFNA(VLOOKUP(BE13,'Cost&amp;Time'!A:E,5,FALSE),0)+_xlfn.IFNA(VLOOKUP(BF13,'Cost&amp;Time'!A:E,5,FALSE),0)+_xlfn.IFNA(VLOOKUP(BG13,'Cost&amp;Time'!A:E,5,FALSE),0)+_xlfn.IFNA(VLOOKUP(BH13,'Cost&amp;Time'!A:E,5,FALSE),0)+_xlfn.IFNA(VLOOKUP(BI13,'Cost&amp;Time'!A:E,5,FALSE),0)</f>
        <v>0</v>
      </c>
      <c r="AX13" s="28">
        <f>AX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108.86666666666667</v>
      </c>
      <c r="AY13" s="28">
        <f>AY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378.35</v>
      </c>
      <c r="AZ13" s="28">
        <f>AZ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0</v>
      </c>
      <c r="BA13" s="28">
        <f>BA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0</v>
      </c>
      <c r="BB13" t="s">
        <v>73</v>
      </c>
      <c r="BC13" t="s">
        <v>49</v>
      </c>
    </row>
    <row r="14" spans="1:56" x14ac:dyDescent="0.35">
      <c r="A14">
        <f t="shared" si="4"/>
        <v>275</v>
      </c>
      <c r="B14" s="5">
        <f t="shared" si="5"/>
        <v>3.1828703703703702E-3</v>
      </c>
      <c r="C14" s="23">
        <f>C13-AB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161.08333333333334</v>
      </c>
      <c r="D14" s="23">
        <f>D13-AC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139.62200000000001</v>
      </c>
      <c r="E14" s="23">
        <f>E13-AD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50</v>
      </c>
      <c r="F14" s="24">
        <f>F13-AE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200</v>
      </c>
      <c r="G14" s="15">
        <f t="shared" si="0"/>
        <v>13</v>
      </c>
      <c r="H14" s="16">
        <v>1</v>
      </c>
      <c r="I14">
        <f t="shared" si="1"/>
        <v>14</v>
      </c>
      <c r="J14" s="16">
        <f>5+COUNTIF(BB$3:BP13,"House")*5</f>
        <v>20</v>
      </c>
      <c r="K14" s="6">
        <f t="shared" si="2"/>
        <v>0</v>
      </c>
      <c r="L14" s="9">
        <v>1.6</v>
      </c>
      <c r="N14" s="19">
        <v>4</v>
      </c>
      <c r="O14" s="13">
        <f t="shared" si="3"/>
        <v>7.4</v>
      </c>
      <c r="P14" s="38">
        <v>1.4</v>
      </c>
      <c r="R14" s="41">
        <v>5</v>
      </c>
      <c r="S14" s="41">
        <v>1</v>
      </c>
      <c r="W14" s="26">
        <f>W13-IF(AG13=0,P13*Rates!B$2,IF(AND(AG13=1,AH13=0),P13*Rates!C$2,Rates!D12))/6000*(A14-A13)*$A$1</f>
        <v>271.60599999999988</v>
      </c>
      <c r="X14" s="28">
        <f>X13-IF(AG13=0,Q13*Rates!B$3,IF(AND(AG13=1,AH13=0),Q13*Rates!C$3,Rates!D13))/6000*(A14-A13)*$A$1</f>
        <v>900</v>
      </c>
      <c r="Y14" s="28">
        <f>Y13-IF(AG13=0,R13*Rates!B$4,IF(AND(AG13=1,AH13=0),R13*Rates!C$4,Rates!D14))/6000*(A14-A13)*$A$1</f>
        <v>413.77199999999993</v>
      </c>
      <c r="Z14" s="29">
        <f>Z13-IF(AG13=0,S13*Rates!B$5,IF(AND(AG13=1,AH13=0),S13*Rates!C$5,Rates!D15))/6000*(A14-A13)*$A$1</f>
        <v>210</v>
      </c>
      <c r="AA14" s="28"/>
      <c r="AB14" s="9">
        <f>_xlfn.IFNA(VLOOKUP(BB14,'Cost&amp;Time'!A:E,3,FALSE),0)+_xlfn.IFNA(VLOOKUP(BC14,'Cost&amp;Time'!A:E,3,FALSE),0)+_xlfn.IFNA(VLOOKUP(BD14,'Cost&amp;Time'!A:E,3,FALSE),0)+_xlfn.IFNA(VLOOKUP(BE14,'Cost&amp;Time'!A:E,3,FALSE),0)+_xlfn.IFNA(VLOOKUP(BF14,'Cost&amp;Time'!A:E,3,FALSE),0)+_xlfn.IFNA(VLOOKUP(BG14,'Cost&amp;Time'!A:E,3,FALSE),0)+_xlfn.IFNA(VLOOKUP(BH14,'Cost&amp;Time'!A:E,3,FALSE),0)+_xlfn.IFNA(VLOOKUP(BI14,'Cost&amp;Time'!A:E,3,FALSE),0)</f>
        <v>100</v>
      </c>
      <c r="AC14" s="9">
        <f>_xlfn.IFNA(VLOOKUP(BB14,'Cost&amp;Time'!A:E,2,FALSE),0)+_xlfn.IFNA(VLOOKUP(BC14,'Cost&amp;Time'!A:E,2,FALSE),0)+_xlfn.IFNA(VLOOKUP(BD14,'Cost&amp;Time'!A:E,2,FALSE),0)+_xlfn.IFNA(VLOOKUP(BE14,'Cost&amp;Time'!A:E,2,FALSE),0)+_xlfn.IFNA(VLOOKUP(BF14,'Cost&amp;Time'!A:E,2,FALSE),0)+_xlfn.IFNA(VLOOKUP(BG14,'Cost&amp;Time'!A:E,2,FALSE),0)+_xlfn.IFNA(VLOOKUP(BH14,'Cost&amp;Time'!A:E,2,FALSE),0)+_xlfn.IFNA(VLOOKUP(BI14,'Cost&amp;Time'!A:E,2,FALSE),0)</f>
        <v>50</v>
      </c>
      <c r="AD14" s="9">
        <f>_xlfn.IFNA(VLOOKUP(BB14,'Cost&amp;Time'!A:E,4,FALSE),0)+_xlfn.IFNA(VLOOKUP(BC14,'Cost&amp;Time'!A:E,4,FALSE),0)+_xlfn.IFNA(VLOOKUP(BD14,'Cost&amp;Time'!A:E,4,FALSE),0)+_xlfn.IFNA(VLOOKUP(BE14,'Cost&amp;Time'!A:E,4,FALSE),0)+_xlfn.IFNA(VLOOKUP(BF14,'Cost&amp;Time'!A:E,4,FALSE),0)+_xlfn.IFNA(VLOOKUP(BG14,'Cost&amp;Time'!A:E,4,FALSE),0)+_xlfn.IFNA(VLOOKUP(BH14,'Cost&amp;Time'!A:E,4,FALSE),0)+_xlfn.IFNA(VLOOKUP(BI14,'Cost&amp;Time'!A:E,4,FALSE),0)</f>
        <v>0</v>
      </c>
      <c r="AE14" s="6">
        <f>_xlfn.IFNA(VLOOKUP(BB14,'Cost&amp;Time'!A:E,5,FALSE),0)+_xlfn.IFNA(VLOOKUP(BC14,'Cost&amp;Time'!A:E,5,FALSE),0)+_xlfn.IFNA(VLOOKUP(BD14,'Cost&amp;Time'!A:E,5,FALSE),0)+_xlfn.IFNA(VLOOKUP(BE14,'Cost&amp;Time'!A:E,5,FALSE),0)+_xlfn.IFNA(VLOOKUP(BF14,'Cost&amp;Time'!A:E,5,FALSE),0)+_xlfn.IFNA(VLOOKUP(BG14,'Cost&amp;Time'!A:E,5,FALSE),0)+_xlfn.IFNA(VLOOKUP(BH14,'Cost&amp;Time'!A:E,5,FALSE),0)+_xlfn.IFNA(VLOOKUP(BI14,'Cost&amp;Time'!A:E,5,FALSE),0)</f>
        <v>0</v>
      </c>
      <c r="AX14" s="28">
        <f>AX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136.08333333333334</v>
      </c>
      <c r="AY14" s="28">
        <f>AY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439.62200000000007</v>
      </c>
      <c r="AZ14" s="28">
        <f>AZ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0</v>
      </c>
      <c r="BA14" s="28">
        <f>BA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0</v>
      </c>
      <c r="BB14" t="s">
        <v>73</v>
      </c>
      <c r="BC14" t="s">
        <v>50</v>
      </c>
    </row>
    <row r="15" spans="1:56" x14ac:dyDescent="0.35">
      <c r="A15">
        <f t="shared" si="4"/>
        <v>300</v>
      </c>
      <c r="B15" s="5">
        <f t="shared" si="5"/>
        <v>3.472222222222222E-3</v>
      </c>
      <c r="C15" s="23">
        <f>C14-AB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88.300000000000011</v>
      </c>
      <c r="D15" s="23">
        <f>D14-AC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155.05623333333335</v>
      </c>
      <c r="E15" s="23">
        <f>E14-AD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50</v>
      </c>
      <c r="F15" s="24">
        <f>F14-AE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200</v>
      </c>
      <c r="G15" s="15">
        <f t="shared" si="0"/>
        <v>14</v>
      </c>
      <c r="H15" s="16">
        <v>1</v>
      </c>
      <c r="I15">
        <f t="shared" si="1"/>
        <v>15</v>
      </c>
      <c r="J15" s="16">
        <f>5+COUNTIF(BB$3:BP14,"House")*5</f>
        <v>20</v>
      </c>
      <c r="K15" s="6">
        <f t="shared" si="2"/>
        <v>0</v>
      </c>
      <c r="L15" s="9">
        <v>1</v>
      </c>
      <c r="N15" s="19">
        <v>4</v>
      </c>
      <c r="O15" s="13">
        <f t="shared" si="3"/>
        <v>9</v>
      </c>
      <c r="P15" s="38">
        <v>2</v>
      </c>
      <c r="Q15" s="38">
        <v>1</v>
      </c>
      <c r="R15" s="41">
        <v>5</v>
      </c>
      <c r="S15" s="41">
        <v>1</v>
      </c>
      <c r="W15" s="26">
        <f>W14-IF(AG14=0,P14*Rates!B$2,IF(AND(AG14=1,AH14=0),P14*Rates!C$2,Rates!D13))/6000*(A15-A14)*$A$1</f>
        <v>261.1570999999999</v>
      </c>
      <c r="X15" s="28">
        <f>X14-IF(AG14=0,Q14*Rates!B$3,IF(AND(AG14=1,AH14=0),Q14*Rates!C$3,Rates!D14))/6000*(A15-A14)*$A$1</f>
        <v>900</v>
      </c>
      <c r="Y15" s="28">
        <f>Y14-IF(AG14=0,R14*Rates!B$4,IF(AND(AG14=1,AH14=0),R14*Rates!C$4,Rates!D15))/6000*(A15-A14)*$A$1</f>
        <v>367.42699999999991</v>
      </c>
      <c r="Z15" s="29">
        <f>Z14-IF(AG14=0,S14*Rates!B$5,IF(AND(AG14=1,AH14=0),S14*Rates!C$5,Rates!D16))/6000*(A15-A14)*$A$1</f>
        <v>201.35966666666667</v>
      </c>
      <c r="AA15" s="28"/>
      <c r="AB15" s="9">
        <f>_xlfn.IFNA(VLOOKUP(BB15,'Cost&amp;Time'!A:E,3,FALSE),0)+_xlfn.IFNA(VLOOKUP(BC15,'Cost&amp;Time'!A:E,3,FALSE),0)+_xlfn.IFNA(VLOOKUP(BD15,'Cost&amp;Time'!A:E,3,FALSE),0)+_xlfn.IFNA(VLOOKUP(BE15,'Cost&amp;Time'!A:E,3,FALSE),0)+_xlfn.IFNA(VLOOKUP(BF15,'Cost&amp;Time'!A:E,3,FALSE),0)+_xlfn.IFNA(VLOOKUP(BG15,'Cost&amp;Time'!A:E,3,FALSE),0)+_xlfn.IFNA(VLOOKUP(BH15,'Cost&amp;Time'!A:E,3,FALSE),0)+_xlfn.IFNA(VLOOKUP(BI15,'Cost&amp;Time'!A:E,3,FALSE),0)</f>
        <v>0</v>
      </c>
      <c r="AC15" s="9">
        <f>_xlfn.IFNA(VLOOKUP(BB15,'Cost&amp;Time'!A:E,2,FALSE),0)+_xlfn.IFNA(VLOOKUP(BC15,'Cost&amp;Time'!A:E,2,FALSE),0)+_xlfn.IFNA(VLOOKUP(BD15,'Cost&amp;Time'!A:E,2,FALSE),0)+_xlfn.IFNA(VLOOKUP(BE15,'Cost&amp;Time'!A:E,2,FALSE),0)+_xlfn.IFNA(VLOOKUP(BF15,'Cost&amp;Time'!A:E,2,FALSE),0)+_xlfn.IFNA(VLOOKUP(BG15,'Cost&amp;Time'!A:E,2,FALSE),0)+_xlfn.IFNA(VLOOKUP(BH15,'Cost&amp;Time'!A:E,2,FALSE),0)+_xlfn.IFNA(VLOOKUP(BI15,'Cost&amp;Time'!A:E,2,FALSE),0)</f>
        <v>50</v>
      </c>
      <c r="AD15" s="9">
        <f>_xlfn.IFNA(VLOOKUP(BB15,'Cost&amp;Time'!A:E,4,FALSE),0)+_xlfn.IFNA(VLOOKUP(BC15,'Cost&amp;Time'!A:E,4,FALSE),0)+_xlfn.IFNA(VLOOKUP(BD15,'Cost&amp;Time'!A:E,4,FALSE),0)+_xlfn.IFNA(VLOOKUP(BE15,'Cost&amp;Time'!A:E,4,FALSE),0)+_xlfn.IFNA(VLOOKUP(BF15,'Cost&amp;Time'!A:E,4,FALSE),0)+_xlfn.IFNA(VLOOKUP(BG15,'Cost&amp;Time'!A:E,4,FALSE),0)+_xlfn.IFNA(VLOOKUP(BH15,'Cost&amp;Time'!A:E,4,FALSE),0)+_xlfn.IFNA(VLOOKUP(BI15,'Cost&amp;Time'!A:E,4,FALSE),0)</f>
        <v>0</v>
      </c>
      <c r="AE15" s="6">
        <f>_xlfn.IFNA(VLOOKUP(BB15,'Cost&amp;Time'!A:E,5,FALSE),0)+_xlfn.IFNA(VLOOKUP(BC15,'Cost&amp;Time'!A:E,5,FALSE),0)+_xlfn.IFNA(VLOOKUP(BD15,'Cost&amp;Time'!A:E,5,FALSE),0)+_xlfn.IFNA(VLOOKUP(BE15,'Cost&amp;Time'!A:E,5,FALSE),0)+_xlfn.IFNA(VLOOKUP(BF15,'Cost&amp;Time'!A:E,5,FALSE),0)+_xlfn.IFNA(VLOOKUP(BG15,'Cost&amp;Time'!A:E,5,FALSE),0)+_xlfn.IFNA(VLOOKUP(BH15,'Cost&amp;Time'!A:E,5,FALSE),0)+_xlfn.IFNA(VLOOKUP(BI15,'Cost&amp;Time'!A:E,5,FALSE),0)</f>
        <v>0</v>
      </c>
      <c r="AX15" s="28">
        <f>AX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163.30000000000001</v>
      </c>
      <c r="AY15" s="28">
        <f>AY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505.05623333333341</v>
      </c>
      <c r="AZ15" s="28">
        <f>AZ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0</v>
      </c>
      <c r="BA15" s="28">
        <f>BA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0</v>
      </c>
      <c r="BB15" t="s">
        <v>73</v>
      </c>
    </row>
    <row r="16" spans="1:56" x14ac:dyDescent="0.35">
      <c r="A16">
        <f t="shared" si="4"/>
        <v>325</v>
      </c>
      <c r="B16" s="5">
        <f t="shared" si="5"/>
        <v>3.7615740740740739E-3</v>
      </c>
      <c r="C16" s="23">
        <f>C15-AB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115.51666666666668</v>
      </c>
      <c r="D16" s="23">
        <f>D15-AC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180.85273333333336</v>
      </c>
      <c r="E16" s="23">
        <f>E15-AD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50</v>
      </c>
      <c r="F16" s="24">
        <f>F15-AE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200</v>
      </c>
      <c r="G16" s="15">
        <f t="shared" si="0"/>
        <v>15</v>
      </c>
      <c r="H16" s="16">
        <v>1</v>
      </c>
      <c r="I16">
        <f t="shared" si="1"/>
        <v>16</v>
      </c>
      <c r="J16" s="16">
        <f>5+COUNTIF(BB$3:BP15,"House")*5</f>
        <v>20</v>
      </c>
      <c r="K16" s="6">
        <f t="shared" si="2"/>
        <v>0</v>
      </c>
      <c r="N16" s="19">
        <v>4</v>
      </c>
      <c r="O16" s="13">
        <f t="shared" si="3"/>
        <v>11</v>
      </c>
      <c r="P16" s="38">
        <v>2</v>
      </c>
      <c r="Q16" s="38">
        <v>2</v>
      </c>
      <c r="R16" s="41">
        <v>5</v>
      </c>
      <c r="S16" s="41">
        <v>2</v>
      </c>
      <c r="W16" s="26">
        <f>W15-IF(AG15=0,P15*Rates!B$2,IF(AND(AG15=1,AH15=0),P15*Rates!C$2,Rates!D14))/6000*(A16-A15)*$A$1</f>
        <v>246.23009999999991</v>
      </c>
      <c r="X16" s="28">
        <f>X15-IF(AG15=0,Q15*Rates!B$3,IF(AND(AG15=1,AH15=0),Q15*Rates!C$3,Rates!D15))/6000*(A16-A15)*$A$1</f>
        <v>894.11583333333328</v>
      </c>
      <c r="Y16" s="28">
        <f>Y15-IF(AG15=0,R15*Rates!B$4,IF(AND(AG15=1,AH15=0),R15*Rates!C$4,Rates!D16))/6000*(A16-A15)*$A$1</f>
        <v>321.08199999999988</v>
      </c>
      <c r="Z16" s="29">
        <f>Z15-IF(AG15=0,S15*Rates!B$5,IF(AND(AG15=1,AH15=0),S15*Rates!C$5,Rates!D17))/6000*(A16-A15)*$A$1</f>
        <v>192.71933333333334</v>
      </c>
      <c r="AA16" s="28"/>
      <c r="AB16" s="9">
        <f>_xlfn.IFNA(VLOOKUP(BB16,'Cost&amp;Time'!A:E,3,FALSE),0)+_xlfn.IFNA(VLOOKUP(BC16,'Cost&amp;Time'!A:E,3,FALSE),0)+_xlfn.IFNA(VLOOKUP(BD16,'Cost&amp;Time'!A:E,3,FALSE),0)+_xlfn.IFNA(VLOOKUP(BE16,'Cost&amp;Time'!A:E,3,FALSE),0)+_xlfn.IFNA(VLOOKUP(BF16,'Cost&amp;Time'!A:E,3,FALSE),0)+_xlfn.IFNA(VLOOKUP(BG16,'Cost&amp;Time'!A:E,3,FALSE),0)+_xlfn.IFNA(VLOOKUP(BH16,'Cost&amp;Time'!A:E,3,FALSE),0)+_xlfn.IFNA(VLOOKUP(BI16,'Cost&amp;Time'!A:E,3,FALSE),0)</f>
        <v>0</v>
      </c>
      <c r="AC16" s="9">
        <f>_xlfn.IFNA(VLOOKUP(BB16,'Cost&amp;Time'!A:E,2,FALSE),0)+_xlfn.IFNA(VLOOKUP(BC16,'Cost&amp;Time'!A:E,2,FALSE),0)+_xlfn.IFNA(VLOOKUP(BD16,'Cost&amp;Time'!A:E,2,FALSE),0)+_xlfn.IFNA(VLOOKUP(BE16,'Cost&amp;Time'!A:E,2,FALSE),0)+_xlfn.IFNA(VLOOKUP(BF16,'Cost&amp;Time'!A:E,2,FALSE),0)+_xlfn.IFNA(VLOOKUP(BG16,'Cost&amp;Time'!A:E,2,FALSE),0)+_xlfn.IFNA(VLOOKUP(BH16,'Cost&amp;Time'!A:E,2,FALSE),0)+_xlfn.IFNA(VLOOKUP(BI16,'Cost&amp;Time'!A:E,2,FALSE),0)</f>
        <v>50</v>
      </c>
      <c r="AD16" s="9">
        <f>_xlfn.IFNA(VLOOKUP(BB16,'Cost&amp;Time'!A:E,4,FALSE),0)+_xlfn.IFNA(VLOOKUP(BC16,'Cost&amp;Time'!A:E,4,FALSE),0)+_xlfn.IFNA(VLOOKUP(BD16,'Cost&amp;Time'!A:E,4,FALSE),0)+_xlfn.IFNA(VLOOKUP(BE16,'Cost&amp;Time'!A:E,4,FALSE),0)+_xlfn.IFNA(VLOOKUP(BF16,'Cost&amp;Time'!A:E,4,FALSE),0)+_xlfn.IFNA(VLOOKUP(BG16,'Cost&amp;Time'!A:E,4,FALSE),0)+_xlfn.IFNA(VLOOKUP(BH16,'Cost&amp;Time'!A:E,4,FALSE),0)+_xlfn.IFNA(VLOOKUP(BI16,'Cost&amp;Time'!A:E,4,FALSE),0)</f>
        <v>0</v>
      </c>
      <c r="AE16" s="6">
        <f>_xlfn.IFNA(VLOOKUP(BB16,'Cost&amp;Time'!A:E,5,FALSE),0)+_xlfn.IFNA(VLOOKUP(BC16,'Cost&amp;Time'!A:E,5,FALSE),0)+_xlfn.IFNA(VLOOKUP(BD16,'Cost&amp;Time'!A:E,5,FALSE),0)+_xlfn.IFNA(VLOOKUP(BE16,'Cost&amp;Time'!A:E,5,FALSE),0)+_xlfn.IFNA(VLOOKUP(BF16,'Cost&amp;Time'!A:E,5,FALSE),0)+_xlfn.IFNA(VLOOKUP(BG16,'Cost&amp;Time'!A:E,5,FALSE),0)+_xlfn.IFNA(VLOOKUP(BH16,'Cost&amp;Time'!A:E,5,FALSE),0)+_xlfn.IFNA(VLOOKUP(BI16,'Cost&amp;Time'!A:E,5,FALSE),0)</f>
        <v>0</v>
      </c>
      <c r="AX16" s="28">
        <f>AX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190.51666666666668</v>
      </c>
      <c r="AY16" s="28">
        <f>AY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580.8527333333335</v>
      </c>
      <c r="AZ16" s="28">
        <f>AZ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0</v>
      </c>
      <c r="BA16" s="28">
        <f>BA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0</v>
      </c>
      <c r="BB16" t="s">
        <v>73</v>
      </c>
    </row>
    <row r="17" spans="1:57" x14ac:dyDescent="0.35">
      <c r="A17">
        <f t="shared" si="4"/>
        <v>350</v>
      </c>
      <c r="B17" s="5">
        <f t="shared" si="5"/>
        <v>4.0509259259259257E-3</v>
      </c>
      <c r="C17" s="23">
        <f>C16-AB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142.73333333333335</v>
      </c>
      <c r="D17" s="23">
        <f>D16-AC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221.17373333333336</v>
      </c>
      <c r="E17" s="23">
        <f>E16-AD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50</v>
      </c>
      <c r="F17" s="24">
        <f>F16-AE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200</v>
      </c>
      <c r="G17" s="15">
        <f t="shared" si="0"/>
        <v>16</v>
      </c>
      <c r="H17" s="16">
        <v>1</v>
      </c>
      <c r="I17">
        <f t="shared" si="1"/>
        <v>17</v>
      </c>
      <c r="J17" s="16">
        <f>5+COUNTIF(BB$3:BP16,"House")*5</f>
        <v>20</v>
      </c>
      <c r="K17" s="6">
        <f t="shared" si="2"/>
        <v>0</v>
      </c>
      <c r="N17" s="19">
        <v>4</v>
      </c>
      <c r="O17" s="13">
        <f t="shared" si="3"/>
        <v>12</v>
      </c>
      <c r="P17" s="38">
        <v>3</v>
      </c>
      <c r="Q17" s="38">
        <v>2</v>
      </c>
      <c r="R17" s="41">
        <v>5</v>
      </c>
      <c r="S17" s="41">
        <v>2</v>
      </c>
      <c r="W17" s="26">
        <f>W16-IF(AG16=0,P16*Rates!B$2,IF(AND(AG16=1,AH16=0),P16*Rates!C$2,Rates!D15))/6000*(A17-A16)*$A$1</f>
        <v>231.30309999999992</v>
      </c>
      <c r="X17" s="28">
        <f>X16-IF(AG16=0,Q16*Rates!B$3,IF(AND(AG16=1,AH16=0),Q16*Rates!C$3,Rates!D16))/6000*(A17-A16)*$A$1</f>
        <v>882.34749999999997</v>
      </c>
      <c r="Y17" s="28">
        <f>Y16-IF(AG16=0,R16*Rates!B$4,IF(AND(AG16=1,AH16=0),R16*Rates!C$4,Rates!D17))/6000*(A17-A16)*$A$1</f>
        <v>274.73699999999985</v>
      </c>
      <c r="Z17" s="29">
        <f>Z16-IF(AG16=0,S16*Rates!B$5,IF(AND(AG16=1,AH16=0),S16*Rates!C$5,Rates!D18))/6000*(A17-A16)*$A$1</f>
        <v>175.43866666666668</v>
      </c>
      <c r="AA17" s="28"/>
      <c r="AB17" s="9">
        <f>_xlfn.IFNA(VLOOKUP(BB17,'Cost&amp;Time'!A:E,3,FALSE),0)+_xlfn.IFNA(VLOOKUP(BC17,'Cost&amp;Time'!A:E,3,FALSE),0)+_xlfn.IFNA(VLOOKUP(BD17,'Cost&amp;Time'!A:E,3,FALSE),0)+_xlfn.IFNA(VLOOKUP(BE17,'Cost&amp;Time'!A:E,3,FALSE),0)+_xlfn.IFNA(VLOOKUP(BF17,'Cost&amp;Time'!A:E,3,FALSE),0)+_xlfn.IFNA(VLOOKUP(BG17,'Cost&amp;Time'!A:E,3,FALSE),0)+_xlfn.IFNA(VLOOKUP(BH17,'Cost&amp;Time'!A:E,3,FALSE),0)+_xlfn.IFNA(VLOOKUP(BI17,'Cost&amp;Time'!A:E,3,FALSE),0)</f>
        <v>0</v>
      </c>
      <c r="AC17" s="9">
        <f>_xlfn.IFNA(VLOOKUP(BB17,'Cost&amp;Time'!A:E,2,FALSE),0)+_xlfn.IFNA(VLOOKUP(BC17,'Cost&amp;Time'!A:E,2,FALSE),0)+_xlfn.IFNA(VLOOKUP(BD17,'Cost&amp;Time'!A:E,2,FALSE),0)+_xlfn.IFNA(VLOOKUP(BE17,'Cost&amp;Time'!A:E,2,FALSE),0)+_xlfn.IFNA(VLOOKUP(BF17,'Cost&amp;Time'!A:E,2,FALSE),0)+_xlfn.IFNA(VLOOKUP(BG17,'Cost&amp;Time'!A:E,2,FALSE),0)+_xlfn.IFNA(VLOOKUP(BH17,'Cost&amp;Time'!A:E,2,FALSE),0)+_xlfn.IFNA(VLOOKUP(BI17,'Cost&amp;Time'!A:E,2,FALSE),0)</f>
        <v>50</v>
      </c>
      <c r="AD17" s="9">
        <f>_xlfn.IFNA(VLOOKUP(BB17,'Cost&amp;Time'!A:E,4,FALSE),0)+_xlfn.IFNA(VLOOKUP(BC17,'Cost&amp;Time'!A:E,4,FALSE),0)+_xlfn.IFNA(VLOOKUP(BD17,'Cost&amp;Time'!A:E,4,FALSE),0)+_xlfn.IFNA(VLOOKUP(BE17,'Cost&amp;Time'!A:E,4,FALSE),0)+_xlfn.IFNA(VLOOKUP(BF17,'Cost&amp;Time'!A:E,4,FALSE),0)+_xlfn.IFNA(VLOOKUP(BG17,'Cost&amp;Time'!A:E,4,FALSE),0)+_xlfn.IFNA(VLOOKUP(BH17,'Cost&amp;Time'!A:E,4,FALSE),0)+_xlfn.IFNA(VLOOKUP(BI17,'Cost&amp;Time'!A:E,4,FALSE),0)</f>
        <v>0</v>
      </c>
      <c r="AE17" s="6">
        <f>_xlfn.IFNA(VLOOKUP(BB17,'Cost&amp;Time'!A:E,5,FALSE),0)+_xlfn.IFNA(VLOOKUP(BC17,'Cost&amp;Time'!A:E,5,FALSE),0)+_xlfn.IFNA(VLOOKUP(BD17,'Cost&amp;Time'!A:E,5,FALSE),0)+_xlfn.IFNA(VLOOKUP(BE17,'Cost&amp;Time'!A:E,5,FALSE),0)+_xlfn.IFNA(VLOOKUP(BF17,'Cost&amp;Time'!A:E,5,FALSE),0)+_xlfn.IFNA(VLOOKUP(BG17,'Cost&amp;Time'!A:E,5,FALSE),0)+_xlfn.IFNA(VLOOKUP(BH17,'Cost&amp;Time'!A:E,5,FALSE),0)+_xlfn.IFNA(VLOOKUP(BI17,'Cost&amp;Time'!A:E,5,FALSE),0)</f>
        <v>0</v>
      </c>
      <c r="AX17" s="28">
        <f>AX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217.73333333333335</v>
      </c>
      <c r="AY17" s="28">
        <f>AY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671.17373333333353</v>
      </c>
      <c r="AZ17" s="28">
        <f>AZ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0</v>
      </c>
      <c r="BA17" s="28">
        <f>BA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0</v>
      </c>
      <c r="BB17" t="s">
        <v>73</v>
      </c>
    </row>
    <row r="18" spans="1:57" x14ac:dyDescent="0.35">
      <c r="A18">
        <f t="shared" si="4"/>
        <v>375</v>
      </c>
      <c r="B18" s="5">
        <f t="shared" si="5"/>
        <v>4.340277777777778E-3</v>
      </c>
      <c r="C18" s="23">
        <f>C17-AB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169.95000000000002</v>
      </c>
      <c r="D18" s="23">
        <f>D17-AC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268.9582333333334</v>
      </c>
      <c r="E18" s="23">
        <f>E17-AD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50</v>
      </c>
      <c r="F18" s="24">
        <f>F17-AE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200</v>
      </c>
      <c r="G18" s="15">
        <f t="shared" si="0"/>
        <v>17</v>
      </c>
      <c r="H18" s="16">
        <v>1</v>
      </c>
      <c r="I18">
        <f t="shared" si="1"/>
        <v>18</v>
      </c>
      <c r="J18" s="16">
        <f>5+COUNTIF(BB$3:BP17,"House")*5</f>
        <v>20</v>
      </c>
      <c r="K18" s="6">
        <f t="shared" si="2"/>
        <v>0</v>
      </c>
      <c r="L18" s="17">
        <v>1</v>
      </c>
      <c r="N18" s="19">
        <v>4</v>
      </c>
      <c r="O18" s="13">
        <f t="shared" si="3"/>
        <v>12</v>
      </c>
      <c r="P18" s="38">
        <v>3</v>
      </c>
      <c r="Q18" s="38">
        <v>2</v>
      </c>
      <c r="R18" s="41">
        <v>5</v>
      </c>
      <c r="S18" s="41">
        <v>2</v>
      </c>
      <c r="W18" s="26">
        <f>W17-IF(AG17=0,P17*Rates!B$2,IF(AND(AG17=1,AH17=0),P17*Rates!C$2,Rates!D16))/6000*(A18-A17)*$A$1</f>
        <v>208.91259999999991</v>
      </c>
      <c r="X18" s="28">
        <f>X17-IF(AG17=0,Q17*Rates!B$3,IF(AND(AG17=1,AH17=0),Q17*Rates!C$3,Rates!D17))/6000*(A18-A17)*$A$1</f>
        <v>870.57916666666665</v>
      </c>
      <c r="Y18" s="28">
        <f>Y17-IF(AG17=0,R17*Rates!B$4,IF(AND(AG17=1,AH17=0),R17*Rates!C$4,Rates!D18))/6000*(A18-A17)*$A$1</f>
        <v>228.39199999999985</v>
      </c>
      <c r="Z18" s="29">
        <f>Z17-IF(AG17=0,S17*Rates!B$5,IF(AND(AG17=1,AH17=0),S17*Rates!C$5,Rates!D19))/6000*(A18-A17)*$A$1</f>
        <v>158.15800000000002</v>
      </c>
      <c r="AA18" s="28"/>
      <c r="AB18" s="9">
        <f>_xlfn.IFNA(VLOOKUP(BB18,'Cost&amp;Time'!A:E,3,FALSE),0)+_xlfn.IFNA(VLOOKUP(BC18,'Cost&amp;Time'!A:E,3,FALSE),0)+_xlfn.IFNA(VLOOKUP(BD18,'Cost&amp;Time'!A:E,3,FALSE),0)+_xlfn.IFNA(VLOOKUP(BE18,'Cost&amp;Time'!A:E,3,FALSE),0)+_xlfn.IFNA(VLOOKUP(BF18,'Cost&amp;Time'!A:E,3,FALSE),0)+_xlfn.IFNA(VLOOKUP(BG18,'Cost&amp;Time'!A:E,3,FALSE),0)+_xlfn.IFNA(VLOOKUP(BH18,'Cost&amp;Time'!A:E,3,FALSE),0)+_xlfn.IFNA(VLOOKUP(BI18,'Cost&amp;Time'!A:E,3,FALSE),0)</f>
        <v>25</v>
      </c>
      <c r="AC18" s="9">
        <f>_xlfn.IFNA(VLOOKUP(BB18,'Cost&amp;Time'!A:E,2,FALSE),0)+_xlfn.IFNA(VLOOKUP(BC18,'Cost&amp;Time'!A:E,2,FALSE),0)+_xlfn.IFNA(VLOOKUP(BD18,'Cost&amp;Time'!A:E,2,FALSE),0)+_xlfn.IFNA(VLOOKUP(BE18,'Cost&amp;Time'!A:E,2,FALSE),0)+_xlfn.IFNA(VLOOKUP(BF18,'Cost&amp;Time'!A:E,2,FALSE),0)+_xlfn.IFNA(VLOOKUP(BG18,'Cost&amp;Time'!A:E,2,FALSE),0)+_xlfn.IFNA(VLOOKUP(BH18,'Cost&amp;Time'!A:E,2,FALSE),0)+_xlfn.IFNA(VLOOKUP(BI18,'Cost&amp;Time'!A:E,2,FALSE),0)</f>
        <v>50</v>
      </c>
      <c r="AD18" s="9">
        <f>_xlfn.IFNA(VLOOKUP(BB18,'Cost&amp;Time'!A:E,4,FALSE),0)+_xlfn.IFNA(VLOOKUP(BC18,'Cost&amp;Time'!A:E,4,FALSE),0)+_xlfn.IFNA(VLOOKUP(BD18,'Cost&amp;Time'!A:E,4,FALSE),0)+_xlfn.IFNA(VLOOKUP(BE18,'Cost&amp;Time'!A:E,4,FALSE),0)+_xlfn.IFNA(VLOOKUP(BF18,'Cost&amp;Time'!A:E,4,FALSE),0)+_xlfn.IFNA(VLOOKUP(BG18,'Cost&amp;Time'!A:E,4,FALSE),0)+_xlfn.IFNA(VLOOKUP(BH18,'Cost&amp;Time'!A:E,4,FALSE),0)+_xlfn.IFNA(VLOOKUP(BI18,'Cost&amp;Time'!A:E,4,FALSE),0)</f>
        <v>0</v>
      </c>
      <c r="AE18" s="6">
        <f>_xlfn.IFNA(VLOOKUP(BB18,'Cost&amp;Time'!A:E,5,FALSE),0)+_xlfn.IFNA(VLOOKUP(BC18,'Cost&amp;Time'!A:E,5,FALSE),0)+_xlfn.IFNA(VLOOKUP(BD18,'Cost&amp;Time'!A:E,5,FALSE),0)+_xlfn.IFNA(VLOOKUP(BE18,'Cost&amp;Time'!A:E,5,FALSE),0)+_xlfn.IFNA(VLOOKUP(BF18,'Cost&amp;Time'!A:E,5,FALSE),0)+_xlfn.IFNA(VLOOKUP(BG18,'Cost&amp;Time'!A:E,5,FALSE),0)+_xlfn.IFNA(VLOOKUP(BH18,'Cost&amp;Time'!A:E,5,FALSE),0)+_xlfn.IFNA(VLOOKUP(BI18,'Cost&amp;Time'!A:E,5,FALSE),0)</f>
        <v>0</v>
      </c>
      <c r="AX18" s="28">
        <f>AX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244.95000000000002</v>
      </c>
      <c r="AY18" s="28">
        <f>AY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768.95823333333351</v>
      </c>
      <c r="AZ18" s="28">
        <f>AZ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0</v>
      </c>
      <c r="BA18" s="28">
        <f>BA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0</v>
      </c>
      <c r="BB18" t="s">
        <v>73</v>
      </c>
      <c r="BC18" t="s">
        <v>49</v>
      </c>
    </row>
    <row r="19" spans="1:57" x14ac:dyDescent="0.35">
      <c r="A19">
        <f t="shared" si="4"/>
        <v>400</v>
      </c>
      <c r="B19" s="5">
        <f t="shared" si="5"/>
        <v>4.6296296296296294E-3</v>
      </c>
      <c r="C19" s="23">
        <f>C18-AB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172.16666666666669</v>
      </c>
      <c r="D19" s="23">
        <f>D18-AC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316.74273333333338</v>
      </c>
      <c r="E19" s="23">
        <f>E18-AD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50</v>
      </c>
      <c r="F19" s="24">
        <f>F18-AE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200</v>
      </c>
      <c r="G19" s="15">
        <f t="shared" si="0"/>
        <v>18</v>
      </c>
      <c r="H19" s="16">
        <v>1</v>
      </c>
      <c r="I19">
        <f t="shared" si="1"/>
        <v>19</v>
      </c>
      <c r="J19" s="16">
        <f>5+COUNTIF(BB$3:BP18,"House")*5</f>
        <v>25</v>
      </c>
      <c r="K19" s="6">
        <f t="shared" si="2"/>
        <v>0</v>
      </c>
      <c r="L19" s="17">
        <v>0.6</v>
      </c>
      <c r="N19" s="19">
        <v>5</v>
      </c>
      <c r="O19" s="13">
        <f t="shared" si="3"/>
        <v>12.4</v>
      </c>
      <c r="P19" s="38">
        <v>3</v>
      </c>
      <c r="Q19" s="38">
        <v>2.4</v>
      </c>
      <c r="R19" s="41">
        <v>5</v>
      </c>
      <c r="S19" s="41">
        <v>2</v>
      </c>
      <c r="W19" s="26">
        <f>W18-IF(AG18=0,P18*Rates!B$2,IF(AND(AG18=1,AH18=0),P18*Rates!C$2,Rates!D17))/6000*(A19-A18)*$A$1</f>
        <v>186.52209999999991</v>
      </c>
      <c r="X19" s="28">
        <f>X18-IF(AG18=0,Q18*Rates!B$3,IF(AND(AG18=1,AH18=0),Q18*Rates!C$3,Rates!D18))/6000*(A19-A18)*$A$1</f>
        <v>858.81083333333333</v>
      </c>
      <c r="Y19" s="28">
        <f>Y18-IF(AG18=0,R18*Rates!B$4,IF(AND(AG18=1,AH18=0),R18*Rates!C$4,Rates!D19))/6000*(A19-A18)*$A$1</f>
        <v>182.04699999999985</v>
      </c>
      <c r="Z19" s="29">
        <f>Z18-IF(AG18=0,S18*Rates!B$5,IF(AND(AG18=1,AH18=0),S18*Rates!C$5,Rates!D20))/6000*(A19-A18)*$A$1</f>
        <v>140.87733333333335</v>
      </c>
      <c r="AA19" s="28"/>
      <c r="AB19" s="9">
        <f>_xlfn.IFNA(VLOOKUP(BB19,'Cost&amp;Time'!A:E,3,FALSE),0)+_xlfn.IFNA(VLOOKUP(BC19,'Cost&amp;Time'!A:E,3,FALSE),0)+_xlfn.IFNA(VLOOKUP(BD19,'Cost&amp;Time'!A:E,3,FALSE),0)+_xlfn.IFNA(VLOOKUP(BE19,'Cost&amp;Time'!A:E,3,FALSE),0)+_xlfn.IFNA(VLOOKUP(BF19,'Cost&amp;Time'!A:E,3,FALSE),0)+_xlfn.IFNA(VLOOKUP(BG19,'Cost&amp;Time'!A:E,3,FALSE),0)+_xlfn.IFNA(VLOOKUP(BH19,'Cost&amp;Time'!A:E,3,FALSE),0)+_xlfn.IFNA(VLOOKUP(BI19,'Cost&amp;Time'!A:E,3,FALSE),0)</f>
        <v>0</v>
      </c>
      <c r="AC19" s="9">
        <f>_xlfn.IFNA(VLOOKUP(BB19,'Cost&amp;Time'!A:E,2,FALSE),0)+_xlfn.IFNA(VLOOKUP(BC19,'Cost&amp;Time'!A:E,2,FALSE),0)+_xlfn.IFNA(VLOOKUP(BD19,'Cost&amp;Time'!A:E,2,FALSE),0)+_xlfn.IFNA(VLOOKUP(BE19,'Cost&amp;Time'!A:E,2,FALSE),0)+_xlfn.IFNA(VLOOKUP(BF19,'Cost&amp;Time'!A:E,2,FALSE),0)+_xlfn.IFNA(VLOOKUP(BG19,'Cost&amp;Time'!A:E,2,FALSE),0)+_xlfn.IFNA(VLOOKUP(BH19,'Cost&amp;Time'!A:E,2,FALSE),0)+_xlfn.IFNA(VLOOKUP(BI19,'Cost&amp;Time'!A:E,2,FALSE),0)</f>
        <v>50</v>
      </c>
      <c r="AD19" s="9">
        <f>_xlfn.IFNA(VLOOKUP(BB19,'Cost&amp;Time'!A:E,4,FALSE),0)+_xlfn.IFNA(VLOOKUP(BC19,'Cost&amp;Time'!A:E,4,FALSE),0)+_xlfn.IFNA(VLOOKUP(BD19,'Cost&amp;Time'!A:E,4,FALSE),0)+_xlfn.IFNA(VLOOKUP(BE19,'Cost&amp;Time'!A:E,4,FALSE),0)+_xlfn.IFNA(VLOOKUP(BF19,'Cost&amp;Time'!A:E,4,FALSE),0)+_xlfn.IFNA(VLOOKUP(BG19,'Cost&amp;Time'!A:E,4,FALSE),0)+_xlfn.IFNA(VLOOKUP(BH19,'Cost&amp;Time'!A:E,4,FALSE),0)+_xlfn.IFNA(VLOOKUP(BI19,'Cost&amp;Time'!A:E,4,FALSE),0)</f>
        <v>0</v>
      </c>
      <c r="AE19" s="6">
        <f>_xlfn.IFNA(VLOOKUP(BB19,'Cost&amp;Time'!A:E,5,FALSE),0)+_xlfn.IFNA(VLOOKUP(BC19,'Cost&amp;Time'!A:E,5,FALSE),0)+_xlfn.IFNA(VLOOKUP(BD19,'Cost&amp;Time'!A:E,5,FALSE),0)+_xlfn.IFNA(VLOOKUP(BE19,'Cost&amp;Time'!A:E,5,FALSE),0)+_xlfn.IFNA(VLOOKUP(BF19,'Cost&amp;Time'!A:E,5,FALSE),0)+_xlfn.IFNA(VLOOKUP(BG19,'Cost&amp;Time'!A:E,5,FALSE),0)+_xlfn.IFNA(VLOOKUP(BH19,'Cost&amp;Time'!A:E,5,FALSE),0)+_xlfn.IFNA(VLOOKUP(BI19,'Cost&amp;Time'!A:E,5,FALSE),0)</f>
        <v>0</v>
      </c>
      <c r="AX19" s="28">
        <f>AX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272.16666666666669</v>
      </c>
      <c r="AY19" s="28">
        <f>AY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866.74273333333349</v>
      </c>
      <c r="AZ19" s="28">
        <f>AZ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0</v>
      </c>
      <c r="BA19" s="28">
        <f>BA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0</v>
      </c>
      <c r="BB19" t="s">
        <v>73</v>
      </c>
    </row>
    <row r="20" spans="1:57" x14ac:dyDescent="0.35">
      <c r="A20">
        <f t="shared" si="4"/>
        <v>425</v>
      </c>
      <c r="B20" s="5">
        <f t="shared" si="5"/>
        <v>4.9189814814814816E-3</v>
      </c>
      <c r="C20" s="23">
        <f>C19-AB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206.18750000000003</v>
      </c>
      <c r="D20" s="23">
        <f>D19-AC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366.8809</v>
      </c>
      <c r="E20" s="23">
        <f>E19-AD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50</v>
      </c>
      <c r="F20" s="24">
        <f>F19-AE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200</v>
      </c>
      <c r="G20" s="15">
        <f t="shared" si="0"/>
        <v>19</v>
      </c>
      <c r="H20" s="16">
        <v>1</v>
      </c>
      <c r="I20">
        <f t="shared" si="1"/>
        <v>20</v>
      </c>
      <c r="J20" s="16">
        <f>5+COUNTIF(BB$3:BP19,"House")*5</f>
        <v>25</v>
      </c>
      <c r="K20" s="6">
        <f t="shared" si="2"/>
        <v>0</v>
      </c>
      <c r="N20" s="19">
        <v>6</v>
      </c>
      <c r="O20" s="13">
        <f t="shared" si="3"/>
        <v>13</v>
      </c>
      <c r="P20" s="38">
        <v>3</v>
      </c>
      <c r="Q20" s="38">
        <v>3</v>
      </c>
      <c r="R20" s="41">
        <v>5</v>
      </c>
      <c r="S20" s="41">
        <v>2</v>
      </c>
      <c r="W20" s="26">
        <f>W19-IF(AG19=0,P19*Rates!B$2,IF(AND(AG19=1,AH19=0),P19*Rates!C$2,Rates!D18))/6000*(A20-A19)*$A$1</f>
        <v>164.13159999999991</v>
      </c>
      <c r="X20" s="28">
        <f>X19-IF(AG19=0,Q19*Rates!B$3,IF(AND(AG19=1,AH19=0),Q19*Rates!C$3,Rates!D19))/6000*(A20-A19)*$A$1</f>
        <v>844.68883333333338</v>
      </c>
      <c r="Y20" s="28">
        <f>Y19-IF(AG19=0,R19*Rates!B$4,IF(AND(AG19=1,AH19=0),R19*Rates!C$4,Rates!D20))/6000*(A20-A19)*$A$1</f>
        <v>135.70199999999986</v>
      </c>
      <c r="Z20" s="29">
        <f>Z19-IF(AG19=0,S19*Rates!B$5,IF(AND(AG19=1,AH19=0),S19*Rates!C$5,Rates!D21))/6000*(A20-A19)*$A$1</f>
        <v>123.59666666666669</v>
      </c>
      <c r="AA20" s="28"/>
      <c r="AB20" s="9">
        <f>_xlfn.IFNA(VLOOKUP(BB20,'Cost&amp;Time'!A:E,3,FALSE),0)+_xlfn.IFNA(VLOOKUP(BC20,'Cost&amp;Time'!A:E,3,FALSE),0)+_xlfn.IFNA(VLOOKUP(BD20,'Cost&amp;Time'!A:E,3,FALSE),0)+_xlfn.IFNA(VLOOKUP(BE20,'Cost&amp;Time'!A:E,3,FALSE),0)+_xlfn.IFNA(VLOOKUP(BF20,'Cost&amp;Time'!A:E,3,FALSE),0)+_xlfn.IFNA(VLOOKUP(BG20,'Cost&amp;Time'!A:E,3,FALSE),0)+_xlfn.IFNA(VLOOKUP(BH20,'Cost&amp;Time'!A:E,3,FALSE),0)+_xlfn.IFNA(VLOOKUP(BI20,'Cost&amp;Time'!A:E,3,FALSE),0)</f>
        <v>0</v>
      </c>
      <c r="AC20" s="9">
        <f>_xlfn.IFNA(VLOOKUP(BB20,'Cost&amp;Time'!A:E,2,FALSE),0)+_xlfn.IFNA(VLOOKUP(BC20,'Cost&amp;Time'!A:E,2,FALSE),0)+_xlfn.IFNA(VLOOKUP(BD20,'Cost&amp;Time'!A:E,2,FALSE),0)+_xlfn.IFNA(VLOOKUP(BE20,'Cost&amp;Time'!A:E,2,FALSE),0)+_xlfn.IFNA(VLOOKUP(BF20,'Cost&amp;Time'!A:E,2,FALSE),0)+_xlfn.IFNA(VLOOKUP(BG20,'Cost&amp;Time'!A:E,2,FALSE),0)+_xlfn.IFNA(VLOOKUP(BH20,'Cost&amp;Time'!A:E,2,FALSE),0)+_xlfn.IFNA(VLOOKUP(BI20,'Cost&amp;Time'!A:E,2,FALSE),0)</f>
        <v>50</v>
      </c>
      <c r="AD20" s="9">
        <f>_xlfn.IFNA(VLOOKUP(BB20,'Cost&amp;Time'!A:E,4,FALSE),0)+_xlfn.IFNA(VLOOKUP(BC20,'Cost&amp;Time'!A:E,4,FALSE),0)+_xlfn.IFNA(VLOOKUP(BD20,'Cost&amp;Time'!A:E,4,FALSE),0)+_xlfn.IFNA(VLOOKUP(BE20,'Cost&amp;Time'!A:E,4,FALSE),0)+_xlfn.IFNA(VLOOKUP(BF20,'Cost&amp;Time'!A:E,4,FALSE),0)+_xlfn.IFNA(VLOOKUP(BG20,'Cost&amp;Time'!A:E,4,FALSE),0)+_xlfn.IFNA(VLOOKUP(BH20,'Cost&amp;Time'!A:E,4,FALSE),0)+_xlfn.IFNA(VLOOKUP(BI20,'Cost&amp;Time'!A:E,4,FALSE),0)</f>
        <v>0</v>
      </c>
      <c r="AE20" s="6">
        <f>_xlfn.IFNA(VLOOKUP(BB20,'Cost&amp;Time'!A:E,5,FALSE),0)+_xlfn.IFNA(VLOOKUP(BC20,'Cost&amp;Time'!A:E,5,FALSE),0)+_xlfn.IFNA(VLOOKUP(BD20,'Cost&amp;Time'!A:E,5,FALSE),0)+_xlfn.IFNA(VLOOKUP(BE20,'Cost&amp;Time'!A:E,5,FALSE),0)+_xlfn.IFNA(VLOOKUP(BF20,'Cost&amp;Time'!A:E,5,FALSE),0)+_xlfn.IFNA(VLOOKUP(BG20,'Cost&amp;Time'!A:E,5,FALSE),0)+_xlfn.IFNA(VLOOKUP(BH20,'Cost&amp;Time'!A:E,5,FALSE),0)+_xlfn.IFNA(VLOOKUP(BI20,'Cost&amp;Time'!A:E,5,FALSE),0)</f>
        <v>0</v>
      </c>
      <c r="AX20" s="28">
        <f>AX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306.1875</v>
      </c>
      <c r="AY20" s="28">
        <f>AY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966.88090000000011</v>
      </c>
      <c r="AZ20" s="28">
        <f>AZ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0</v>
      </c>
      <c r="BA20" s="28">
        <f>BA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0</v>
      </c>
      <c r="BB20" t="s">
        <v>73</v>
      </c>
    </row>
    <row r="21" spans="1:57" x14ac:dyDescent="0.35">
      <c r="A21">
        <f t="shared" si="4"/>
        <v>450</v>
      </c>
      <c r="B21" s="5">
        <f t="shared" si="5"/>
        <v>5.208333333333333E-3</v>
      </c>
      <c r="C21" s="23">
        <f>C20-AB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247.01250000000005</v>
      </c>
      <c r="D21" s="23">
        <f>D20-AC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420.54956666666658</v>
      </c>
      <c r="E21" s="23">
        <f>E20-AD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50</v>
      </c>
      <c r="F21" s="24">
        <f>F20-AE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200</v>
      </c>
      <c r="G21" s="15">
        <f t="shared" si="0"/>
        <v>20</v>
      </c>
      <c r="H21" s="16">
        <v>1</v>
      </c>
      <c r="I21">
        <f t="shared" si="1"/>
        <v>21</v>
      </c>
      <c r="J21" s="16">
        <f>5+COUNTIF(BB$3:BP20,"House")*5</f>
        <v>25</v>
      </c>
      <c r="K21" s="6">
        <f t="shared" si="2"/>
        <v>0</v>
      </c>
      <c r="N21" s="19">
        <v>7</v>
      </c>
      <c r="O21" s="13">
        <f t="shared" si="3"/>
        <v>13</v>
      </c>
      <c r="P21" s="41">
        <v>3</v>
      </c>
      <c r="Q21" s="38">
        <v>3</v>
      </c>
      <c r="R21" s="41">
        <v>5</v>
      </c>
      <c r="S21" s="41">
        <v>2</v>
      </c>
      <c r="W21" s="26">
        <f>W20-IF(AG20=0,P20*Rates!B$2,IF(AND(AG20=1,AH20=0),P20*Rates!C$2,Rates!D19))/6000*(A21-A20)*$A$1</f>
        <v>141.7410999999999</v>
      </c>
      <c r="X21" s="28">
        <f>X20-IF(AG20=0,Q20*Rates!B$3,IF(AND(AG20=1,AH20=0),Q20*Rates!C$3,Rates!D20))/6000*(A21-A20)*$A$1</f>
        <v>827.03633333333335</v>
      </c>
      <c r="Y21" s="28">
        <f>Y20-IF(AG20=0,R20*Rates!B$4,IF(AND(AG20=1,AH20=0),R20*Rates!C$4,Rates!D21))/6000*(A21-A20)*$A$1</f>
        <v>89.356999999999857</v>
      </c>
      <c r="Z21" s="29">
        <f>Z20-IF(AG20=0,S20*Rates!B$5,IF(AND(AG20=1,AH20=0),S20*Rates!C$5,Rates!D22))/6000*(A21-A20)*$A$1</f>
        <v>106.31600000000003</v>
      </c>
      <c r="AA21" s="28"/>
      <c r="AB21" s="9">
        <f>_xlfn.IFNA(VLOOKUP(BB21,'Cost&amp;Time'!A:E,3,FALSE),0)+_xlfn.IFNA(VLOOKUP(BC21,'Cost&amp;Time'!A:E,3,FALSE),0)+_xlfn.IFNA(VLOOKUP(BD21,'Cost&amp;Time'!A:E,3,FALSE),0)+_xlfn.IFNA(VLOOKUP(BE21,'Cost&amp;Time'!A:E,3,FALSE),0)+_xlfn.IFNA(VLOOKUP(BF21,'Cost&amp;Time'!A:E,3,FALSE),0)+_xlfn.IFNA(VLOOKUP(BG21,'Cost&amp;Time'!A:E,3,FALSE),0)+_xlfn.IFNA(VLOOKUP(BH21,'Cost&amp;Time'!A:E,3,FALSE),0)+_xlfn.IFNA(VLOOKUP(BI21,'Cost&amp;Time'!A:E,3,FALSE),0)</f>
        <v>0</v>
      </c>
      <c r="AC21" s="9">
        <f>_xlfn.IFNA(VLOOKUP(BB21,'Cost&amp;Time'!A:E,2,FALSE),0)+_xlfn.IFNA(VLOOKUP(BC21,'Cost&amp;Time'!A:E,2,FALSE),0)+_xlfn.IFNA(VLOOKUP(BD21,'Cost&amp;Time'!A:E,2,FALSE),0)+_xlfn.IFNA(VLOOKUP(BE21,'Cost&amp;Time'!A:E,2,FALSE),0)+_xlfn.IFNA(VLOOKUP(BF21,'Cost&amp;Time'!A:E,2,FALSE),0)+_xlfn.IFNA(VLOOKUP(BG21,'Cost&amp;Time'!A:E,2,FALSE),0)+_xlfn.IFNA(VLOOKUP(BH21,'Cost&amp;Time'!A:E,2,FALSE),0)+_xlfn.IFNA(VLOOKUP(BI21,'Cost&amp;Time'!A:E,2,FALSE),0)</f>
        <v>50</v>
      </c>
      <c r="AD21" s="9">
        <f>_xlfn.IFNA(VLOOKUP(BB21,'Cost&amp;Time'!A:E,4,FALSE),0)+_xlfn.IFNA(VLOOKUP(BC21,'Cost&amp;Time'!A:E,4,FALSE),0)+_xlfn.IFNA(VLOOKUP(BD21,'Cost&amp;Time'!A:E,4,FALSE),0)+_xlfn.IFNA(VLOOKUP(BE21,'Cost&amp;Time'!A:E,4,FALSE),0)+_xlfn.IFNA(VLOOKUP(BF21,'Cost&amp;Time'!A:E,4,FALSE),0)+_xlfn.IFNA(VLOOKUP(BG21,'Cost&amp;Time'!A:E,4,FALSE),0)+_xlfn.IFNA(VLOOKUP(BH21,'Cost&amp;Time'!A:E,4,FALSE),0)+_xlfn.IFNA(VLOOKUP(BI21,'Cost&amp;Time'!A:E,4,FALSE),0)</f>
        <v>0</v>
      </c>
      <c r="AE21" s="6">
        <f>_xlfn.IFNA(VLOOKUP(BB21,'Cost&amp;Time'!A:E,5,FALSE),0)+_xlfn.IFNA(VLOOKUP(BC21,'Cost&amp;Time'!A:E,5,FALSE),0)+_xlfn.IFNA(VLOOKUP(BD21,'Cost&amp;Time'!A:E,5,FALSE),0)+_xlfn.IFNA(VLOOKUP(BE21,'Cost&amp;Time'!A:E,5,FALSE),0)+_xlfn.IFNA(VLOOKUP(BF21,'Cost&amp;Time'!A:E,5,FALSE),0)+_xlfn.IFNA(VLOOKUP(BG21,'Cost&amp;Time'!A:E,5,FALSE),0)+_xlfn.IFNA(VLOOKUP(BH21,'Cost&amp;Time'!A:E,5,FALSE),0)+_xlfn.IFNA(VLOOKUP(BI21,'Cost&amp;Time'!A:E,5,FALSE),0)</f>
        <v>0</v>
      </c>
      <c r="AX21" s="28">
        <f>AX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347.01249999999999</v>
      </c>
      <c r="AY21" s="28">
        <f>AY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1070.5495666666668</v>
      </c>
      <c r="AZ21" s="28">
        <f>AZ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0</v>
      </c>
      <c r="BA21" s="28">
        <f>BA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0</v>
      </c>
      <c r="BB21" t="s">
        <v>73</v>
      </c>
    </row>
    <row r="22" spans="1:57" x14ac:dyDescent="0.35">
      <c r="A22">
        <f t="shared" si="4"/>
        <v>475</v>
      </c>
      <c r="B22" s="5">
        <f t="shared" si="5"/>
        <v>5.4976851851851853E-3</v>
      </c>
      <c r="C22" s="23">
        <f>C21-AB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294.64166666666671</v>
      </c>
      <c r="D22" s="23">
        <f>D21-AC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474.21823333333316</v>
      </c>
      <c r="E22" s="23">
        <f>E21-AD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50</v>
      </c>
      <c r="F22" s="24">
        <f>F21-AE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200</v>
      </c>
      <c r="G22" s="15">
        <f t="shared" si="0"/>
        <v>21</v>
      </c>
      <c r="H22" s="16">
        <v>1</v>
      </c>
      <c r="I22">
        <f t="shared" si="1"/>
        <v>22</v>
      </c>
      <c r="J22" s="16">
        <f>5+COUNTIF(BB$3:BP21,"House")*5</f>
        <v>25</v>
      </c>
      <c r="K22" s="6">
        <f t="shared" si="2"/>
        <v>0</v>
      </c>
      <c r="N22" s="19">
        <v>8</v>
      </c>
      <c r="O22" s="13">
        <f t="shared" si="3"/>
        <v>13</v>
      </c>
      <c r="P22" s="41">
        <v>3</v>
      </c>
      <c r="Q22" s="38">
        <v>3</v>
      </c>
      <c r="R22" s="41">
        <v>5</v>
      </c>
      <c r="S22" s="41">
        <v>2</v>
      </c>
      <c r="W22" s="26">
        <f>W21-IF(AG21=0,P21*Rates!B$2,IF(AND(AG21=1,AH21=0),P21*Rates!C$2,Rates!D20))/6000*(A22-A21)*$A$1</f>
        <v>119.3505999999999</v>
      </c>
      <c r="X22" s="28">
        <f>X21-IF(AG21=0,Q21*Rates!B$3,IF(AND(AG21=1,AH21=0),Q21*Rates!C$3,Rates!D21))/6000*(A22-A21)*$A$1</f>
        <v>809.38383333333331</v>
      </c>
      <c r="Y22" s="28">
        <f>Y21-IF(AG21=0,R21*Rates!B$4,IF(AND(AG21=1,AH21=0),R21*Rates!C$4,Rates!D22))/6000*(A22-A21)*$A$1</f>
        <v>43.011999999999858</v>
      </c>
      <c r="Z22" s="29">
        <f>Z21-IF(AG21=0,S21*Rates!B$5,IF(AND(AG21=1,AH21=0),S21*Rates!C$5,Rates!D23))/6000*(A22-A21)*$A$1</f>
        <v>89.035333333333369</v>
      </c>
      <c r="AA22" s="28"/>
      <c r="AB22" s="9">
        <f>_xlfn.IFNA(VLOOKUP(BB22,'Cost&amp;Time'!A:E,3,FALSE),0)+_xlfn.IFNA(VLOOKUP(BC22,'Cost&amp;Time'!A:E,3,FALSE),0)+_xlfn.IFNA(VLOOKUP(BD22,'Cost&amp;Time'!A:E,3,FALSE),0)+_xlfn.IFNA(VLOOKUP(BE22,'Cost&amp;Time'!A:E,3,FALSE),0)+_xlfn.IFNA(VLOOKUP(BF22,'Cost&amp;Time'!A:E,3,FALSE),0)+_xlfn.IFNA(VLOOKUP(BG22,'Cost&amp;Time'!A:E,3,FALSE),0)+_xlfn.IFNA(VLOOKUP(BH22,'Cost&amp;Time'!A:E,3,FALSE),0)+_xlfn.IFNA(VLOOKUP(BI22,'Cost&amp;Time'!A:E,3,FALSE),0)</f>
        <v>0</v>
      </c>
      <c r="AC22" s="9">
        <f>_xlfn.IFNA(VLOOKUP(BB22,'Cost&amp;Time'!A:E,2,FALSE),0)+_xlfn.IFNA(VLOOKUP(BC22,'Cost&amp;Time'!A:E,2,FALSE),0)+_xlfn.IFNA(VLOOKUP(BD22,'Cost&amp;Time'!A:E,2,FALSE),0)+_xlfn.IFNA(VLOOKUP(BE22,'Cost&amp;Time'!A:E,2,FALSE),0)+_xlfn.IFNA(VLOOKUP(BF22,'Cost&amp;Time'!A:E,2,FALSE),0)+_xlfn.IFNA(VLOOKUP(BG22,'Cost&amp;Time'!A:E,2,FALSE),0)+_xlfn.IFNA(VLOOKUP(BH22,'Cost&amp;Time'!A:E,2,FALSE),0)+_xlfn.IFNA(VLOOKUP(BI22,'Cost&amp;Time'!A:E,2,FALSE),0)</f>
        <v>50</v>
      </c>
      <c r="AD22" s="9">
        <f>_xlfn.IFNA(VLOOKUP(BB22,'Cost&amp;Time'!A:E,4,FALSE),0)+_xlfn.IFNA(VLOOKUP(BC22,'Cost&amp;Time'!A:E,4,FALSE),0)+_xlfn.IFNA(VLOOKUP(BD22,'Cost&amp;Time'!A:E,4,FALSE),0)+_xlfn.IFNA(VLOOKUP(BE22,'Cost&amp;Time'!A:E,4,FALSE),0)+_xlfn.IFNA(VLOOKUP(BF22,'Cost&amp;Time'!A:E,4,FALSE),0)+_xlfn.IFNA(VLOOKUP(BG22,'Cost&amp;Time'!A:E,4,FALSE),0)+_xlfn.IFNA(VLOOKUP(BH22,'Cost&amp;Time'!A:E,4,FALSE),0)+_xlfn.IFNA(VLOOKUP(BI22,'Cost&amp;Time'!A:E,4,FALSE),0)</f>
        <v>0</v>
      </c>
      <c r="AE22" s="6">
        <f>_xlfn.IFNA(VLOOKUP(BB22,'Cost&amp;Time'!A:E,5,FALSE),0)+_xlfn.IFNA(VLOOKUP(BC22,'Cost&amp;Time'!A:E,5,FALSE),0)+_xlfn.IFNA(VLOOKUP(BD22,'Cost&amp;Time'!A:E,5,FALSE),0)+_xlfn.IFNA(VLOOKUP(BE22,'Cost&amp;Time'!A:E,5,FALSE),0)+_xlfn.IFNA(VLOOKUP(BF22,'Cost&amp;Time'!A:E,5,FALSE),0)+_xlfn.IFNA(VLOOKUP(BG22,'Cost&amp;Time'!A:E,5,FALSE),0)+_xlfn.IFNA(VLOOKUP(BH22,'Cost&amp;Time'!A:E,5,FALSE),0)+_xlfn.IFNA(VLOOKUP(BI22,'Cost&amp;Time'!A:E,5,FALSE),0)</f>
        <v>0</v>
      </c>
      <c r="AX22" s="28">
        <f>AX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394.64166666666665</v>
      </c>
      <c r="AY22" s="28">
        <f>AY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1174.2182333333335</v>
      </c>
      <c r="AZ22" s="28">
        <f>AZ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0</v>
      </c>
      <c r="BA22" s="28">
        <f>BA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0</v>
      </c>
      <c r="BB22" t="s">
        <v>73</v>
      </c>
    </row>
    <row r="23" spans="1:57" x14ac:dyDescent="0.35">
      <c r="A23">
        <f t="shared" si="4"/>
        <v>500</v>
      </c>
      <c r="B23" s="5">
        <f t="shared" si="5"/>
        <v>5.7870370370370367E-3</v>
      </c>
      <c r="C23" s="23">
        <f>C22-AB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349.07500000000005</v>
      </c>
      <c r="D23" s="23">
        <f>D22-AC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527.88689999999974</v>
      </c>
      <c r="E23" s="23">
        <f>E22-AD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50</v>
      </c>
      <c r="F23" s="24">
        <f>F22-AE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200</v>
      </c>
      <c r="G23" s="15">
        <f t="shared" si="0"/>
        <v>22</v>
      </c>
      <c r="H23" s="16">
        <v>1</v>
      </c>
      <c r="I23">
        <f t="shared" si="1"/>
        <v>23</v>
      </c>
      <c r="J23" s="16">
        <f>5+COUNTIF(BB$3:BP22,"House")*5</f>
        <v>25</v>
      </c>
      <c r="K23" s="6">
        <f t="shared" si="2"/>
        <v>0</v>
      </c>
      <c r="L23" s="9">
        <v>1</v>
      </c>
      <c r="N23" s="19">
        <v>9</v>
      </c>
      <c r="O23" s="13">
        <f t="shared" si="3"/>
        <v>12</v>
      </c>
      <c r="P23" s="41">
        <v>5</v>
      </c>
      <c r="Q23" s="38">
        <v>4</v>
      </c>
      <c r="R23" s="41"/>
      <c r="S23" s="41">
        <v>3</v>
      </c>
      <c r="W23" s="26">
        <f>W22-IF(AG22=0,P22*Rates!B$2,IF(AND(AG22=1,AH22=0),P22*Rates!C$2,Rates!D21))/6000*(A23-A22)*$A$1</f>
        <v>96.960099999999898</v>
      </c>
      <c r="X23" s="28">
        <f>X22-IF(AG22=0,Q22*Rates!B$3,IF(AND(AG22=1,AH22=0),Q22*Rates!C$3,Rates!D22))/6000*(A23-A22)*$A$1</f>
        <v>791.73133333333328</v>
      </c>
      <c r="Y23" s="28">
        <f>Y22-IF(AG22=0,R22*Rates!B$4,IF(AND(AG22=1,AH22=0),R22*Rates!C$4,Rates!D23))/6000*(A23-A22)*$A$1</f>
        <v>-3.3330000000001405</v>
      </c>
      <c r="Z23" s="29">
        <f>Z22-IF(AG22=0,S22*Rates!B$5,IF(AND(AG22=1,AH22=0),S22*Rates!C$5,Rates!D24))/6000*(A23-A22)*$A$1</f>
        <v>71.754666666666708</v>
      </c>
      <c r="AA23" s="28"/>
      <c r="AB23" s="9">
        <f>_xlfn.IFNA(VLOOKUP(BB23,'Cost&amp;Time'!A:E,3,FALSE),0)+_xlfn.IFNA(VLOOKUP(BC23,'Cost&amp;Time'!A:E,3,FALSE),0)+_xlfn.IFNA(VLOOKUP(BD23,'Cost&amp;Time'!A:E,3,FALSE),0)+_xlfn.IFNA(VLOOKUP(BE23,'Cost&amp;Time'!A:E,3,FALSE),0)+_xlfn.IFNA(VLOOKUP(BF23,'Cost&amp;Time'!A:E,3,FALSE),0)+_xlfn.IFNA(VLOOKUP(BG23,'Cost&amp;Time'!A:E,3,FALSE),0)+_xlfn.IFNA(VLOOKUP(BH23,'Cost&amp;Time'!A:E,3,FALSE),0)+_xlfn.IFNA(VLOOKUP(BI23,'Cost&amp;Time'!A:E,3,FALSE),0)</f>
        <v>25</v>
      </c>
      <c r="AC23" s="9">
        <f>_xlfn.IFNA(VLOOKUP(BB23,'Cost&amp;Time'!A:E,2,FALSE),0)+_xlfn.IFNA(VLOOKUP(BC23,'Cost&amp;Time'!A:E,2,FALSE),0)+_xlfn.IFNA(VLOOKUP(BD23,'Cost&amp;Time'!A:E,2,FALSE),0)+_xlfn.IFNA(VLOOKUP(BE23,'Cost&amp;Time'!A:E,2,FALSE),0)+_xlfn.IFNA(VLOOKUP(BF23,'Cost&amp;Time'!A:E,2,FALSE),0)+_xlfn.IFNA(VLOOKUP(BG23,'Cost&amp;Time'!A:E,2,FALSE),0)+_xlfn.IFNA(VLOOKUP(BH23,'Cost&amp;Time'!A:E,2,FALSE),0)+_xlfn.IFNA(VLOOKUP(BI23,'Cost&amp;Time'!A:E,2,FALSE),0)</f>
        <v>50</v>
      </c>
      <c r="AD23" s="9">
        <f>_xlfn.IFNA(VLOOKUP(BB23,'Cost&amp;Time'!A:E,4,FALSE),0)+_xlfn.IFNA(VLOOKUP(BC23,'Cost&amp;Time'!A:E,4,FALSE),0)+_xlfn.IFNA(VLOOKUP(BD23,'Cost&amp;Time'!A:E,4,FALSE),0)+_xlfn.IFNA(VLOOKUP(BE23,'Cost&amp;Time'!A:E,4,FALSE),0)+_xlfn.IFNA(VLOOKUP(BF23,'Cost&amp;Time'!A:E,4,FALSE),0)+_xlfn.IFNA(VLOOKUP(BG23,'Cost&amp;Time'!A:E,4,FALSE),0)+_xlfn.IFNA(VLOOKUP(BH23,'Cost&amp;Time'!A:E,4,FALSE),0)+_xlfn.IFNA(VLOOKUP(BI23,'Cost&amp;Time'!A:E,4,FALSE),0)</f>
        <v>0</v>
      </c>
      <c r="AE23" s="6">
        <f>_xlfn.IFNA(VLOOKUP(BB23,'Cost&amp;Time'!A:E,5,FALSE),0)+_xlfn.IFNA(VLOOKUP(BC23,'Cost&amp;Time'!A:E,5,FALSE),0)+_xlfn.IFNA(VLOOKUP(BD23,'Cost&amp;Time'!A:E,5,FALSE),0)+_xlfn.IFNA(VLOOKUP(BE23,'Cost&amp;Time'!A:E,5,FALSE),0)+_xlfn.IFNA(VLOOKUP(BF23,'Cost&amp;Time'!A:E,5,FALSE),0)+_xlfn.IFNA(VLOOKUP(BG23,'Cost&amp;Time'!A:E,5,FALSE),0)+_xlfn.IFNA(VLOOKUP(BH23,'Cost&amp;Time'!A:E,5,FALSE),0)+_xlfn.IFNA(VLOOKUP(BI23,'Cost&amp;Time'!A:E,5,FALSE),0)</f>
        <v>0</v>
      </c>
      <c r="AX23" s="28">
        <f>AX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449.07499999999999</v>
      </c>
      <c r="AY23" s="28">
        <f>AY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1277.8869000000002</v>
      </c>
      <c r="AZ23" s="28">
        <f>AZ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0</v>
      </c>
      <c r="BA23" s="28">
        <f>BA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0</v>
      </c>
      <c r="BB23" t="s">
        <v>73</v>
      </c>
      <c r="BC23" t="s">
        <v>49</v>
      </c>
    </row>
    <row r="24" spans="1:57" x14ac:dyDescent="0.35">
      <c r="A24">
        <f t="shared" si="4"/>
        <v>525</v>
      </c>
      <c r="B24" s="5">
        <f t="shared" si="5"/>
        <v>6.076388888888889E-3</v>
      </c>
      <c r="C24" s="23">
        <f>C23-AB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385.31250000000006</v>
      </c>
      <c r="D24" s="23">
        <f>D23-AC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564.66206666666642</v>
      </c>
      <c r="E24" s="23">
        <f>E23-AD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50</v>
      </c>
      <c r="F24" s="24">
        <f>F23-AE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200</v>
      </c>
      <c r="G24" s="15">
        <f t="shared" si="0"/>
        <v>23</v>
      </c>
      <c r="H24" s="16">
        <v>1</v>
      </c>
      <c r="I24">
        <f t="shared" si="1"/>
        <v>24</v>
      </c>
      <c r="J24" s="16">
        <f>5+COUNTIF(BB$3:BP23,"House")*5</f>
        <v>30</v>
      </c>
      <c r="K24" s="6">
        <f t="shared" si="2"/>
        <v>0</v>
      </c>
      <c r="L24" s="9">
        <v>1.6</v>
      </c>
      <c r="N24" s="19">
        <v>9</v>
      </c>
      <c r="O24" s="13">
        <f t="shared" si="3"/>
        <v>12.4</v>
      </c>
      <c r="P24" s="38">
        <v>6</v>
      </c>
      <c r="Q24" s="38">
        <v>3.4</v>
      </c>
      <c r="R24" s="41"/>
      <c r="S24" s="41">
        <v>3</v>
      </c>
      <c r="W24" s="26">
        <f>W23-IF(AG23=0,P23*Rates!B$2,IF(AND(AG23=1,AH23=0),P23*Rates!C$2,Rates!D22))/6000*(A24-A23)*$A$1</f>
        <v>59.642599999999895</v>
      </c>
      <c r="X24" s="28">
        <f>X23-IF(AG23=0,Q23*Rates!B$3,IF(AND(AG23=1,AH23=0),Q23*Rates!C$3,Rates!D23))/6000*(A24-A23)*$A$1</f>
        <v>768.19466666666665</v>
      </c>
      <c r="Y24" s="28">
        <f>Y23-IF(AG23=0,R23*Rates!B$4,IF(AND(AG23=1,AH23=0),R23*Rates!C$4,Rates!D24))/6000*(A24-A23)*$A$1</f>
        <v>-3.3330000000001405</v>
      </c>
      <c r="Z24" s="29">
        <f>Z23-IF(AG23=0,S23*Rates!B$5,IF(AND(AG23=1,AH23=0),S23*Rates!C$5,Rates!D25))/6000*(A24-A23)*$A$1</f>
        <v>45.833666666666701</v>
      </c>
      <c r="AA24" s="28"/>
      <c r="AB24" s="9">
        <f>_xlfn.IFNA(VLOOKUP(BB24,'Cost&amp;Time'!A:E,3,FALSE),0)+_xlfn.IFNA(VLOOKUP(BC24,'Cost&amp;Time'!A:E,3,FALSE),0)+_xlfn.IFNA(VLOOKUP(BD24,'Cost&amp;Time'!A:E,3,FALSE),0)+_xlfn.IFNA(VLOOKUP(BE24,'Cost&amp;Time'!A:E,3,FALSE),0)+_xlfn.IFNA(VLOOKUP(BF24,'Cost&amp;Time'!A:E,3,FALSE),0)+_xlfn.IFNA(VLOOKUP(BG24,'Cost&amp;Time'!A:E,3,FALSE),0)+_xlfn.IFNA(VLOOKUP(BH24,'Cost&amp;Time'!A:E,3,FALSE),0)+_xlfn.IFNA(VLOOKUP(BI24,'Cost&amp;Time'!A:E,3,FALSE),0)</f>
        <v>100</v>
      </c>
      <c r="AC24" s="9">
        <f>_xlfn.IFNA(VLOOKUP(BB24,'Cost&amp;Time'!A:E,2,FALSE),0)+_xlfn.IFNA(VLOOKUP(BC24,'Cost&amp;Time'!A:E,2,FALSE),0)+_xlfn.IFNA(VLOOKUP(BD24,'Cost&amp;Time'!A:E,2,FALSE),0)+_xlfn.IFNA(VLOOKUP(BE24,'Cost&amp;Time'!A:E,2,FALSE),0)+_xlfn.IFNA(VLOOKUP(BF24,'Cost&amp;Time'!A:E,2,FALSE),0)+_xlfn.IFNA(VLOOKUP(BG24,'Cost&amp;Time'!A:E,2,FALSE),0)+_xlfn.IFNA(VLOOKUP(BH24,'Cost&amp;Time'!A:E,2,FALSE),0)+_xlfn.IFNA(VLOOKUP(BI24,'Cost&amp;Time'!A:E,2,FALSE),0)</f>
        <v>50</v>
      </c>
      <c r="AD24" s="9">
        <f>_xlfn.IFNA(VLOOKUP(BB24,'Cost&amp;Time'!A:E,4,FALSE),0)+_xlfn.IFNA(VLOOKUP(BC24,'Cost&amp;Time'!A:E,4,FALSE),0)+_xlfn.IFNA(VLOOKUP(BD24,'Cost&amp;Time'!A:E,4,FALSE),0)+_xlfn.IFNA(VLOOKUP(BE24,'Cost&amp;Time'!A:E,4,FALSE),0)+_xlfn.IFNA(VLOOKUP(BF24,'Cost&amp;Time'!A:E,4,FALSE),0)+_xlfn.IFNA(VLOOKUP(BG24,'Cost&amp;Time'!A:E,4,FALSE),0)+_xlfn.IFNA(VLOOKUP(BH24,'Cost&amp;Time'!A:E,4,FALSE),0)+_xlfn.IFNA(VLOOKUP(BI24,'Cost&amp;Time'!A:E,4,FALSE),0)</f>
        <v>0</v>
      </c>
      <c r="AE24" s="6">
        <f>_xlfn.IFNA(VLOOKUP(BB24,'Cost&amp;Time'!A:E,5,FALSE),0)+_xlfn.IFNA(VLOOKUP(BC24,'Cost&amp;Time'!A:E,5,FALSE),0)+_xlfn.IFNA(VLOOKUP(BD24,'Cost&amp;Time'!A:E,5,FALSE),0)+_xlfn.IFNA(VLOOKUP(BE24,'Cost&amp;Time'!A:E,5,FALSE),0)+_xlfn.IFNA(VLOOKUP(BF24,'Cost&amp;Time'!A:E,5,FALSE),0)+_xlfn.IFNA(VLOOKUP(BG24,'Cost&amp;Time'!A:E,5,FALSE),0)+_xlfn.IFNA(VLOOKUP(BH24,'Cost&amp;Time'!A:E,5,FALSE),0)+_xlfn.IFNA(VLOOKUP(BI24,'Cost&amp;Time'!A:E,5,FALSE),0)</f>
        <v>0</v>
      </c>
      <c r="AX24" s="28">
        <f>AX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510.3125</v>
      </c>
      <c r="AY24" s="28">
        <f>AY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1364.662066666667</v>
      </c>
      <c r="AZ24" s="28">
        <f>AZ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0</v>
      </c>
      <c r="BA24" s="28">
        <f>BA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0</v>
      </c>
      <c r="BB24" t="s">
        <v>73</v>
      </c>
      <c r="BC24" t="s">
        <v>52</v>
      </c>
    </row>
    <row r="25" spans="1:57" x14ac:dyDescent="0.35">
      <c r="A25">
        <f t="shared" si="4"/>
        <v>550</v>
      </c>
      <c r="B25" s="5">
        <f t="shared" si="5"/>
        <v>6.3657407407407404E-3</v>
      </c>
      <c r="C25" s="23">
        <f>C24-AB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346.55000000000007</v>
      </c>
      <c r="D25" s="23">
        <f>D24-AC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605.3702333333332</v>
      </c>
      <c r="E25" s="23">
        <f>E24-AD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50</v>
      </c>
      <c r="F25" s="24">
        <f>F24-AE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200</v>
      </c>
      <c r="G25" s="15">
        <f t="shared" si="0"/>
        <v>24</v>
      </c>
      <c r="H25" s="16">
        <v>1</v>
      </c>
      <c r="I25">
        <f t="shared" si="1"/>
        <v>25</v>
      </c>
      <c r="J25" s="16">
        <f>5+COUNTIF(BB$3:BP24,"House")*5</f>
        <v>30</v>
      </c>
      <c r="K25" s="6">
        <f t="shared" si="2"/>
        <v>0</v>
      </c>
      <c r="L25" s="9">
        <v>4</v>
      </c>
      <c r="N25" s="19">
        <v>11</v>
      </c>
      <c r="O25" s="13">
        <f t="shared" si="3"/>
        <v>9</v>
      </c>
      <c r="P25" s="38">
        <v>2</v>
      </c>
      <c r="Q25" s="38">
        <v>5</v>
      </c>
      <c r="R25" s="41"/>
      <c r="S25" s="41">
        <v>2</v>
      </c>
      <c r="W25" s="26">
        <f>W24-IF(AG24=0,P24*Rates!B$2,IF(AND(AG24=1,AH24=0),P24*Rates!C$2,Rates!D23))/6000*(A25-A24)*$A$1</f>
        <v>14.861599999999889</v>
      </c>
      <c r="X25" s="28">
        <f>X24-IF(AG24=0,Q24*Rates!B$3,IF(AND(AG24=1,AH24=0),Q24*Rates!C$3,Rates!D24))/6000*(A25-A24)*$A$1</f>
        <v>748.18849999999998</v>
      </c>
      <c r="Y25" s="28">
        <f>Y24-IF(AG24=0,R24*Rates!B$4,IF(AND(AG24=1,AH24=0),R24*Rates!C$4,Rates!D25))/6000*(A25-A24)*$A$1</f>
        <v>-3.3330000000001405</v>
      </c>
      <c r="Z25" s="29">
        <f>Z24-IF(AG24=0,S24*Rates!B$5,IF(AND(AG24=1,AH24=0),S24*Rates!C$5,Rates!D26))/6000*(A25-A24)*$A$1</f>
        <v>19.912666666666698</v>
      </c>
      <c r="AA25" s="28"/>
      <c r="AB25" s="9">
        <f>_xlfn.IFNA(VLOOKUP(BB25,'Cost&amp;Time'!A:E,3,FALSE),0)+_xlfn.IFNA(VLOOKUP(BC25,'Cost&amp;Time'!A:E,3,FALSE),0)+_xlfn.IFNA(VLOOKUP(BD25,'Cost&amp;Time'!A:E,3,FALSE),0)+_xlfn.IFNA(VLOOKUP(BE25,'Cost&amp;Time'!A:E,3,FALSE),0)+_xlfn.IFNA(VLOOKUP(BF25,'Cost&amp;Time'!A:E,3,FALSE),0)+_xlfn.IFNA(VLOOKUP(BG25,'Cost&amp;Time'!A:E,3,FALSE),0)+_xlfn.IFNA(VLOOKUP(BH25,'Cost&amp;Time'!A:E,3,FALSE),0)+_xlfn.IFNA(VLOOKUP(BI25,'Cost&amp;Time'!A:E,3,FALSE),0)</f>
        <v>180</v>
      </c>
      <c r="AC25" s="9">
        <f>_xlfn.IFNA(VLOOKUP(BB25,'Cost&amp;Time'!A:E,2,FALSE),0)+_xlfn.IFNA(VLOOKUP(BC25,'Cost&amp;Time'!A:E,2,FALSE),0)+_xlfn.IFNA(VLOOKUP(BD25,'Cost&amp;Time'!A:E,2,FALSE),0)+_xlfn.IFNA(VLOOKUP(BE25,'Cost&amp;Time'!A:E,2,FALSE),0)+_xlfn.IFNA(VLOOKUP(BF25,'Cost&amp;Time'!A:E,2,FALSE),0)+_xlfn.IFNA(VLOOKUP(BG25,'Cost&amp;Time'!A:E,2,FALSE),0)+_xlfn.IFNA(VLOOKUP(BH25,'Cost&amp;Time'!A:E,2,FALSE),0)+_xlfn.IFNA(VLOOKUP(BI25,'Cost&amp;Time'!A:E,2,FALSE),0)</f>
        <v>50</v>
      </c>
      <c r="AD25" s="9">
        <f>_xlfn.IFNA(VLOOKUP(BB25,'Cost&amp;Time'!A:E,4,FALSE),0)+_xlfn.IFNA(VLOOKUP(BC25,'Cost&amp;Time'!A:E,4,FALSE),0)+_xlfn.IFNA(VLOOKUP(BD25,'Cost&amp;Time'!A:E,4,FALSE),0)+_xlfn.IFNA(VLOOKUP(BE25,'Cost&amp;Time'!A:E,4,FALSE),0)+_xlfn.IFNA(VLOOKUP(BF25,'Cost&amp;Time'!A:E,4,FALSE),0)+_xlfn.IFNA(VLOOKUP(BG25,'Cost&amp;Time'!A:E,4,FALSE),0)+_xlfn.IFNA(VLOOKUP(BH25,'Cost&amp;Time'!A:E,4,FALSE),0)+_xlfn.IFNA(VLOOKUP(BI25,'Cost&amp;Time'!A:E,4,FALSE),0)</f>
        <v>0</v>
      </c>
      <c r="AE25" s="6">
        <f>_xlfn.IFNA(VLOOKUP(BB25,'Cost&amp;Time'!A:E,5,FALSE),0)+_xlfn.IFNA(VLOOKUP(BC25,'Cost&amp;Time'!A:E,5,FALSE),0)+_xlfn.IFNA(VLOOKUP(BD25,'Cost&amp;Time'!A:E,5,FALSE),0)+_xlfn.IFNA(VLOOKUP(BE25,'Cost&amp;Time'!A:E,5,FALSE),0)+_xlfn.IFNA(VLOOKUP(BF25,'Cost&amp;Time'!A:E,5,FALSE),0)+_xlfn.IFNA(VLOOKUP(BG25,'Cost&amp;Time'!A:E,5,FALSE),0)+_xlfn.IFNA(VLOOKUP(BH25,'Cost&amp;Time'!A:E,5,FALSE),0)+_xlfn.IFNA(VLOOKUP(BI25,'Cost&amp;Time'!A:E,5,FALSE),0)</f>
        <v>0</v>
      </c>
      <c r="AX25" s="28">
        <f>AX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571.54999999999995</v>
      </c>
      <c r="AY25" s="28">
        <f>AY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1455.3702333333335</v>
      </c>
      <c r="AZ25" s="28">
        <f>AZ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0</v>
      </c>
      <c r="BA25" s="28">
        <f>BA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0</v>
      </c>
      <c r="BB25" t="s">
        <v>73</v>
      </c>
      <c r="BC25" t="s">
        <v>54</v>
      </c>
      <c r="BD25" t="s">
        <v>54</v>
      </c>
      <c r="BE25" t="s">
        <v>54</v>
      </c>
    </row>
    <row r="26" spans="1:57" x14ac:dyDescent="0.35">
      <c r="A26">
        <f t="shared" si="4"/>
        <v>575</v>
      </c>
      <c r="B26" s="5">
        <f t="shared" si="5"/>
        <v>6.6550925925925927E-3</v>
      </c>
      <c r="C26" s="23">
        <f>C25-AB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241.39583333333343</v>
      </c>
      <c r="D26" s="23">
        <f>D25-AC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616.99873333333323</v>
      </c>
      <c r="E26" s="23">
        <f>E25-AD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50</v>
      </c>
      <c r="F26" s="24">
        <f>F25-AE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200</v>
      </c>
      <c r="G26" s="15">
        <f t="shared" si="0"/>
        <v>25</v>
      </c>
      <c r="H26" s="16">
        <v>1</v>
      </c>
      <c r="I26">
        <f t="shared" si="1"/>
        <v>26</v>
      </c>
      <c r="J26" s="16">
        <f>5+COUNTIF(BB$3:BP25,"House")*5</f>
        <v>30</v>
      </c>
      <c r="K26" s="6">
        <f t="shared" si="2"/>
        <v>0</v>
      </c>
      <c r="L26" s="17">
        <v>3</v>
      </c>
      <c r="N26" s="19">
        <v>12</v>
      </c>
      <c r="O26" s="13">
        <f t="shared" si="3"/>
        <v>10</v>
      </c>
      <c r="Q26" s="38">
        <v>7</v>
      </c>
      <c r="R26" s="41"/>
      <c r="S26" s="41"/>
      <c r="T26" s="40">
        <v>3</v>
      </c>
      <c r="W26" s="26">
        <f>W25-IF(AG25=0,P25*Rates!B$2,IF(AND(AG25=1,AH25=0),P25*Rates!C$2,Rates!D24))/6000*(A26-A25)*$A$1</f>
        <v>-6.5400000000112257E-2</v>
      </c>
      <c r="X26" s="28">
        <f>X25-IF(AG25=0,Q25*Rates!B$3,IF(AND(AG25=1,AH25=0),Q25*Rates!C$3,Rates!D25))/6000*(A26-A25)*$A$1</f>
        <v>718.76766666666663</v>
      </c>
      <c r="Y26" s="28">
        <f>Y25-IF(AG25=0,R25*Rates!B$4,IF(AND(AG25=1,AH25=0),R25*Rates!C$4,Rates!D26))/6000*(A26-A25)*$A$1</f>
        <v>-3.3330000000001405</v>
      </c>
      <c r="Z26" s="29">
        <f>Z25-IF(AG25=0,S25*Rates!B$5,IF(AND(AG25=1,AH25=0),S25*Rates!C$5,Rates!D27))/6000*(A26-A25)*$A$1</f>
        <v>2.6320000000000334</v>
      </c>
      <c r="AA26" s="28"/>
      <c r="AB26" s="9">
        <f>_xlfn.IFNA(VLOOKUP(BB26,'Cost&amp;Time'!A:E,3,FALSE),0)+_xlfn.IFNA(VLOOKUP(BC26,'Cost&amp;Time'!A:E,3,FALSE),0)+_xlfn.IFNA(VLOOKUP(BD26,'Cost&amp;Time'!A:E,3,FALSE),0)+_xlfn.IFNA(VLOOKUP(BE26,'Cost&amp;Time'!A:E,3,FALSE),0)+_xlfn.IFNA(VLOOKUP(BF26,'Cost&amp;Time'!A:E,3,FALSE),0)+_xlfn.IFNA(VLOOKUP(BG26,'Cost&amp;Time'!A:E,3,FALSE),0)+_xlfn.IFNA(VLOOKUP(BH26,'Cost&amp;Time'!A:E,3,FALSE),0)+_xlfn.IFNA(VLOOKUP(BI26,'Cost&amp;Time'!A:E,3,FALSE),0)</f>
        <v>180</v>
      </c>
      <c r="AC26" s="9">
        <f>_xlfn.IFNA(VLOOKUP(BB26,'Cost&amp;Time'!A:E,2,FALSE),0)+_xlfn.IFNA(VLOOKUP(BC26,'Cost&amp;Time'!A:E,2,FALSE),0)+_xlfn.IFNA(VLOOKUP(BD26,'Cost&amp;Time'!A:E,2,FALSE),0)+_xlfn.IFNA(VLOOKUP(BE26,'Cost&amp;Time'!A:E,2,FALSE),0)+_xlfn.IFNA(VLOOKUP(BF26,'Cost&amp;Time'!A:E,2,FALSE),0)+_xlfn.IFNA(VLOOKUP(BG26,'Cost&amp;Time'!A:E,2,FALSE),0)+_xlfn.IFNA(VLOOKUP(BH26,'Cost&amp;Time'!A:E,2,FALSE),0)+_xlfn.IFNA(VLOOKUP(BI26,'Cost&amp;Time'!A:E,2,FALSE),0)</f>
        <v>50</v>
      </c>
      <c r="AD26" s="9">
        <f>_xlfn.IFNA(VLOOKUP(BB26,'Cost&amp;Time'!A:E,4,FALSE),0)+_xlfn.IFNA(VLOOKUP(BC26,'Cost&amp;Time'!A:E,4,FALSE),0)+_xlfn.IFNA(VLOOKUP(BD26,'Cost&amp;Time'!A:E,4,FALSE),0)+_xlfn.IFNA(VLOOKUP(BE26,'Cost&amp;Time'!A:E,4,FALSE),0)+_xlfn.IFNA(VLOOKUP(BF26,'Cost&amp;Time'!A:E,4,FALSE),0)+_xlfn.IFNA(VLOOKUP(BG26,'Cost&amp;Time'!A:E,4,FALSE),0)+_xlfn.IFNA(VLOOKUP(BH26,'Cost&amp;Time'!A:E,4,FALSE),0)+_xlfn.IFNA(VLOOKUP(BI26,'Cost&amp;Time'!A:E,4,FALSE),0)</f>
        <v>0</v>
      </c>
      <c r="AE26" s="6">
        <f>_xlfn.IFNA(VLOOKUP(BB26,'Cost&amp;Time'!A:E,5,FALSE),0)+_xlfn.IFNA(VLOOKUP(BC26,'Cost&amp;Time'!A:E,5,FALSE),0)+_xlfn.IFNA(VLOOKUP(BD26,'Cost&amp;Time'!A:E,5,FALSE),0)+_xlfn.IFNA(VLOOKUP(BE26,'Cost&amp;Time'!A:E,5,FALSE),0)+_xlfn.IFNA(VLOOKUP(BF26,'Cost&amp;Time'!A:E,5,FALSE),0)+_xlfn.IFNA(VLOOKUP(BG26,'Cost&amp;Time'!A:E,5,FALSE),0)+_xlfn.IFNA(VLOOKUP(BH26,'Cost&amp;Time'!A:E,5,FALSE),0)+_xlfn.IFNA(VLOOKUP(BI26,'Cost&amp;Time'!A:E,5,FALSE),0)</f>
        <v>0</v>
      </c>
      <c r="AX26" s="28">
        <f>AX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646.39583333333326</v>
      </c>
      <c r="AY26" s="28">
        <f>AY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1516.9987333333336</v>
      </c>
      <c r="AZ26" s="28">
        <f>AZ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0</v>
      </c>
      <c r="BA26" s="28">
        <f>BA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0</v>
      </c>
      <c r="BB26" t="s">
        <v>73</v>
      </c>
      <c r="BC26" t="s">
        <v>54</v>
      </c>
      <c r="BD26" t="s">
        <v>54</v>
      </c>
      <c r="BE26" t="s">
        <v>54</v>
      </c>
    </row>
    <row r="27" spans="1:57" x14ac:dyDescent="0.35">
      <c r="A27">
        <f t="shared" si="4"/>
        <v>600</v>
      </c>
      <c r="B27" s="5">
        <f t="shared" si="5"/>
        <v>6.9444444444444441E-3</v>
      </c>
      <c r="C27" s="23">
        <f>C26-AB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143.04583333333343</v>
      </c>
      <c r="D27" s="23">
        <f>D26-AC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625.35739999999987</v>
      </c>
      <c r="E27" s="23">
        <f>E26-AD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50</v>
      </c>
      <c r="F27" s="24">
        <f>F26-AE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200</v>
      </c>
      <c r="G27" s="15">
        <f t="shared" si="0"/>
        <v>26</v>
      </c>
      <c r="H27" s="16">
        <v>1</v>
      </c>
      <c r="I27">
        <f t="shared" si="1"/>
        <v>27</v>
      </c>
      <c r="J27" s="16">
        <f>5+COUNTIF(BB$3:BP26,"House")*5</f>
        <v>30</v>
      </c>
      <c r="K27" s="6">
        <f t="shared" si="2"/>
        <v>0</v>
      </c>
      <c r="L27" s="17">
        <v>1</v>
      </c>
      <c r="N27" s="19">
        <v>12</v>
      </c>
      <c r="O27" s="13">
        <f t="shared" si="3"/>
        <v>13</v>
      </c>
      <c r="Q27" s="38">
        <v>7</v>
      </c>
      <c r="R27" s="41"/>
      <c r="S27" s="41"/>
      <c r="T27" s="40">
        <v>6</v>
      </c>
      <c r="W27" s="26">
        <f>W26-IF(AG26=0,P26*Rates!B$2,IF(AND(AG26=1,AH26=0),P26*Rates!C$2,Rates!D25))/6000*(A27-A26)*$A$1</f>
        <v>-6.5400000000112257E-2</v>
      </c>
      <c r="X27" s="28">
        <f>X26-IF(AG26=0,Q26*Rates!B$3,IF(AND(AG26=1,AH26=0),Q26*Rates!C$3,Rates!D26))/6000*(A27-A26)*$A$1</f>
        <v>677.57849999999996</v>
      </c>
      <c r="Y27" s="28">
        <f>Y26-IF(AG26=0,R26*Rates!B$4,IF(AND(AG26=1,AH26=0),R26*Rates!C$4,Rates!D27))/6000*(A27-A26)*$A$1</f>
        <v>-3.3330000000001405</v>
      </c>
      <c r="Z27" s="29">
        <f>Z26-IF(AG26=0,S26*Rates!B$5,IF(AND(AG26=1,AH26=0),S26*Rates!C$5,Rates!D28))/6000*(A27-A26)*$A$1</f>
        <v>2.6320000000000334</v>
      </c>
      <c r="AA27" s="28"/>
      <c r="AB27" s="9">
        <f>_xlfn.IFNA(VLOOKUP(BB27,'Cost&amp;Time'!A:E,3,FALSE),0)+_xlfn.IFNA(VLOOKUP(BC27,'Cost&amp;Time'!A:E,3,FALSE),0)+_xlfn.IFNA(VLOOKUP(BD27,'Cost&amp;Time'!A:E,3,FALSE),0)+_xlfn.IFNA(VLOOKUP(BE27,'Cost&amp;Time'!A:E,3,FALSE),0)+_xlfn.IFNA(VLOOKUP(BF27,'Cost&amp;Time'!A:E,3,FALSE),0)+_xlfn.IFNA(VLOOKUP(BG27,'Cost&amp;Time'!A:E,3,FALSE),0)+_xlfn.IFNA(VLOOKUP(BH27,'Cost&amp;Time'!A:E,3,FALSE),0)+_xlfn.IFNA(VLOOKUP(BI27,'Cost&amp;Time'!A:E,3,FALSE),0)</f>
        <v>60</v>
      </c>
      <c r="AC27" s="9">
        <f>_xlfn.IFNA(VLOOKUP(BB27,'Cost&amp;Time'!A:E,2,FALSE),0)+_xlfn.IFNA(VLOOKUP(BC27,'Cost&amp;Time'!A:E,2,FALSE),0)+_xlfn.IFNA(VLOOKUP(BD27,'Cost&amp;Time'!A:E,2,FALSE),0)+_xlfn.IFNA(VLOOKUP(BE27,'Cost&amp;Time'!A:E,2,FALSE),0)+_xlfn.IFNA(VLOOKUP(BF27,'Cost&amp;Time'!A:E,2,FALSE),0)+_xlfn.IFNA(VLOOKUP(BG27,'Cost&amp;Time'!A:E,2,FALSE),0)+_xlfn.IFNA(VLOOKUP(BH27,'Cost&amp;Time'!A:E,2,FALSE),0)+_xlfn.IFNA(VLOOKUP(BI27,'Cost&amp;Time'!A:E,2,FALSE),0)</f>
        <v>50</v>
      </c>
      <c r="AD27" s="9">
        <f>_xlfn.IFNA(VLOOKUP(BB27,'Cost&amp;Time'!A:E,4,FALSE),0)+_xlfn.IFNA(VLOOKUP(BC27,'Cost&amp;Time'!A:E,4,FALSE),0)+_xlfn.IFNA(VLOOKUP(BD27,'Cost&amp;Time'!A:E,4,FALSE),0)+_xlfn.IFNA(VLOOKUP(BE27,'Cost&amp;Time'!A:E,4,FALSE),0)+_xlfn.IFNA(VLOOKUP(BF27,'Cost&amp;Time'!A:E,4,FALSE),0)+_xlfn.IFNA(VLOOKUP(BG27,'Cost&amp;Time'!A:E,4,FALSE),0)+_xlfn.IFNA(VLOOKUP(BH27,'Cost&amp;Time'!A:E,4,FALSE),0)+_xlfn.IFNA(VLOOKUP(BI27,'Cost&amp;Time'!A:E,4,FALSE),0)</f>
        <v>0</v>
      </c>
      <c r="AE27" s="6">
        <f>_xlfn.IFNA(VLOOKUP(BB27,'Cost&amp;Time'!A:E,5,FALSE),0)+_xlfn.IFNA(VLOOKUP(BC27,'Cost&amp;Time'!A:E,5,FALSE),0)+_xlfn.IFNA(VLOOKUP(BD27,'Cost&amp;Time'!A:E,5,FALSE),0)+_xlfn.IFNA(VLOOKUP(BE27,'Cost&amp;Time'!A:E,5,FALSE),0)+_xlfn.IFNA(VLOOKUP(BF27,'Cost&amp;Time'!A:E,5,FALSE),0)+_xlfn.IFNA(VLOOKUP(BG27,'Cost&amp;Time'!A:E,5,FALSE),0)+_xlfn.IFNA(VLOOKUP(BH27,'Cost&amp;Time'!A:E,5,FALSE),0)+_xlfn.IFNA(VLOOKUP(BI27,'Cost&amp;Time'!A:E,5,FALSE),0)</f>
        <v>0</v>
      </c>
      <c r="AX27" s="28">
        <f>AX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728.04583333333323</v>
      </c>
      <c r="AY27" s="28">
        <f>AY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1575.3574000000003</v>
      </c>
      <c r="AZ27" s="28">
        <f>AZ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0</v>
      </c>
      <c r="BA27" s="28">
        <f>BA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0</v>
      </c>
      <c r="BB27" t="s">
        <v>73</v>
      </c>
      <c r="BC27" t="s">
        <v>54</v>
      </c>
    </row>
    <row r="28" spans="1:57" x14ac:dyDescent="0.35">
      <c r="A28">
        <f t="shared" si="4"/>
        <v>625</v>
      </c>
      <c r="B28" s="5">
        <f t="shared" si="5"/>
        <v>7.2337962962962963E-3</v>
      </c>
      <c r="C28" s="23">
        <f>C27-AB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33)))))))))))/6000*(A28-A27)*$A$1</f>
        <v>164.69583333333344</v>
      </c>
      <c r="D28" s="23">
        <f>D27-AC27+IF(AG27=0,P27*Rates!B$2,IF(AND(AG27=1,AH27=0),P27*Rates!C$2,Rates!D26))/6000*(A28-A27)*$A$1+IF(AG27=0,Q27*Rates!B$3,IF(AND(AG27=1,AH27=0),Q27*Rates!C$3,Rates!D27))/6000*(A28-A27)*$A$1+IF(AG27=0,R27*Rates!B$4,IF(AND(AG27=1,AH27=0),R27*Rates!C$4,Rates!D28))/6000*(A28-A27)*$A$1+IF(AG27=0,S27*Rates!B$5,IF(AND(AG27=1,AH27=0),S27*Rates!C$5,Rates!D29))/6000*(A28-A27)*$A$1+IF(AG27=0,T27*Rates!B$6,IF(AND(AG27=1,AH27=0),T27*Rates!C$6,Rates!D30))/6000*(A28-A27)*$A$1</f>
        <v>650.88556666666659</v>
      </c>
      <c r="E28" s="23">
        <f>E27-AD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37))))))))/6000*(A28-A27)*$A$1</f>
        <v>50</v>
      </c>
      <c r="F28" s="24">
        <f>F27-AE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41))))))))/6000*(A28-A27)*$A$1</f>
        <v>200</v>
      </c>
      <c r="G28" s="15">
        <f t="shared" si="0"/>
        <v>27</v>
      </c>
      <c r="H28" s="16">
        <v>1</v>
      </c>
      <c r="I28">
        <f t="shared" si="1"/>
        <v>28</v>
      </c>
      <c r="J28" s="16">
        <f>5+COUNTIF(BB$3:BP27,"House")*5</f>
        <v>30</v>
      </c>
      <c r="K28" s="6">
        <f t="shared" si="2"/>
        <v>0</v>
      </c>
      <c r="L28" s="17">
        <v>2</v>
      </c>
      <c r="N28" s="19">
        <v>12</v>
      </c>
      <c r="O28" s="13">
        <f t="shared" si="3"/>
        <v>13</v>
      </c>
      <c r="Q28" s="38">
        <v>6</v>
      </c>
      <c r="R28" s="41"/>
      <c r="S28" s="41"/>
      <c r="T28" s="40">
        <v>7</v>
      </c>
      <c r="W28" s="26">
        <f>W27-IF(AG27=0,P27*Rates!B$2,IF(AND(AG27=1,AH27=0),P27*Rates!C$2,Rates!D26))/6000*(A28-A27)*$A$1</f>
        <v>-6.5400000000112257E-2</v>
      </c>
      <c r="X28" s="28">
        <f>X27-IF(AG27=0,Q27*Rates!B$3,IF(AND(AG27=1,AH27=0),Q27*Rates!C$3,Rates!D27))/6000*(A28-A27)*$A$1</f>
        <v>636.3893333333333</v>
      </c>
      <c r="Y28" s="28">
        <f>Y27-IF(AG27=0,R27*Rates!B$4,IF(AND(AG27=1,AH27=0),R27*Rates!C$4,Rates!D28))/6000*(A28-A27)*$A$1</f>
        <v>-3.3330000000001405</v>
      </c>
      <c r="Z28" s="29">
        <f>Z27-IF(AG27=0,S27*Rates!B$5,IF(AND(AG27=1,AH27=0),S27*Rates!C$5,Rates!D29))/6000*(A28-A27)*$A$1</f>
        <v>2.6320000000000334</v>
      </c>
      <c r="AA28" s="28"/>
      <c r="AB28" s="9">
        <f>_xlfn.IFNA(VLOOKUP(BB28,'Cost&amp;Time'!A:E,3,FALSE),0)+_xlfn.IFNA(VLOOKUP(BC28,'Cost&amp;Time'!A:E,3,FALSE),0)+_xlfn.IFNA(VLOOKUP(BD28,'Cost&amp;Time'!A:E,3,FALSE),0)+_xlfn.IFNA(VLOOKUP(BE28,'Cost&amp;Time'!A:E,3,FALSE),0)+_xlfn.IFNA(VLOOKUP(BF28,'Cost&amp;Time'!A:E,3,FALSE),0)+_xlfn.IFNA(VLOOKUP(BG28,'Cost&amp;Time'!A:E,3,FALSE),0)+_xlfn.IFNA(VLOOKUP(BH28,'Cost&amp;Time'!A:E,3,FALSE),0)+_xlfn.IFNA(VLOOKUP(BI28,'Cost&amp;Time'!A:E,3,FALSE),0)</f>
        <v>85</v>
      </c>
      <c r="AC28" s="9">
        <f>_xlfn.IFNA(VLOOKUP(BB28,'Cost&amp;Time'!A:E,2,FALSE),0)+_xlfn.IFNA(VLOOKUP(BC28,'Cost&amp;Time'!A:E,2,FALSE),0)+_xlfn.IFNA(VLOOKUP(BD28,'Cost&amp;Time'!A:E,2,FALSE),0)+_xlfn.IFNA(VLOOKUP(BE28,'Cost&amp;Time'!A:E,2,FALSE),0)+_xlfn.IFNA(VLOOKUP(BF28,'Cost&amp;Time'!A:E,2,FALSE),0)+_xlfn.IFNA(VLOOKUP(BG28,'Cost&amp;Time'!A:E,2,FALSE),0)+_xlfn.IFNA(VLOOKUP(BH28,'Cost&amp;Time'!A:E,2,FALSE),0)+_xlfn.IFNA(VLOOKUP(BI28,'Cost&amp;Time'!A:E,2,FALSE),0)</f>
        <v>50</v>
      </c>
      <c r="AD28" s="9">
        <f>_xlfn.IFNA(VLOOKUP(BB28,'Cost&amp;Time'!A:E,4,FALSE),0)+_xlfn.IFNA(VLOOKUP(BC28,'Cost&amp;Time'!A:E,4,FALSE),0)+_xlfn.IFNA(VLOOKUP(BD28,'Cost&amp;Time'!A:E,4,FALSE),0)+_xlfn.IFNA(VLOOKUP(BE28,'Cost&amp;Time'!A:E,4,FALSE),0)+_xlfn.IFNA(VLOOKUP(BF28,'Cost&amp;Time'!A:E,4,FALSE),0)+_xlfn.IFNA(VLOOKUP(BG28,'Cost&amp;Time'!A:E,4,FALSE),0)+_xlfn.IFNA(VLOOKUP(BH28,'Cost&amp;Time'!A:E,4,FALSE),0)+_xlfn.IFNA(VLOOKUP(BI28,'Cost&amp;Time'!A:E,4,FALSE),0)</f>
        <v>0</v>
      </c>
      <c r="AE28" s="6">
        <f>_xlfn.IFNA(VLOOKUP(BB28,'Cost&amp;Time'!A:E,5,FALSE),0)+_xlfn.IFNA(VLOOKUP(BC28,'Cost&amp;Time'!A:E,5,FALSE),0)+_xlfn.IFNA(VLOOKUP(BD28,'Cost&amp;Time'!A:E,5,FALSE),0)+_xlfn.IFNA(VLOOKUP(BE28,'Cost&amp;Time'!A:E,5,FALSE),0)+_xlfn.IFNA(VLOOKUP(BF28,'Cost&amp;Time'!A:E,5,FALSE),0)+_xlfn.IFNA(VLOOKUP(BG28,'Cost&amp;Time'!A:E,5,FALSE),0)+_xlfn.IFNA(VLOOKUP(BH28,'Cost&amp;Time'!A:E,5,FALSE),0)+_xlfn.IFNA(VLOOKUP(BI28,'Cost&amp;Time'!A:E,5,FALSE),0)</f>
        <v>0</v>
      </c>
      <c r="AX28" s="28">
        <f>AX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33)))))))))))/6000*(A28-A27)*$A$1</f>
        <v>809.69583333333321</v>
      </c>
      <c r="AY28" s="28">
        <f>AY27+IF(AG27=0,P27*Rates!B$2,IF(AND(AG27=1,AH27=0),P27*Rates!C$2,Rates!D26))/6000*(A28-A27)*$A$1+IF(AG27=0,Q27*Rates!B$3,IF(AND(AG27=1,AH27=0),Q27*Rates!C$3,Rates!D27))/6000*(A28-A27)*$A$1+IF(AG27=0,R27*Rates!B$4,IF(AND(AG27=1,AH27=0),R27*Rates!C$4,Rates!D28))/6000*(A28-A27)*$A$1+IF(AG27=0,S27*Rates!B$5,IF(AND(AG27=1,AH27=0),S27*Rates!C$5,Rates!D29))/6000*(A28-A27)*$A$1+IF(AG27=0,T27*Rates!B$6,IF(AND(AG27=1,AH27=0),T27*Rates!C$6,Rates!D30))/6000*(A28-A27)*$A$1</f>
        <v>1650.8855666666668</v>
      </c>
      <c r="AZ28" s="28">
        <f>AZ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37))))))))/6000*(A28-A27)*$A$1</f>
        <v>0</v>
      </c>
      <c r="BA28" s="28">
        <f>BA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41))))))))/6000*(A28-A27)*$A$1</f>
        <v>0</v>
      </c>
      <c r="BB28" t="s">
        <v>73</v>
      </c>
      <c r="BC28" t="s">
        <v>49</v>
      </c>
      <c r="BD28" t="s">
        <v>54</v>
      </c>
    </row>
    <row r="29" spans="1:57" x14ac:dyDescent="0.35">
      <c r="A29">
        <f t="shared" si="4"/>
        <v>650</v>
      </c>
      <c r="B29" s="5">
        <f t="shared" si="5"/>
        <v>7.5231481481481477E-3</v>
      </c>
      <c r="C29" s="23">
        <f>C28-AB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34)))))))))))/6000*(A29-A28)*$A$1</f>
        <v>161.34583333333345</v>
      </c>
      <c r="D29" s="23">
        <f>D28-AC28+IF(AG28=0,P28*Rates!B$2,IF(AND(AG28=1,AH28=0),P28*Rates!C$2,Rates!D27))/6000*(A29-A28)*$A$1+IF(AG28=0,Q28*Rates!B$3,IF(AND(AG28=1,AH28=0),Q28*Rates!C$3,Rates!D28))/6000*(A29-A28)*$A$1+IF(AG28=0,R28*Rates!B$4,IF(AND(AG28=1,AH28=0),R28*Rates!C$4,Rates!D29))/6000*(A29-A28)*$A$1+IF(AG28=0,S28*Rates!B$5,IF(AND(AG28=1,AH28=0),S28*Rates!C$5,Rates!D30))/6000*(A29-A28)*$A$1+IF(AG28=0,T28*Rates!B$6,IF(AND(AG28=1,AH28=0),T28*Rates!C$6,Rates!D31))/6000*(A29-A28)*$A$1</f>
        <v>676.25273333333325</v>
      </c>
      <c r="E29" s="23">
        <f>E28-AD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38))))))))/6000*(A29-A28)*$A$1</f>
        <v>50</v>
      </c>
      <c r="F29" s="24">
        <f>F28-AE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42))))))))/6000*(A29-A28)*$A$1</f>
        <v>200</v>
      </c>
      <c r="G29" s="15">
        <f t="shared" si="0"/>
        <v>28</v>
      </c>
      <c r="H29" s="16">
        <v>1</v>
      </c>
      <c r="I29">
        <f t="shared" si="1"/>
        <v>29</v>
      </c>
      <c r="J29" s="16">
        <f>5+COUNTIF(BB$3:BP28,"House")*5</f>
        <v>35</v>
      </c>
      <c r="K29" s="6">
        <f t="shared" si="2"/>
        <v>0</v>
      </c>
      <c r="L29" s="17">
        <v>1.6</v>
      </c>
      <c r="N29" s="19">
        <v>11.4</v>
      </c>
      <c r="O29" s="13">
        <f t="shared" si="3"/>
        <v>14</v>
      </c>
      <c r="Q29" s="38">
        <v>6</v>
      </c>
      <c r="R29" s="41"/>
      <c r="S29" s="41"/>
      <c r="T29" s="40">
        <v>8</v>
      </c>
      <c r="U29" s="19">
        <v>1</v>
      </c>
      <c r="W29" s="26">
        <f>W28-IF(AG28=0,P28*Rates!B$2,IF(AND(AG28=1,AH28=0),P28*Rates!C$2,Rates!D27))/6000*(A29-A28)*$A$1</f>
        <v>-6.5400000000112257E-2</v>
      </c>
      <c r="X29" s="28">
        <f>X28-IF(AG28=0,Q28*Rates!B$3,IF(AND(AG28=1,AH28=0),Q28*Rates!C$3,Rates!D28))/6000*(A29-A28)*$A$1</f>
        <v>601.08433333333335</v>
      </c>
      <c r="Y29" s="28">
        <f>Y28-IF(AG28=0,R28*Rates!B$4,IF(AND(AG28=1,AH28=0),R28*Rates!C$4,Rates!D29))/6000*(A29-A28)*$A$1</f>
        <v>-3.3330000000001405</v>
      </c>
      <c r="Z29" s="29">
        <f>Z28-IF(AG28=0,S28*Rates!B$5,IF(AND(AG28=1,AH28=0),S28*Rates!C$5,Rates!D30))/6000*(A29-A28)*$A$1</f>
        <v>2.6320000000000334</v>
      </c>
      <c r="AA29" s="28"/>
      <c r="AB29" s="9">
        <f>_xlfn.IFNA(VLOOKUP(BB29,'Cost&amp;Time'!A:E,3,FALSE),0)+_xlfn.IFNA(VLOOKUP(BC29,'Cost&amp;Time'!A:E,3,FALSE),0)+_xlfn.IFNA(VLOOKUP(BD29,'Cost&amp;Time'!A:E,3,FALSE),0)+_xlfn.IFNA(VLOOKUP(BE29,'Cost&amp;Time'!A:E,3,FALSE),0)+_xlfn.IFNA(VLOOKUP(BF29,'Cost&amp;Time'!A:E,3,FALSE),0)+_xlfn.IFNA(VLOOKUP(BG29,'Cost&amp;Time'!A:E,3,FALSE),0)+_xlfn.IFNA(VLOOKUP(BH29,'Cost&amp;Time'!A:E,3,FALSE),0)+_xlfn.IFNA(VLOOKUP(BI29,'Cost&amp;Time'!A:E,3,FALSE),0)</f>
        <v>100</v>
      </c>
      <c r="AC29" s="9">
        <f>_xlfn.IFNA(VLOOKUP(BB29,'Cost&amp;Time'!A:E,2,FALSE),0)+_xlfn.IFNA(VLOOKUP(BC29,'Cost&amp;Time'!A:E,2,FALSE),0)+_xlfn.IFNA(VLOOKUP(BD29,'Cost&amp;Time'!A:E,2,FALSE),0)+_xlfn.IFNA(VLOOKUP(BE29,'Cost&amp;Time'!A:E,2,FALSE),0)+_xlfn.IFNA(VLOOKUP(BF29,'Cost&amp;Time'!A:E,2,FALSE),0)+_xlfn.IFNA(VLOOKUP(BG29,'Cost&amp;Time'!A:E,2,FALSE),0)+_xlfn.IFNA(VLOOKUP(BH29,'Cost&amp;Time'!A:E,2,FALSE),0)+_xlfn.IFNA(VLOOKUP(BI29,'Cost&amp;Time'!A:E,2,FALSE),0)</f>
        <v>50</v>
      </c>
      <c r="AD29" s="9">
        <f>_xlfn.IFNA(VLOOKUP(BB29,'Cost&amp;Time'!A:E,4,FALSE),0)+_xlfn.IFNA(VLOOKUP(BC29,'Cost&amp;Time'!A:E,4,FALSE),0)+_xlfn.IFNA(VLOOKUP(BD29,'Cost&amp;Time'!A:E,4,FALSE),0)+_xlfn.IFNA(VLOOKUP(BE29,'Cost&amp;Time'!A:E,4,FALSE),0)+_xlfn.IFNA(VLOOKUP(BF29,'Cost&amp;Time'!A:E,4,FALSE),0)+_xlfn.IFNA(VLOOKUP(BG29,'Cost&amp;Time'!A:E,4,FALSE),0)+_xlfn.IFNA(VLOOKUP(BH29,'Cost&amp;Time'!A:E,4,FALSE),0)+_xlfn.IFNA(VLOOKUP(BI29,'Cost&amp;Time'!A:E,4,FALSE),0)</f>
        <v>0</v>
      </c>
      <c r="AE29" s="6">
        <f>_xlfn.IFNA(VLOOKUP(BB29,'Cost&amp;Time'!A:E,5,FALSE),0)+_xlfn.IFNA(VLOOKUP(BC29,'Cost&amp;Time'!A:E,5,FALSE),0)+_xlfn.IFNA(VLOOKUP(BD29,'Cost&amp;Time'!A:E,5,FALSE),0)+_xlfn.IFNA(VLOOKUP(BE29,'Cost&amp;Time'!A:E,5,FALSE),0)+_xlfn.IFNA(VLOOKUP(BF29,'Cost&amp;Time'!A:E,5,FALSE),0)+_xlfn.IFNA(VLOOKUP(BG29,'Cost&amp;Time'!A:E,5,FALSE),0)+_xlfn.IFNA(VLOOKUP(BH29,'Cost&amp;Time'!A:E,5,FALSE),0)+_xlfn.IFNA(VLOOKUP(BI29,'Cost&amp;Time'!A:E,5,FALSE),0)</f>
        <v>0</v>
      </c>
      <c r="AX29" s="28">
        <f>AX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34)))))))))))/6000*(A29-A28)*$A$1</f>
        <v>891.34583333333319</v>
      </c>
      <c r="AY29" s="28">
        <f>AY28+IF(AG28=0,P28*Rates!B$2,IF(AND(AG28=1,AH28=0),P28*Rates!C$2,Rates!D27))/6000*(A29-A28)*$A$1+IF(AG28=0,Q28*Rates!B$3,IF(AND(AG28=1,AH28=0),Q28*Rates!C$3,Rates!D28))/6000*(A29-A28)*$A$1+IF(AG28=0,R28*Rates!B$4,IF(AND(AG28=1,AH28=0),R28*Rates!C$4,Rates!D29))/6000*(A29-A28)*$A$1+IF(AG28=0,S28*Rates!B$5,IF(AND(AG28=1,AH28=0),S28*Rates!C$5,Rates!D30))/6000*(A29-A28)*$A$1+IF(AG28=0,T28*Rates!B$6,IF(AND(AG28=1,AH28=0),T28*Rates!C$6,Rates!D31))/6000*(A29-A28)*$A$1</f>
        <v>1726.2527333333335</v>
      </c>
      <c r="AZ29" s="28">
        <f>AZ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38))))))))/6000*(A29-A28)*$A$1</f>
        <v>0</v>
      </c>
      <c r="BA29" s="28">
        <f>BA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42))))))))/6000*(A29-A28)*$A$1</f>
        <v>0</v>
      </c>
      <c r="BB29" t="s">
        <v>73</v>
      </c>
      <c r="BC29" t="s">
        <v>51</v>
      </c>
    </row>
    <row r="30" spans="1:57" x14ac:dyDescent="0.35">
      <c r="A30">
        <f t="shared" si="4"/>
        <v>675</v>
      </c>
      <c r="B30" s="5">
        <f t="shared" si="5"/>
        <v>7.8125E-3</v>
      </c>
      <c r="C30" s="23">
        <f>C29-AB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35)))))))))))/6000*(A30-A29)*$A$1</f>
        <v>138.91333333333347</v>
      </c>
      <c r="D30" s="23">
        <f>D29-AC29+IF(AG29=0,P29*Rates!B$2,IF(AND(AG29=1,AH29=0),P29*Rates!C$2,Rates!D28))/6000*(A30-A29)*$A$1+IF(AG29=0,Q29*Rates!B$3,IF(AND(AG29=1,AH29=0),Q29*Rates!C$3,Rates!D29))/6000*(A30-A29)*$A$1+IF(AG29=0,R29*Rates!B$4,IF(AND(AG29=1,AH29=0),R29*Rates!C$4,Rates!D30))/6000*(A30-A29)*$A$1+IF(AG29=0,S29*Rates!B$5,IF(AND(AG29=1,AH29=0),S29*Rates!C$5,Rates!D31))/6000*(A30-A29)*$A$1+IF(AG29=0,T29*Rates!B$6,IF(AND(AG29=1,AH29=0),T29*Rates!C$6,Rates!D32))/6000*(A30-A29)*$A$1</f>
        <v>707.34306666666657</v>
      </c>
      <c r="E30" s="23">
        <f>E29-AD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39))))))))/6000*(A30-A29)*$A$1</f>
        <v>57.62833333333333</v>
      </c>
      <c r="F30" s="24">
        <f>F29-AE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43))))))))/6000*(A30-A29)*$A$1</f>
        <v>200</v>
      </c>
      <c r="G30" s="15">
        <f t="shared" si="0"/>
        <v>29</v>
      </c>
      <c r="H30" s="16">
        <v>1</v>
      </c>
      <c r="I30">
        <f t="shared" si="1"/>
        <v>30</v>
      </c>
      <c r="J30" s="16">
        <f>5+COUNTIF(BB$3:BP29,"House")*5</f>
        <v>35</v>
      </c>
      <c r="K30" s="6">
        <f t="shared" si="2"/>
        <v>0</v>
      </c>
      <c r="L30" s="17">
        <v>1</v>
      </c>
      <c r="N30" s="19">
        <v>12</v>
      </c>
      <c r="O30" s="13">
        <f t="shared" si="3"/>
        <v>14</v>
      </c>
      <c r="Q30" s="38">
        <v>6</v>
      </c>
      <c r="R30" s="41"/>
      <c r="S30" s="41"/>
      <c r="T30" s="40">
        <v>8</v>
      </c>
      <c r="U30" s="19">
        <v>2</v>
      </c>
      <c r="W30" s="26">
        <f>W29-IF(AG29=0,P29*Rates!B$2,IF(AND(AG29=1,AH29=0),P29*Rates!C$2,Rates!D28))/6000*(A30-A29)*$A$1</f>
        <v>-6.5400000000112257E-2</v>
      </c>
      <c r="X30" s="28">
        <f>X29-IF(AG29=0,Q29*Rates!B$3,IF(AND(AG29=1,AH29=0),Q29*Rates!C$3,Rates!D29))/6000*(A30-A29)*$A$1</f>
        <v>565.7793333333334</v>
      </c>
      <c r="Y30" s="28">
        <f>Y29-IF(AG29=0,R29*Rates!B$4,IF(AND(AG29=1,AH29=0),R29*Rates!C$4,Rates!D30))/6000*(A30-A29)*$A$1</f>
        <v>-3.3330000000001405</v>
      </c>
      <c r="Z30" s="29">
        <f>Z29-IF(AG29=0,S29*Rates!B$5,IF(AND(AG29=1,AH29=0),S29*Rates!C$5,Rates!D31))/6000*(A30-A29)*$A$1</f>
        <v>2.6320000000000334</v>
      </c>
      <c r="AA30" s="28"/>
      <c r="AB30" s="9">
        <f>_xlfn.IFNA(VLOOKUP(BB30,'Cost&amp;Time'!A:E,3,FALSE),0)+_xlfn.IFNA(VLOOKUP(BC30,'Cost&amp;Time'!A:E,3,FALSE),0)+_xlfn.IFNA(VLOOKUP(BD30,'Cost&amp;Time'!A:E,3,FALSE),0)+_xlfn.IFNA(VLOOKUP(BE30,'Cost&amp;Time'!A:E,3,FALSE),0)+_xlfn.IFNA(VLOOKUP(BF30,'Cost&amp;Time'!A:E,3,FALSE),0)+_xlfn.IFNA(VLOOKUP(BG30,'Cost&amp;Time'!A:E,3,FALSE),0)+_xlfn.IFNA(VLOOKUP(BH30,'Cost&amp;Time'!A:E,3,FALSE),0)+_xlfn.IFNA(VLOOKUP(BI30,'Cost&amp;Time'!A:E,3,FALSE),0)</f>
        <v>60</v>
      </c>
      <c r="AC30" s="9">
        <f>_xlfn.IFNA(VLOOKUP(BB30,'Cost&amp;Time'!A:E,2,FALSE),0)+_xlfn.IFNA(VLOOKUP(BC30,'Cost&amp;Time'!A:E,2,FALSE),0)+_xlfn.IFNA(VLOOKUP(BD30,'Cost&amp;Time'!A:E,2,FALSE),0)+_xlfn.IFNA(VLOOKUP(BE30,'Cost&amp;Time'!A:E,2,FALSE),0)+_xlfn.IFNA(VLOOKUP(BF30,'Cost&amp;Time'!A:E,2,FALSE),0)+_xlfn.IFNA(VLOOKUP(BG30,'Cost&amp;Time'!A:E,2,FALSE),0)+_xlfn.IFNA(VLOOKUP(BH30,'Cost&amp;Time'!A:E,2,FALSE),0)+_xlfn.IFNA(VLOOKUP(BI30,'Cost&amp;Time'!A:E,2,FALSE),0)</f>
        <v>50</v>
      </c>
      <c r="AD30" s="9">
        <f>_xlfn.IFNA(VLOOKUP(BB30,'Cost&amp;Time'!A:E,4,FALSE),0)+_xlfn.IFNA(VLOOKUP(BC30,'Cost&amp;Time'!A:E,4,FALSE),0)+_xlfn.IFNA(VLOOKUP(BD30,'Cost&amp;Time'!A:E,4,FALSE),0)+_xlfn.IFNA(VLOOKUP(BE30,'Cost&amp;Time'!A:E,4,FALSE),0)+_xlfn.IFNA(VLOOKUP(BF30,'Cost&amp;Time'!A:E,4,FALSE),0)+_xlfn.IFNA(VLOOKUP(BG30,'Cost&amp;Time'!A:E,4,FALSE),0)+_xlfn.IFNA(VLOOKUP(BH30,'Cost&amp;Time'!A:E,4,FALSE),0)+_xlfn.IFNA(VLOOKUP(BI30,'Cost&amp;Time'!A:E,4,FALSE),0)</f>
        <v>0</v>
      </c>
      <c r="AE30" s="6">
        <f>_xlfn.IFNA(VLOOKUP(BB30,'Cost&amp;Time'!A:E,5,FALSE),0)+_xlfn.IFNA(VLOOKUP(BC30,'Cost&amp;Time'!A:E,5,FALSE),0)+_xlfn.IFNA(VLOOKUP(BD30,'Cost&amp;Time'!A:E,5,FALSE),0)+_xlfn.IFNA(VLOOKUP(BE30,'Cost&amp;Time'!A:E,5,FALSE),0)+_xlfn.IFNA(VLOOKUP(BF30,'Cost&amp;Time'!A:E,5,FALSE),0)+_xlfn.IFNA(VLOOKUP(BG30,'Cost&amp;Time'!A:E,5,FALSE),0)+_xlfn.IFNA(VLOOKUP(BH30,'Cost&amp;Time'!A:E,5,FALSE),0)+_xlfn.IFNA(VLOOKUP(BI30,'Cost&amp;Time'!A:E,5,FALSE),0)</f>
        <v>0</v>
      </c>
      <c r="AX30" s="28">
        <f>AX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35)))))))))))/6000*(A30-A29)*$A$1</f>
        <v>968.91333333333318</v>
      </c>
      <c r="AY30" s="28">
        <f>AY29+IF(AG29=0,P29*Rates!B$2,IF(AND(AG29=1,AH29=0),P29*Rates!C$2,Rates!D28))/6000*(A30-A29)*$A$1+IF(AG29=0,Q29*Rates!B$3,IF(AND(AG29=1,AH29=0),Q29*Rates!C$3,Rates!D29))/6000*(A30-A29)*$A$1+IF(AG29=0,R29*Rates!B$4,IF(AND(AG29=1,AH29=0),R29*Rates!C$4,Rates!D30))/6000*(A30-A29)*$A$1+IF(AG29=0,S29*Rates!B$5,IF(AND(AG29=1,AH29=0),S29*Rates!C$5,Rates!D31))/6000*(A30-A29)*$A$1+IF(AG29=0,T29*Rates!B$6,IF(AND(AG29=1,AH29=0),T29*Rates!C$6,Rates!D32))/6000*(A30-A29)*$A$1</f>
        <v>1807.3430666666668</v>
      </c>
      <c r="AZ30" s="28">
        <f>AZ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39))))))))/6000*(A30-A29)*$A$1</f>
        <v>7.628333333333333</v>
      </c>
      <c r="BA30" s="28">
        <f>BA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43))))))))/6000*(A30-A29)*$A$1</f>
        <v>0</v>
      </c>
      <c r="BB30" t="s">
        <v>73</v>
      </c>
      <c r="BC30" t="s">
        <v>54</v>
      </c>
    </row>
    <row r="31" spans="1:57" x14ac:dyDescent="0.35">
      <c r="A31">
        <f t="shared" si="4"/>
        <v>700</v>
      </c>
      <c r="B31" s="5">
        <f t="shared" si="5"/>
        <v>8.1018518518518514E-3</v>
      </c>
      <c r="C31" s="23">
        <f>C30-AB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36)))))))))))/6000*(A31-A30)*$A$1</f>
        <v>160.56333333333347</v>
      </c>
      <c r="D31" s="23">
        <f>D30-AC30+IF(AG30=0,P30*Rates!B$2,IF(AND(AG30=1,AH30=0),P30*Rates!C$2,Rates!D29))/6000*(A31-A30)*$A$1+IF(AG30=0,Q30*Rates!B$3,IF(AND(AG30=1,AH30=0),Q30*Rates!C$3,Rates!D30))/6000*(A31-A30)*$A$1+IF(AG30=0,R30*Rates!B$4,IF(AND(AG30=1,AH30=0),R30*Rates!C$4,Rates!D31))/6000*(A31-A30)*$A$1+IF(AG30=0,S30*Rates!B$5,IF(AND(AG30=1,AH30=0),S30*Rates!C$5,Rates!D32))/6000*(A31-A30)*$A$1+IF(AG30=0,T30*Rates!B$6,IF(AND(AG30=1,AH30=0),T30*Rates!C$6,Rates!D33))/6000*(A31-A30)*$A$1</f>
        <v>738.43339999999989</v>
      </c>
      <c r="E31" s="23">
        <f>E30-AD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40))))))))/6000*(A31-A30)*$A$1</f>
        <v>72.884999999999991</v>
      </c>
      <c r="F31" s="24">
        <f>F30-AE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44))))))))/6000*(A31-A30)*$A$1</f>
        <v>200</v>
      </c>
      <c r="G31" s="15">
        <f t="shared" si="0"/>
        <v>30</v>
      </c>
      <c r="H31" s="16">
        <v>1</v>
      </c>
      <c r="I31">
        <f t="shared" si="1"/>
        <v>31</v>
      </c>
      <c r="J31" s="16">
        <f>5+COUNTIF(BB$3:BP30,"House")*5</f>
        <v>35</v>
      </c>
      <c r="K31" s="6">
        <f t="shared" si="2"/>
        <v>0</v>
      </c>
      <c r="L31" s="17">
        <v>0.5</v>
      </c>
      <c r="N31" s="19">
        <v>12.5</v>
      </c>
      <c r="O31" s="13">
        <f t="shared" si="3"/>
        <v>15</v>
      </c>
      <c r="Q31" s="38">
        <v>6</v>
      </c>
      <c r="R31" s="41"/>
      <c r="S31" s="41"/>
      <c r="T31" s="40">
        <v>9</v>
      </c>
      <c r="U31" s="19">
        <v>2</v>
      </c>
      <c r="W31" s="26">
        <f>W30-IF(AG30=0,P30*Rates!B$2,IF(AND(AG30=1,AH30=0),P30*Rates!C$2,Rates!D29))/6000*(A31-A30)*$A$1</f>
        <v>-6.5400000000112257E-2</v>
      </c>
      <c r="X31" s="28">
        <f>X30-IF(AG30=0,Q30*Rates!B$3,IF(AND(AG30=1,AH30=0),Q30*Rates!C$3,Rates!D30))/6000*(A31-A30)*$A$1</f>
        <v>530.47433333333345</v>
      </c>
      <c r="Y31" s="28">
        <f>Y30-IF(AG30=0,R30*Rates!B$4,IF(AND(AG30=1,AH30=0),R30*Rates!C$4,Rates!D31))/6000*(A31-A30)*$A$1</f>
        <v>-3.3330000000001405</v>
      </c>
      <c r="Z31" s="29">
        <f>Z30-IF(AG30=0,S30*Rates!B$5,IF(AND(AG30=1,AH30=0),S30*Rates!C$5,Rates!D32))/6000*(A31-A30)*$A$1</f>
        <v>2.6320000000000334</v>
      </c>
      <c r="AA31" s="28"/>
      <c r="AB31" s="9">
        <f>_xlfn.IFNA(VLOOKUP(BB31,'Cost&amp;Time'!A:E,3,FALSE),0)+_xlfn.IFNA(VLOOKUP(BC31,'Cost&amp;Time'!A:E,3,FALSE),0)+_xlfn.IFNA(VLOOKUP(BD31,'Cost&amp;Time'!A:E,3,FALSE),0)+_xlfn.IFNA(VLOOKUP(BE31,'Cost&amp;Time'!A:E,3,FALSE),0)+_xlfn.IFNA(VLOOKUP(BF31,'Cost&amp;Time'!A:E,3,FALSE),0)+_xlfn.IFNA(VLOOKUP(BG31,'Cost&amp;Time'!A:E,3,FALSE),0)+_xlfn.IFNA(VLOOKUP(BH31,'Cost&amp;Time'!A:E,3,FALSE),0)+_xlfn.IFNA(VLOOKUP(BI31,'Cost&amp;Time'!A:E,3,FALSE),0)</f>
        <v>175</v>
      </c>
      <c r="AC31" s="9">
        <f>_xlfn.IFNA(VLOOKUP(BB31,'Cost&amp;Time'!A:E,2,FALSE),0)+_xlfn.IFNA(VLOOKUP(BC31,'Cost&amp;Time'!A:E,2,FALSE),0)+_xlfn.IFNA(VLOOKUP(BD31,'Cost&amp;Time'!A:E,2,FALSE),0)+_xlfn.IFNA(VLOOKUP(BE31,'Cost&amp;Time'!A:E,2,FALSE),0)+_xlfn.IFNA(VLOOKUP(BF31,'Cost&amp;Time'!A:E,2,FALSE),0)+_xlfn.IFNA(VLOOKUP(BG31,'Cost&amp;Time'!A:E,2,FALSE),0)+_xlfn.IFNA(VLOOKUP(BH31,'Cost&amp;Time'!A:E,2,FALSE),0)+_xlfn.IFNA(VLOOKUP(BI31,'Cost&amp;Time'!A:E,2,FALSE),0)</f>
        <v>500</v>
      </c>
      <c r="AD31" s="9">
        <f>_xlfn.IFNA(VLOOKUP(BB31,'Cost&amp;Time'!A:E,4,FALSE),0)+_xlfn.IFNA(VLOOKUP(BC31,'Cost&amp;Time'!A:E,4,FALSE),0)+_xlfn.IFNA(VLOOKUP(BD31,'Cost&amp;Time'!A:E,4,FALSE),0)+_xlfn.IFNA(VLOOKUP(BE31,'Cost&amp;Time'!A:E,4,FALSE),0)+_xlfn.IFNA(VLOOKUP(BF31,'Cost&amp;Time'!A:E,4,FALSE),0)+_xlfn.IFNA(VLOOKUP(BG31,'Cost&amp;Time'!A:E,4,FALSE),0)+_xlfn.IFNA(VLOOKUP(BH31,'Cost&amp;Time'!A:E,4,FALSE),0)+_xlfn.IFNA(VLOOKUP(BI31,'Cost&amp;Time'!A:E,4,FALSE),0)</f>
        <v>0</v>
      </c>
      <c r="AE31" s="6">
        <f>_xlfn.IFNA(VLOOKUP(BB31,'Cost&amp;Time'!A:E,5,FALSE),0)+_xlfn.IFNA(VLOOKUP(BC31,'Cost&amp;Time'!A:E,5,FALSE),0)+_xlfn.IFNA(VLOOKUP(BD31,'Cost&amp;Time'!A:E,5,FALSE),0)+_xlfn.IFNA(VLOOKUP(BE31,'Cost&amp;Time'!A:E,5,FALSE),0)+_xlfn.IFNA(VLOOKUP(BF31,'Cost&amp;Time'!A:E,5,FALSE),0)+_xlfn.IFNA(VLOOKUP(BG31,'Cost&amp;Time'!A:E,5,FALSE),0)+_xlfn.IFNA(VLOOKUP(BH31,'Cost&amp;Time'!A:E,5,FALSE),0)+_xlfn.IFNA(VLOOKUP(BI31,'Cost&amp;Time'!A:E,5,FALSE),0)</f>
        <v>0</v>
      </c>
      <c r="AX31" s="28">
        <f>AX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36)))))))))))/6000*(A31-A30)*$A$1</f>
        <v>1050.5633333333333</v>
      </c>
      <c r="AY31" s="28">
        <f>AY30+IF(AG30=0,P30*Rates!B$2,IF(AND(AG30=1,AH30=0),P30*Rates!C$2,Rates!D29))/6000*(A31-A30)*$A$1+IF(AG30=0,Q30*Rates!B$3,IF(AND(AG30=1,AH30=0),Q30*Rates!C$3,Rates!D30))/6000*(A31-A30)*$A$1+IF(AG30=0,R30*Rates!B$4,IF(AND(AG30=1,AH30=0),R30*Rates!C$4,Rates!D31))/6000*(A31-A30)*$A$1+IF(AG30=0,S30*Rates!B$5,IF(AND(AG30=1,AH30=0),S30*Rates!C$5,Rates!D32))/6000*(A31-A30)*$A$1+IF(AG30=0,T30*Rates!B$6,IF(AND(AG30=1,AH30=0),T30*Rates!C$6,Rates!D33))/6000*(A31-A30)*$A$1</f>
        <v>1888.4334000000001</v>
      </c>
      <c r="AZ31" s="28">
        <f>AZ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40))))))))/6000*(A31-A30)*$A$1</f>
        <v>22.884999999999998</v>
      </c>
      <c r="BA31" s="28">
        <f>BA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44))))))))/6000*(A31-A30)*$A$1</f>
        <v>0</v>
      </c>
      <c r="BB31" t="s">
        <v>97</v>
      </c>
      <c r="BC31" t="s">
        <v>61</v>
      </c>
    </row>
    <row r="32" spans="1:57" x14ac:dyDescent="0.35">
      <c r="A32">
        <f>A31+130</f>
        <v>830</v>
      </c>
      <c r="B32" s="5">
        <f t="shared" si="5"/>
        <v>9.6064814814814815E-3</v>
      </c>
      <c r="C32" s="23">
        <f>C31-AB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37)))))))))))/6000*(A32-A31)*$A$1</f>
        <v>427.83416666666676</v>
      </c>
      <c r="D32" s="23">
        <f>D31-AC31+IF(AG31=0,P31*Rates!B$2,IF(AND(AG31=1,AH31=0),P31*Rates!C$2,Rates!D30))/6000*(A32-A31)*$A$1+IF(AG31=0,Q31*Rates!B$3,IF(AND(AG31=1,AH31=0),Q31*Rates!C$3,Rates!D31))/6000*(A32-A31)*$A$1+IF(AG31=0,R31*Rates!B$4,IF(AND(AG31=1,AH31=0),R31*Rates!C$4,Rates!D32))/6000*(A32-A31)*$A$1+IF(AG31=0,S31*Rates!B$5,IF(AND(AG31=1,AH31=0),S31*Rates!C$5,Rates!D33))/6000*(A32-A31)*$A$1+IF(AG31=0,T31*Rates!B$6,IF(AND(AG31=1,AH31=0),T31*Rates!C$6,Rates!D34))/6000*(A32-A31)*$A$1</f>
        <v>689.86359999999991</v>
      </c>
      <c r="E32" s="23">
        <f>E31-AD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41))))))))/6000*(A32-A31)*$A$1</f>
        <v>152.21966666666668</v>
      </c>
      <c r="F32" s="24">
        <f>F31-AE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45))))))))/6000*(A32-A31)*$A$1</f>
        <v>200</v>
      </c>
      <c r="G32" s="15">
        <f t="shared" si="0"/>
        <v>30</v>
      </c>
      <c r="H32" s="16">
        <v>1</v>
      </c>
      <c r="I32">
        <f t="shared" si="1"/>
        <v>31</v>
      </c>
      <c r="J32" s="16">
        <f>5+COUNTIF(BB$3:BP31,"House")*5</f>
        <v>35</v>
      </c>
      <c r="K32" s="6">
        <f t="shared" si="2"/>
        <v>0</v>
      </c>
      <c r="L32" s="17">
        <v>4</v>
      </c>
      <c r="N32" s="19">
        <v>9</v>
      </c>
      <c r="O32" s="13">
        <f t="shared" si="3"/>
        <v>15</v>
      </c>
      <c r="Q32" s="38">
        <v>6</v>
      </c>
      <c r="R32" s="41"/>
      <c r="S32" s="41"/>
      <c r="T32" s="40">
        <v>9</v>
      </c>
      <c r="U32" s="19">
        <v>2</v>
      </c>
      <c r="W32" s="26">
        <f>W31-IF(AG31=0,P31*Rates!B$2,IF(AND(AG31=1,AH31=0),P31*Rates!C$2,Rates!D30))/6000*(A32-A31)*$A$1</f>
        <v>-6.5400000000112257E-2</v>
      </c>
      <c r="X32" s="28">
        <f>X31-IF(AG31=0,Q31*Rates!B$3,IF(AND(AG31=1,AH31=0),Q31*Rates!C$3,Rates!D31))/6000*(A32-A31)*$A$1</f>
        <v>346.88833333333343</v>
      </c>
      <c r="Y32" s="28">
        <f>Y31-IF(AG31=0,R31*Rates!B$4,IF(AND(AG31=1,AH31=0),R31*Rates!C$4,Rates!D32))/6000*(A32-A31)*$A$1</f>
        <v>-3.3330000000001405</v>
      </c>
      <c r="Z32" s="29">
        <f>Z31-IF(AG31=0,S31*Rates!B$5,IF(AND(AG31=1,AH31=0),S31*Rates!C$5,Rates!D33))/6000*(A32-A31)*$A$1</f>
        <v>2.6320000000000334</v>
      </c>
      <c r="AA32" s="28"/>
      <c r="AB32" s="9">
        <f>_xlfn.IFNA(VLOOKUP(BB32,'Cost&amp;Time'!A:E,3,FALSE),0)+_xlfn.IFNA(VLOOKUP(BC32,'Cost&amp;Time'!A:E,3,FALSE),0)+_xlfn.IFNA(VLOOKUP(BD32,'Cost&amp;Time'!A:E,3,FALSE),0)+_xlfn.IFNA(VLOOKUP(BE32,'Cost&amp;Time'!A:E,3,FALSE),0)+_xlfn.IFNA(VLOOKUP(BF32,'Cost&amp;Time'!A:E,3,FALSE),0)+_xlfn.IFNA(VLOOKUP(BG32,'Cost&amp;Time'!A:E,3,FALSE),0)+_xlfn.IFNA(VLOOKUP(BH32,'Cost&amp;Time'!A:E,3,FALSE),0)+_xlfn.IFNA(VLOOKUP(BI32,'Cost&amp;Time'!A:E,3,FALSE),0)</f>
        <v>385</v>
      </c>
      <c r="AC32" s="9">
        <f>_xlfn.IFNA(VLOOKUP(BB32,'Cost&amp;Time'!A:E,2,FALSE),0)+_xlfn.IFNA(VLOOKUP(BC32,'Cost&amp;Time'!A:E,2,FALSE),0)+_xlfn.IFNA(VLOOKUP(BD32,'Cost&amp;Time'!A:E,2,FALSE),0)+_xlfn.IFNA(VLOOKUP(BE32,'Cost&amp;Time'!A:E,2,FALSE),0)+_xlfn.IFNA(VLOOKUP(BF32,'Cost&amp;Time'!A:E,2,FALSE),0)+_xlfn.IFNA(VLOOKUP(BG32,'Cost&amp;Time'!A:E,2,FALSE),0)+_xlfn.IFNA(VLOOKUP(BH32,'Cost&amp;Time'!A:E,2,FALSE),0)+_xlfn.IFNA(VLOOKUP(BI32,'Cost&amp;Time'!A:E,2,FALSE),0)</f>
        <v>50</v>
      </c>
      <c r="AD32" s="9">
        <f>_xlfn.IFNA(VLOOKUP(BB32,'Cost&amp;Time'!A:E,4,FALSE),0)+_xlfn.IFNA(VLOOKUP(BC32,'Cost&amp;Time'!A:E,4,FALSE),0)+_xlfn.IFNA(VLOOKUP(BD32,'Cost&amp;Time'!A:E,4,FALSE),0)+_xlfn.IFNA(VLOOKUP(BE32,'Cost&amp;Time'!A:E,4,FALSE),0)+_xlfn.IFNA(VLOOKUP(BF32,'Cost&amp;Time'!A:E,4,FALSE),0)+_xlfn.IFNA(VLOOKUP(BG32,'Cost&amp;Time'!A:E,4,FALSE),0)+_xlfn.IFNA(VLOOKUP(BH32,'Cost&amp;Time'!A:E,4,FALSE),0)+_xlfn.IFNA(VLOOKUP(BI32,'Cost&amp;Time'!A:E,4,FALSE),0)</f>
        <v>0</v>
      </c>
      <c r="AE32" s="6">
        <f>_xlfn.IFNA(VLOOKUP(BB32,'Cost&amp;Time'!A:E,5,FALSE),0)+_xlfn.IFNA(VLOOKUP(BC32,'Cost&amp;Time'!A:E,5,FALSE),0)+_xlfn.IFNA(VLOOKUP(BD32,'Cost&amp;Time'!A:E,5,FALSE),0)+_xlfn.IFNA(VLOOKUP(BE32,'Cost&amp;Time'!A:E,5,FALSE),0)+_xlfn.IFNA(VLOOKUP(BF32,'Cost&amp;Time'!A:E,5,FALSE),0)+_xlfn.IFNA(VLOOKUP(BG32,'Cost&amp;Time'!A:E,5,FALSE),0)+_xlfn.IFNA(VLOOKUP(BH32,'Cost&amp;Time'!A:E,5,FALSE),0)+_xlfn.IFNA(VLOOKUP(BI32,'Cost&amp;Time'!A:E,5,FALSE),0)</f>
        <v>0</v>
      </c>
      <c r="AI32" s="9">
        <v>1</v>
      </c>
      <c r="AL32" s="9">
        <v>1</v>
      </c>
      <c r="AX32" s="28">
        <f>AX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37)))))))))))/6000*(A32-A31)*$A$1</f>
        <v>1492.8341666666665</v>
      </c>
      <c r="AY32" s="28">
        <f>AY31+IF(AG31=0,P31*Rates!B$2,IF(AND(AG31=1,AH31=0),P31*Rates!C$2,Rates!D30))/6000*(A32-A31)*$A$1+IF(AG31=0,Q31*Rates!B$3,IF(AND(AG31=1,AH31=0),Q31*Rates!C$3,Rates!D31))/6000*(A32-A31)*$A$1+IF(AG31=0,R31*Rates!B$4,IF(AND(AG31=1,AH31=0),R31*Rates!C$4,Rates!D32))/6000*(A32-A31)*$A$1+IF(AG31=0,S31*Rates!B$5,IF(AND(AG31=1,AH31=0),S31*Rates!C$5,Rates!D33))/6000*(A32-A31)*$A$1+IF(AG31=0,T31*Rates!B$6,IF(AND(AG31=1,AH31=0),T31*Rates!C$6,Rates!D34))/6000*(A32-A31)*$A$1</f>
        <v>2339.8636000000001</v>
      </c>
      <c r="AZ32" s="28">
        <f>AZ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41))))))))/6000*(A32-A31)*$A$1</f>
        <v>102.21966666666668</v>
      </c>
      <c r="BA32" s="28">
        <f>BA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45))))))))/6000*(A32-A31)*$A$1</f>
        <v>0</v>
      </c>
      <c r="BB32" t="s">
        <v>73</v>
      </c>
      <c r="BC32" t="s">
        <v>63</v>
      </c>
      <c r="BD32" t="s">
        <v>55</v>
      </c>
      <c r="BE32" t="s">
        <v>54</v>
      </c>
    </row>
    <row r="33" spans="1:59" x14ac:dyDescent="0.35">
      <c r="A33">
        <f>A32+25</f>
        <v>855</v>
      </c>
      <c r="B33" s="5">
        <f t="shared" si="5"/>
        <v>9.8958333333333329E-3</v>
      </c>
      <c r="C33" s="23">
        <f>C32-AB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38)))))))))))/6000*(A33-A32)*$A$1</f>
        <v>110.17816666666677</v>
      </c>
      <c r="D33" s="23">
        <f>D32-AC32+IF(AG32=0,P32*Rates!B$2,IF(AND(AG32=1,AH32=0),P32*Rates!C$2,Rates!D31))/6000*(A33-A32)*$A$1+IF(AG32=0,Q32*Rates!B$3,IF(AND(AG32=1,AH32=0),Q32*Rates!C$3,Rates!D32))/6000*(A33-A32)*$A$1+IF(AG32=0,R32*Rates!B$4,IF(AND(AG32=1,AH32=0),R32*Rates!C$4,Rates!D33))/6000*(A33-A32)*$A$1+IF(AG32=0,S32*Rates!B$5,IF(AND(AG32=1,AH32=0),S32*Rates!C$5,Rates!D34))/6000*(A33-A32)*$A$1+IF(AG32=0,T32*Rates!B$6,IF(AND(AG32=1,AH32=0),T32*Rates!C$6,Rates!D35))/6000*(A33-A32)*$A$1</f>
        <v>726.67709999999988</v>
      </c>
      <c r="E33" s="23">
        <f>E32-AD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42))))))))/6000*(A33-A32)*$A$1</f>
        <v>167.47633333333334</v>
      </c>
      <c r="F33" s="24">
        <f>F32-AE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46))))))))/6000*(A33-A32)*$A$1</f>
        <v>200</v>
      </c>
      <c r="G33" s="15">
        <f t="shared" si="0"/>
        <v>31</v>
      </c>
      <c r="H33" s="16">
        <v>1</v>
      </c>
      <c r="I33">
        <f t="shared" si="1"/>
        <v>32</v>
      </c>
      <c r="J33" s="16">
        <f>5+COUNTIF(BB$3:BP32,"House")*5</f>
        <v>35</v>
      </c>
      <c r="K33" s="6">
        <f t="shared" si="2"/>
        <v>0</v>
      </c>
      <c r="L33" s="17"/>
      <c r="N33" s="19">
        <v>9</v>
      </c>
      <c r="O33" s="13">
        <f t="shared" si="3"/>
        <v>16</v>
      </c>
      <c r="Q33" s="38">
        <v>6</v>
      </c>
      <c r="R33" s="41"/>
      <c r="S33" s="41"/>
      <c r="T33" s="40">
        <v>10</v>
      </c>
      <c r="U33" s="19">
        <v>6</v>
      </c>
      <c r="W33" s="26">
        <f>W32-IF(AG32=0,P32*Rates!B$2,IF(AND(AG32=1,AH32=0),P32*Rates!C$2,Rates!D31))/6000*(A33-A32)*$A$1</f>
        <v>-6.5400000000112257E-2</v>
      </c>
      <c r="X33" s="28">
        <f>X32-IF(AG32=0,Q32*Rates!B$3,IF(AND(AG32=1,AH32=0),Q32*Rates!C$3,Rates!D32))/6000*(A33-A32)*$A$1</f>
        <v>311.58333333333343</v>
      </c>
      <c r="Y33" s="28">
        <f>Y32-IF(AG32=0,R32*Rates!B$4,IF(AND(AG32=1,AH32=0),R32*Rates!C$4,Rates!D33))/6000*(A33-A32)*$A$1</f>
        <v>-3.3330000000001405</v>
      </c>
      <c r="Z33" s="29">
        <f>Z32-IF(AG32=0,S32*Rates!B$5,IF(AND(AG32=1,AH32=0),S32*Rates!C$5,Rates!D34))/6000*(A33-A32)*$A$1</f>
        <v>2.6320000000000334</v>
      </c>
      <c r="AA33" s="28"/>
      <c r="AB33" s="9">
        <f>_xlfn.IFNA(VLOOKUP(BB33,'Cost&amp;Time'!A:E,3,FALSE),0)+_xlfn.IFNA(VLOOKUP(BC33,'Cost&amp;Time'!A:E,3,FALSE),0)+_xlfn.IFNA(VLOOKUP(BD33,'Cost&amp;Time'!A:E,3,FALSE),0)+_xlfn.IFNA(VLOOKUP(BE33,'Cost&amp;Time'!A:E,3,FALSE),0)+_xlfn.IFNA(VLOOKUP(BF33,'Cost&amp;Time'!A:E,3,FALSE),0)+_xlfn.IFNA(VLOOKUP(BG33,'Cost&amp;Time'!A:E,3,FALSE),0)+_xlfn.IFNA(VLOOKUP(BH33,'Cost&amp;Time'!A:E,3,FALSE),0)+_xlfn.IFNA(VLOOKUP(BI33,'Cost&amp;Time'!A:E,3,FALSE),0)</f>
        <v>0</v>
      </c>
      <c r="AC33" s="9">
        <f>_xlfn.IFNA(VLOOKUP(BB33,'Cost&amp;Time'!A:E,2,FALSE),0)+_xlfn.IFNA(VLOOKUP(BC33,'Cost&amp;Time'!A:E,2,FALSE),0)+_xlfn.IFNA(VLOOKUP(BD33,'Cost&amp;Time'!A:E,2,FALSE),0)+_xlfn.IFNA(VLOOKUP(BE33,'Cost&amp;Time'!A:E,2,FALSE),0)+_xlfn.IFNA(VLOOKUP(BF33,'Cost&amp;Time'!A:E,2,FALSE),0)+_xlfn.IFNA(VLOOKUP(BG33,'Cost&amp;Time'!A:E,2,FALSE),0)+_xlfn.IFNA(VLOOKUP(BH33,'Cost&amp;Time'!A:E,2,FALSE),0)+_xlfn.IFNA(VLOOKUP(BI33,'Cost&amp;Time'!A:E,2,FALSE),0)</f>
        <v>50</v>
      </c>
      <c r="AD33" s="9">
        <f>_xlfn.IFNA(VLOOKUP(BB33,'Cost&amp;Time'!A:E,4,FALSE),0)+_xlfn.IFNA(VLOOKUP(BC33,'Cost&amp;Time'!A:E,4,FALSE),0)+_xlfn.IFNA(VLOOKUP(BD33,'Cost&amp;Time'!A:E,4,FALSE),0)+_xlfn.IFNA(VLOOKUP(BE33,'Cost&amp;Time'!A:E,4,FALSE),0)+_xlfn.IFNA(VLOOKUP(BF33,'Cost&amp;Time'!A:E,4,FALSE),0)+_xlfn.IFNA(VLOOKUP(BG33,'Cost&amp;Time'!A:E,4,FALSE),0)+_xlfn.IFNA(VLOOKUP(BH33,'Cost&amp;Time'!A:E,4,FALSE),0)+_xlfn.IFNA(VLOOKUP(BI33,'Cost&amp;Time'!A:E,4,FALSE),0)</f>
        <v>0</v>
      </c>
      <c r="AE33" s="6">
        <f>_xlfn.IFNA(VLOOKUP(BB33,'Cost&amp;Time'!A:E,5,FALSE),0)+_xlfn.IFNA(VLOOKUP(BC33,'Cost&amp;Time'!A:E,5,FALSE),0)+_xlfn.IFNA(VLOOKUP(BD33,'Cost&amp;Time'!A:E,5,FALSE),0)+_xlfn.IFNA(VLOOKUP(BE33,'Cost&amp;Time'!A:E,5,FALSE),0)+_xlfn.IFNA(VLOOKUP(BF33,'Cost&amp;Time'!A:E,5,FALSE),0)+_xlfn.IFNA(VLOOKUP(BG33,'Cost&amp;Time'!A:E,5,FALSE),0)+_xlfn.IFNA(VLOOKUP(BH33,'Cost&amp;Time'!A:E,5,FALSE),0)+_xlfn.IFNA(VLOOKUP(BI33,'Cost&amp;Time'!A:E,5,FALSE),0)</f>
        <v>0</v>
      </c>
      <c r="AI33" s="9">
        <v>1</v>
      </c>
      <c r="AL33" s="9">
        <v>1</v>
      </c>
      <c r="AX33" s="28">
        <f>AX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38)))))))))))/6000*(A33-A32)*$A$1</f>
        <v>1560.1781666666666</v>
      </c>
      <c r="AY33" s="28">
        <f>AY32+IF(AG32=0,P32*Rates!B$2,IF(AND(AG32=1,AH32=0),P32*Rates!C$2,Rates!D31))/6000*(A33-A32)*$A$1+IF(AG32=0,Q32*Rates!B$3,IF(AND(AG32=1,AH32=0),Q32*Rates!C$3,Rates!D32))/6000*(A33-A32)*$A$1+IF(AG32=0,R32*Rates!B$4,IF(AND(AG32=1,AH32=0),R32*Rates!C$4,Rates!D33))/6000*(A33-A32)*$A$1+IF(AG32=0,S32*Rates!B$5,IF(AND(AG32=1,AH32=0),S32*Rates!C$5,Rates!D34))/6000*(A33-A32)*$A$1+IF(AG32=0,T32*Rates!B$6,IF(AND(AG32=1,AH32=0),T32*Rates!C$6,Rates!D35))/6000*(A33-A32)*$A$1</f>
        <v>2426.6770999999999</v>
      </c>
      <c r="AZ33" s="28">
        <f>AZ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42))))))))/6000*(A33-A32)*$A$1</f>
        <v>117.47633333333334</v>
      </c>
      <c r="BA33" s="28">
        <f>BA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46))))))))/6000*(A33-A32)*$A$1</f>
        <v>0</v>
      </c>
      <c r="BB33" t="s">
        <v>73</v>
      </c>
    </row>
    <row r="34" spans="1:59" x14ac:dyDescent="0.35">
      <c r="A34">
        <f>A33+25</f>
        <v>880</v>
      </c>
      <c r="B34" s="5">
        <f t="shared" si="5"/>
        <v>1.0185185185185186E-2</v>
      </c>
      <c r="C34" s="23">
        <f>C33-AB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39)))))))))))/6000*(A34-A33)*$A$1</f>
        <v>177.52216666666678</v>
      </c>
      <c r="D34" s="23">
        <f>D33-AC33+IF(AG33=0,P33*Rates!B$2,IF(AND(AG33=1,AH33=0),P33*Rates!C$2,Rates!D32))/6000*(A34-A33)*$A$1+IF(AG33=0,Q33*Rates!B$3,IF(AND(AG33=1,AH33=0),Q33*Rates!C$3,Rates!D33))/6000*(A34-A33)*$A$1+IF(AG33=0,R33*Rates!B$4,IF(AND(AG33=1,AH33=0),R33*Rates!C$4,Rates!D34))/6000*(A34-A33)*$A$1+IF(AG33=0,S33*Rates!B$5,IF(AND(AG33=1,AH33=0),S33*Rates!C$5,Rates!D35))/6000*(A34-A33)*$A$1+IF(AG33=0,T33*Rates!B$6,IF(AND(AG33=1,AH33=0),T33*Rates!C$6,Rates!D36))/6000*(A34-A33)*$A$1</f>
        <v>769.21376666666652</v>
      </c>
      <c r="E34" s="23">
        <f>E33-AD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43))))))))/6000*(A34-A33)*$A$1</f>
        <v>213.24633333333335</v>
      </c>
      <c r="F34" s="24">
        <f>F33-AE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47))))))))/6000*(A34-A33)*$A$1</f>
        <v>200</v>
      </c>
      <c r="G34" s="15">
        <f t="shared" si="0"/>
        <v>32</v>
      </c>
      <c r="H34" s="16">
        <v>1</v>
      </c>
      <c r="I34">
        <f t="shared" si="1"/>
        <v>33</v>
      </c>
      <c r="J34" s="16">
        <f>5+COUNTIF(BB$3:BP33,"House")*5</f>
        <v>35</v>
      </c>
      <c r="K34" s="6">
        <f t="shared" si="2"/>
        <v>0</v>
      </c>
      <c r="L34" s="17">
        <v>2</v>
      </c>
      <c r="N34" s="19">
        <v>8</v>
      </c>
      <c r="O34" s="13">
        <f t="shared" si="3"/>
        <v>16</v>
      </c>
      <c r="Q34" s="38">
        <v>6</v>
      </c>
      <c r="R34" s="41"/>
      <c r="S34" s="41"/>
      <c r="T34" s="40">
        <v>10</v>
      </c>
      <c r="U34" s="19">
        <v>6</v>
      </c>
      <c r="W34" s="26">
        <f>W33-IF(AG33=0,P33*Rates!B$2,IF(AND(AG33=1,AH33=0),P33*Rates!C$2,Rates!D32))/6000*(A34-A33)*$A$1</f>
        <v>-6.5400000000112257E-2</v>
      </c>
      <c r="X34" s="28">
        <f>X33-IF(AG33=0,Q33*Rates!B$3,IF(AND(AG33=1,AH33=0),Q33*Rates!C$3,Rates!D33))/6000*(A34-A33)*$A$1</f>
        <v>276.27833333333342</v>
      </c>
      <c r="Y34" s="28">
        <f>Y33-IF(AG33=0,R33*Rates!B$4,IF(AND(AG33=1,AH33=0),R33*Rates!C$4,Rates!D34))/6000*(A34-A33)*$A$1</f>
        <v>-3.3330000000001405</v>
      </c>
      <c r="Z34" s="29">
        <f>Z33-IF(AG33=0,S33*Rates!B$5,IF(AND(AG33=1,AH33=0),S33*Rates!C$5,Rates!D35))/6000*(A34-A33)*$A$1</f>
        <v>2.6320000000000334</v>
      </c>
      <c r="AA34" s="28"/>
      <c r="AB34" s="9">
        <f>_xlfn.IFNA(VLOOKUP(BB34,'Cost&amp;Time'!A:E,3,FALSE),0)+_xlfn.IFNA(VLOOKUP(BC34,'Cost&amp;Time'!A:E,3,FALSE),0)+_xlfn.IFNA(VLOOKUP(BD34,'Cost&amp;Time'!A:E,3,FALSE),0)+_xlfn.IFNA(VLOOKUP(BE34,'Cost&amp;Time'!A:E,3,FALSE),0)+_xlfn.IFNA(VLOOKUP(BF34,'Cost&amp;Time'!A:E,3,FALSE),0)+_xlfn.IFNA(VLOOKUP(BG34,'Cost&amp;Time'!A:E,3,FALSE),0)+_xlfn.IFNA(VLOOKUP(BH34,'Cost&amp;Time'!A:E,3,FALSE),0)+_xlfn.IFNA(VLOOKUP(BI34,'Cost&amp;Time'!A:E,3,FALSE),0)</f>
        <v>325</v>
      </c>
      <c r="AC34" s="9">
        <f>_xlfn.IFNA(VLOOKUP(BB34,'Cost&amp;Time'!A:E,2,FALSE),0)+_xlfn.IFNA(VLOOKUP(BC34,'Cost&amp;Time'!A:E,2,FALSE),0)+_xlfn.IFNA(VLOOKUP(BD34,'Cost&amp;Time'!A:E,2,FALSE),0)+_xlfn.IFNA(VLOOKUP(BE34,'Cost&amp;Time'!A:E,2,FALSE),0)+_xlfn.IFNA(VLOOKUP(BF34,'Cost&amp;Time'!A:E,2,FALSE),0)+_xlfn.IFNA(VLOOKUP(BG34,'Cost&amp;Time'!A:E,2,FALSE),0)+_xlfn.IFNA(VLOOKUP(BH34,'Cost&amp;Time'!A:E,2,FALSE),0)+_xlfn.IFNA(VLOOKUP(BI34,'Cost&amp;Time'!A:E,2,FALSE),0)</f>
        <v>975</v>
      </c>
      <c r="AD34" s="9">
        <f>_xlfn.IFNA(VLOOKUP(BB34,'Cost&amp;Time'!A:E,4,FALSE),0)+_xlfn.IFNA(VLOOKUP(BC34,'Cost&amp;Time'!A:E,4,FALSE),0)+_xlfn.IFNA(VLOOKUP(BD34,'Cost&amp;Time'!A:E,4,FALSE),0)+_xlfn.IFNA(VLOOKUP(BE34,'Cost&amp;Time'!A:E,4,FALSE),0)+_xlfn.IFNA(VLOOKUP(BF34,'Cost&amp;Time'!A:E,4,FALSE),0)+_xlfn.IFNA(VLOOKUP(BG34,'Cost&amp;Time'!A:E,4,FALSE),0)+_xlfn.IFNA(VLOOKUP(BH34,'Cost&amp;Time'!A:E,4,FALSE),0)+_xlfn.IFNA(VLOOKUP(BI34,'Cost&amp;Time'!A:E,4,FALSE),0)</f>
        <v>200</v>
      </c>
      <c r="AE34" s="6">
        <f>_xlfn.IFNA(VLOOKUP(BB34,'Cost&amp;Time'!A:E,5,FALSE),0)+_xlfn.IFNA(VLOOKUP(BC34,'Cost&amp;Time'!A:E,5,FALSE),0)+_xlfn.IFNA(VLOOKUP(BD34,'Cost&amp;Time'!A:E,5,FALSE),0)+_xlfn.IFNA(VLOOKUP(BE34,'Cost&amp;Time'!A:E,5,FALSE),0)+_xlfn.IFNA(VLOOKUP(BF34,'Cost&amp;Time'!A:E,5,FALSE),0)+_xlfn.IFNA(VLOOKUP(BG34,'Cost&amp;Time'!A:E,5,FALSE),0)+_xlfn.IFNA(VLOOKUP(BH34,'Cost&amp;Time'!A:E,5,FALSE),0)+_xlfn.IFNA(VLOOKUP(BI34,'Cost&amp;Time'!A:E,5,FALSE),0)</f>
        <v>0</v>
      </c>
      <c r="AI34" s="9">
        <v>1</v>
      </c>
      <c r="AL34" s="9">
        <v>1</v>
      </c>
      <c r="AV34" s="9">
        <v>5</v>
      </c>
      <c r="AX34" s="28">
        <f>AX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39)))))))))))/6000*(A34-A33)*$A$1</f>
        <v>1627.5221666666666</v>
      </c>
      <c r="AY34" s="28">
        <f>AY33+IF(AG33=0,P33*Rates!B$2,IF(AND(AG33=1,AH33=0),P33*Rates!C$2,Rates!D32))/6000*(A34-A33)*$A$1+IF(AG33=0,Q33*Rates!B$3,IF(AND(AG33=1,AH33=0),Q33*Rates!C$3,Rates!D33))/6000*(A34-A33)*$A$1+IF(AG33=0,R33*Rates!B$4,IF(AND(AG33=1,AH33=0),R33*Rates!C$4,Rates!D34))/6000*(A34-A33)*$A$1+IF(AG33=0,S33*Rates!B$5,IF(AND(AG33=1,AH33=0),S33*Rates!C$5,Rates!D35))/6000*(A34-A33)*$A$1+IF(AG33=0,T33*Rates!B$6,IF(AND(AG33=1,AH33=0),T33*Rates!C$6,Rates!D36))/6000*(A34-A33)*$A$1</f>
        <v>2519.2137666666663</v>
      </c>
      <c r="AZ34" s="28">
        <f>AZ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43))))))))/6000*(A34-A33)*$A$1</f>
        <v>163.24633333333335</v>
      </c>
      <c r="BA34" s="28">
        <f>BA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47))))))))/6000*(A34-A33)*$A$1</f>
        <v>0</v>
      </c>
      <c r="BB34" t="s">
        <v>98</v>
      </c>
      <c r="BC34" t="s">
        <v>108</v>
      </c>
      <c r="BD34" t="s">
        <v>102</v>
      </c>
      <c r="BE34" t="s">
        <v>63</v>
      </c>
      <c r="BF34" t="s">
        <v>49</v>
      </c>
    </row>
    <row r="35" spans="1:59" x14ac:dyDescent="0.35">
      <c r="A35">
        <f>A34+160</f>
        <v>1040</v>
      </c>
      <c r="B35" s="5">
        <f t="shared" si="5"/>
        <v>1.2037037037037037E-2</v>
      </c>
      <c r="C35" s="23">
        <f>C34-AB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40)))))))))))/6000*(A35-A34)*$A$1</f>
        <v>235.63470000000009</v>
      </c>
      <c r="D35" s="23">
        <f>D34-AC34+IF(AG34=0,P34*Rates!B$2,IF(AND(AG34=1,AH34=0),P34*Rates!C$2,Rates!D33))/6000*(A35-A34)*$A$1+IF(AG34=0,Q34*Rates!B$3,IF(AND(AG34=1,AH34=0),Q34*Rates!C$3,Rates!D34))/6000*(A35-A34)*$A$1+IF(AG34=0,R34*Rates!B$4,IF(AND(AG34=1,AH34=0),R34*Rates!C$4,Rates!D35))/6000*(A35-A34)*$A$1+IF(AG34=0,S34*Rates!B$5,IF(AND(AG34=1,AH34=0),S34*Rates!C$5,Rates!D36))/6000*(A35-A34)*$A$1+IF(AG34=0,T34*Rates!B$6,IF(AND(AG34=1,AH34=0),T34*Rates!C$6,Rates!D37))/6000*(A35-A34)*$A$1</f>
        <v>386.44843333333318</v>
      </c>
      <c r="E35" s="23">
        <f>E34-AD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44))))))))/6000*(A35-A34)*$A$1</f>
        <v>306.17433333333338</v>
      </c>
      <c r="F35" s="24">
        <f>F34-AE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48))))))))/6000*(A35-A34)*$A$1</f>
        <v>200</v>
      </c>
      <c r="G35" s="15">
        <f t="shared" si="0"/>
        <v>32</v>
      </c>
      <c r="H35" s="16">
        <v>1</v>
      </c>
      <c r="I35">
        <f t="shared" si="1"/>
        <v>33</v>
      </c>
      <c r="J35" s="16">
        <f>5+COUNTIF(BB$3:BP34,"House")*5</f>
        <v>40</v>
      </c>
      <c r="K35" s="6">
        <f t="shared" si="2"/>
        <v>0</v>
      </c>
      <c r="L35" s="17">
        <v>3.6</v>
      </c>
      <c r="N35" s="19">
        <v>8</v>
      </c>
      <c r="O35" s="13">
        <f t="shared" si="3"/>
        <v>15</v>
      </c>
      <c r="Q35" s="41">
        <v>5</v>
      </c>
      <c r="R35" s="41"/>
      <c r="S35" s="41"/>
      <c r="T35" s="40">
        <v>10</v>
      </c>
      <c r="U35" s="19">
        <v>5.4</v>
      </c>
      <c r="W35" s="26">
        <f>W34-IF(AG34=0,P34*Rates!B$2,IF(AND(AG34=1,AH34=0),P34*Rates!C$2,Rates!D33))/6000*(A35-A34)*$A$1</f>
        <v>-6.5400000000112257E-2</v>
      </c>
      <c r="X35" s="28">
        <f>X34-IF(AG34=0,Q34*Rates!B$3,IF(AND(AG34=1,AH34=0),Q34*Rates!C$3,Rates!D34))/6000*(A35-A34)*$A$1</f>
        <v>50.326333333333423</v>
      </c>
      <c r="Y35" s="28">
        <f>Y34-IF(AG34=0,R34*Rates!B$4,IF(AND(AG34=1,AH34=0),R34*Rates!C$4,Rates!D35))/6000*(A35-A34)*$A$1</f>
        <v>-3.3330000000001405</v>
      </c>
      <c r="Z35" s="29">
        <f>Z34-IF(AG34=0,S34*Rates!B$5,IF(AND(AG34=1,AH34=0),S34*Rates!C$5,Rates!D36))/6000*(A35-A34)*$A$1</f>
        <v>2.6320000000000334</v>
      </c>
      <c r="AA35" s="28"/>
      <c r="AB35" s="9">
        <f>_xlfn.IFNA(VLOOKUP(BB35,'Cost&amp;Time'!A:E,3,FALSE),0)+_xlfn.IFNA(VLOOKUP(BC35,'Cost&amp;Time'!A:E,3,FALSE),0)+_xlfn.IFNA(VLOOKUP(BD35,'Cost&amp;Time'!A:E,3,FALSE),0)+_xlfn.IFNA(VLOOKUP(BE35,'Cost&amp;Time'!A:E,3,FALSE),0)+_xlfn.IFNA(VLOOKUP(BF35,'Cost&amp;Time'!A:E,3,FALSE),0)+_xlfn.IFNA(VLOOKUP(BG35,'Cost&amp;Time'!A:E,3,FALSE),0)+_xlfn.IFNA(VLOOKUP(BH35,'Cost&amp;Time'!A:E,3,FALSE),0)+_xlfn.IFNA(VLOOKUP(BI35,'Cost&amp;Time'!A:E,3,FALSE),0)</f>
        <v>120</v>
      </c>
      <c r="AC35" s="9">
        <f>_xlfn.IFNA(VLOOKUP(BB35,'Cost&amp;Time'!A:E,2,FALSE),0)+_xlfn.IFNA(VLOOKUP(BC35,'Cost&amp;Time'!A:E,2,FALSE),0)+_xlfn.IFNA(VLOOKUP(BD35,'Cost&amp;Time'!A:E,2,FALSE),0)+_xlfn.IFNA(VLOOKUP(BE35,'Cost&amp;Time'!A:E,2,FALSE),0)+_xlfn.IFNA(VLOOKUP(BF35,'Cost&amp;Time'!A:E,2,FALSE),0)+_xlfn.IFNA(VLOOKUP(BG35,'Cost&amp;Time'!A:E,2,FALSE),0)+_xlfn.IFNA(VLOOKUP(BH35,'Cost&amp;Time'!A:E,2,FALSE),0)+_xlfn.IFNA(VLOOKUP(BI35,'Cost&amp;Time'!A:E,2,FALSE),0)</f>
        <v>170</v>
      </c>
      <c r="AD35" s="9">
        <f>_xlfn.IFNA(VLOOKUP(BB35,'Cost&amp;Time'!A:E,4,FALSE),0)+_xlfn.IFNA(VLOOKUP(BC35,'Cost&amp;Time'!A:E,4,FALSE),0)+_xlfn.IFNA(VLOOKUP(BD35,'Cost&amp;Time'!A:E,4,FALSE),0)+_xlfn.IFNA(VLOOKUP(BE35,'Cost&amp;Time'!A:E,4,FALSE),0)+_xlfn.IFNA(VLOOKUP(BF35,'Cost&amp;Time'!A:E,4,FALSE),0)+_xlfn.IFNA(VLOOKUP(BG35,'Cost&amp;Time'!A:E,4,FALSE),0)+_xlfn.IFNA(VLOOKUP(BH35,'Cost&amp;Time'!A:E,4,FALSE),0)+_xlfn.IFNA(VLOOKUP(BI35,'Cost&amp;Time'!A:E,4,FALSE),0)</f>
        <v>150</v>
      </c>
      <c r="AE35" s="6">
        <f>_xlfn.IFNA(VLOOKUP(BB35,'Cost&amp;Time'!A:E,5,FALSE),0)+_xlfn.IFNA(VLOOKUP(BC35,'Cost&amp;Time'!A:E,5,FALSE),0)+_xlfn.IFNA(VLOOKUP(BD35,'Cost&amp;Time'!A:E,5,FALSE),0)+_xlfn.IFNA(VLOOKUP(BE35,'Cost&amp;Time'!A:E,5,FALSE),0)+_xlfn.IFNA(VLOOKUP(BF35,'Cost&amp;Time'!A:E,5,FALSE),0)+_xlfn.IFNA(VLOOKUP(BG35,'Cost&amp;Time'!A:E,5,FALSE),0)+_xlfn.IFNA(VLOOKUP(BH35,'Cost&amp;Time'!A:E,5,FALSE),0)+_xlfn.IFNA(VLOOKUP(BI35,'Cost&amp;Time'!A:E,5,FALSE),0)</f>
        <v>0</v>
      </c>
      <c r="AI35" s="9">
        <v>1</v>
      </c>
      <c r="AL35" s="9">
        <v>1</v>
      </c>
      <c r="AV35" s="9">
        <v>5</v>
      </c>
      <c r="AX35" s="28">
        <f>AX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40)))))))))))/6000*(A35-A34)*$A$1</f>
        <v>2010.6347000000001</v>
      </c>
      <c r="AY35" s="28">
        <f>AY34+IF(AG34=0,P34*Rates!B$2,IF(AND(AG34=1,AH34=0),P34*Rates!C$2,Rates!D33))/6000*(A35-A34)*$A$1+IF(AG34=0,Q34*Rates!B$3,IF(AND(AG34=1,AH34=0),Q34*Rates!C$3,Rates!D34))/6000*(A35-A34)*$A$1+IF(AG34=0,R34*Rates!B$4,IF(AND(AG34=1,AH34=0),R34*Rates!C$4,Rates!D35))/6000*(A35-A34)*$A$1+IF(AG34=0,S34*Rates!B$5,IF(AND(AG34=1,AH34=0),S34*Rates!C$5,Rates!D36))/6000*(A35-A34)*$A$1+IF(AG34=0,T34*Rates!B$6,IF(AND(AG34=1,AH34=0),T34*Rates!C$6,Rates!D37))/6000*(A35-A34)*$A$1</f>
        <v>3111.4484333333326</v>
      </c>
      <c r="AZ35" s="28">
        <f>AZ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44))))))))/6000*(A35-A34)*$A$1</f>
        <v>456.17433333333338</v>
      </c>
      <c r="BA35" s="28">
        <f>BA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48))))))))/6000*(A35-A34)*$A$1</f>
        <v>0</v>
      </c>
      <c r="BB35" t="s">
        <v>73</v>
      </c>
      <c r="BC35" t="s">
        <v>92</v>
      </c>
      <c r="BD35" t="s">
        <v>92</v>
      </c>
      <c r="BE35" t="s">
        <v>54</v>
      </c>
      <c r="BF35" t="s">
        <v>54</v>
      </c>
    </row>
    <row r="36" spans="1:59" x14ac:dyDescent="0.35">
      <c r="A36">
        <f>A35+25</f>
        <v>1065</v>
      </c>
      <c r="B36" s="5">
        <f t="shared" si="5"/>
        <v>1.2326388888888888E-2</v>
      </c>
      <c r="C36" s="23">
        <f>C35-AB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41)))))))))))/6000*(A36-A35)*$A$1</f>
        <v>175.49603333333343</v>
      </c>
      <c r="D36" s="23">
        <f>D35-AC35+IF(AG35=0,P35*Rates!B$2,IF(AND(AG35=1,AH35=0),P35*Rates!C$2,Rates!D34))/6000*(A36-A35)*$A$1+IF(AG35=0,Q35*Rates!B$3,IF(AND(AG35=1,AH35=0),Q35*Rates!C$3,Rates!D35))/6000*(A36-A35)*$A$1+IF(AG35=0,R35*Rates!B$4,IF(AND(AG35=1,AH35=0),R35*Rates!C$4,Rates!D36))/6000*(A36-A35)*$A$1+IF(AG35=0,S35*Rates!B$5,IF(AND(AG35=1,AH35=0),S35*Rates!C$5,Rates!D37))/6000*(A36-A35)*$A$1+IF(AG35=0,T35*Rates!B$6,IF(AND(AG35=1,AH35=0),T35*Rates!C$6,Rates!D38))/6000*(A36-A35)*$A$1</f>
        <v>303.10093333333316</v>
      </c>
      <c r="E36" s="23">
        <f>E35-AD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45))))))))/6000*(A36-A35)*$A$1</f>
        <v>197.36733333333336</v>
      </c>
      <c r="F36" s="24">
        <f>F35-AE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49))))))))/6000*(A36-A35)*$A$1</f>
        <v>200</v>
      </c>
      <c r="G36" s="15">
        <f t="shared" si="0"/>
        <v>33</v>
      </c>
      <c r="H36" s="16">
        <v>3</v>
      </c>
      <c r="I36">
        <f t="shared" si="1"/>
        <v>36</v>
      </c>
      <c r="J36" s="16">
        <f>5+COUNTIF(BB$3:BP35,"House")*5</f>
        <v>40</v>
      </c>
      <c r="K36" s="6">
        <f t="shared" si="2"/>
        <v>0</v>
      </c>
      <c r="L36" s="17">
        <v>2</v>
      </c>
      <c r="N36" s="19">
        <v>9</v>
      </c>
      <c r="O36" s="13">
        <f t="shared" si="3"/>
        <v>16</v>
      </c>
      <c r="Q36" s="41">
        <v>4</v>
      </c>
      <c r="R36" s="41"/>
      <c r="S36" s="41"/>
      <c r="T36" s="40">
        <v>12</v>
      </c>
      <c r="U36" s="19">
        <v>6</v>
      </c>
      <c r="W36" s="26">
        <f>W35-IF(AG35=0,P35*Rates!B$2,IF(AND(AG35=1,AH35=0),P35*Rates!C$2,Rates!D34))/6000*(A36-A35)*$A$1</f>
        <v>-6.5400000000112257E-2</v>
      </c>
      <c r="X36" s="28">
        <f>X35-IF(AG35=0,Q35*Rates!B$3,IF(AND(AG35=1,AH35=0),Q35*Rates!C$3,Rates!D35))/6000*(A36-A35)*$A$1</f>
        <v>20.905500000000092</v>
      </c>
      <c r="Y36" s="28">
        <f>Y35-IF(AG35=0,R35*Rates!B$4,IF(AND(AG35=1,AH35=0),R35*Rates!C$4,Rates!D36))/6000*(A36-A35)*$A$1</f>
        <v>-3.3330000000001405</v>
      </c>
      <c r="Z36" s="29">
        <f>Z35-IF(AG35=0,S35*Rates!B$5,IF(AND(AG35=1,AH35=0),S35*Rates!C$5,Rates!D37))/6000*(A36-A35)*$A$1</f>
        <v>2.6320000000000334</v>
      </c>
      <c r="AA36" s="28"/>
      <c r="AB36" s="9">
        <f>_xlfn.IFNA(VLOOKUP(BB36,'Cost&amp;Time'!A:E,3,FALSE),0)+_xlfn.IFNA(VLOOKUP(BC36,'Cost&amp;Time'!A:E,3,FALSE),0)+_xlfn.IFNA(VLOOKUP(BD36,'Cost&amp;Time'!A:E,3,FALSE),0)+_xlfn.IFNA(VLOOKUP(BE36,'Cost&amp;Time'!A:E,3,FALSE),0)+_xlfn.IFNA(VLOOKUP(BF36,'Cost&amp;Time'!A:E,3,FALSE),0)+_xlfn.IFNA(VLOOKUP(BG36,'Cost&amp;Time'!A:E,3,FALSE),0)+_xlfn.IFNA(VLOOKUP(BH36,'Cost&amp;Time'!A:E,3,FALSE),0)+_xlfn.IFNA(VLOOKUP(BI36,'Cost&amp;Time'!A:E,3,FALSE),0)</f>
        <v>120</v>
      </c>
      <c r="AC36" s="9">
        <f>_xlfn.IFNA(VLOOKUP(BB36,'Cost&amp;Time'!A:E,2,FALSE),0)+_xlfn.IFNA(VLOOKUP(BC36,'Cost&amp;Time'!A:E,2,FALSE),0)+_xlfn.IFNA(VLOOKUP(BD36,'Cost&amp;Time'!A:E,2,FALSE),0)+_xlfn.IFNA(VLOOKUP(BE36,'Cost&amp;Time'!A:E,2,FALSE),0)+_xlfn.IFNA(VLOOKUP(BF36,'Cost&amp;Time'!A:E,2,FALSE),0)+_xlfn.IFNA(VLOOKUP(BG36,'Cost&amp;Time'!A:E,2,FALSE),0)+_xlfn.IFNA(VLOOKUP(BH36,'Cost&amp;Time'!A:E,2,FALSE),0)+_xlfn.IFNA(VLOOKUP(BI36,'Cost&amp;Time'!A:E,2,FALSE),0)</f>
        <v>170</v>
      </c>
      <c r="AD36" s="9">
        <f>_xlfn.IFNA(VLOOKUP(BB36,'Cost&amp;Time'!A:E,4,FALSE),0)+_xlfn.IFNA(VLOOKUP(BC36,'Cost&amp;Time'!A:E,4,FALSE),0)+_xlfn.IFNA(VLOOKUP(BD36,'Cost&amp;Time'!A:E,4,FALSE),0)+_xlfn.IFNA(VLOOKUP(BE36,'Cost&amp;Time'!A:E,4,FALSE),0)+_xlfn.IFNA(VLOOKUP(BF36,'Cost&amp;Time'!A:E,4,FALSE),0)+_xlfn.IFNA(VLOOKUP(BG36,'Cost&amp;Time'!A:E,4,FALSE),0)+_xlfn.IFNA(VLOOKUP(BH36,'Cost&amp;Time'!A:E,4,FALSE),0)+_xlfn.IFNA(VLOOKUP(BI36,'Cost&amp;Time'!A:E,4,FALSE),0)</f>
        <v>150</v>
      </c>
      <c r="AE36" s="6">
        <f>_xlfn.IFNA(VLOOKUP(BB36,'Cost&amp;Time'!A:E,5,FALSE),0)+_xlfn.IFNA(VLOOKUP(BC36,'Cost&amp;Time'!A:E,5,FALSE),0)+_xlfn.IFNA(VLOOKUP(BD36,'Cost&amp;Time'!A:E,5,FALSE),0)+_xlfn.IFNA(VLOOKUP(BE36,'Cost&amp;Time'!A:E,5,FALSE),0)+_xlfn.IFNA(VLOOKUP(BF36,'Cost&amp;Time'!A:E,5,FALSE),0)+_xlfn.IFNA(VLOOKUP(BG36,'Cost&amp;Time'!A:E,5,FALSE),0)+_xlfn.IFNA(VLOOKUP(BH36,'Cost&amp;Time'!A:E,5,FALSE),0)+_xlfn.IFNA(VLOOKUP(BI36,'Cost&amp;Time'!A:E,5,FALSE),0)</f>
        <v>0</v>
      </c>
      <c r="AI36" s="9">
        <v>1</v>
      </c>
      <c r="AL36" s="9">
        <v>1</v>
      </c>
      <c r="AV36" s="9">
        <v>5</v>
      </c>
      <c r="AX36" s="28">
        <f>AX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41)))))))))))/6000*(A36-A35)*$A$1</f>
        <v>2070.4960333333333</v>
      </c>
      <c r="AY36" s="28">
        <f>AY35+IF(AG35=0,P35*Rates!B$2,IF(AND(AG35=1,AH35=0),P35*Rates!C$2,Rates!D34))/6000*(A36-A35)*$A$1+IF(AG35=0,Q35*Rates!B$3,IF(AND(AG35=1,AH35=0),Q35*Rates!C$3,Rates!D35))/6000*(A36-A35)*$A$1+IF(AG35=0,R35*Rates!B$4,IF(AND(AG35=1,AH35=0),R35*Rates!C$4,Rates!D36))/6000*(A36-A35)*$A$1+IF(AG35=0,S35*Rates!B$5,IF(AND(AG35=1,AH35=0),S35*Rates!C$5,Rates!D37))/6000*(A36-A35)*$A$1+IF(AG35=0,T35*Rates!B$6,IF(AND(AG35=1,AH35=0),T35*Rates!C$6,Rates!D38))/6000*(A36-A35)*$A$1</f>
        <v>3198.1009333333323</v>
      </c>
      <c r="AZ36" s="28">
        <f>AZ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45))))))))/6000*(A36-A35)*$A$1</f>
        <v>497.36733333333336</v>
      </c>
      <c r="BA36" s="28">
        <f>BA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49))))))))/6000*(A36-A35)*$A$1</f>
        <v>0</v>
      </c>
      <c r="BB36" t="s">
        <v>73</v>
      </c>
      <c r="BC36" t="s">
        <v>92</v>
      </c>
      <c r="BD36" t="s">
        <v>92</v>
      </c>
      <c r="BE36" t="s">
        <v>54</v>
      </c>
      <c r="BF36" t="s">
        <v>54</v>
      </c>
    </row>
    <row r="37" spans="1:59" x14ac:dyDescent="0.35">
      <c r="A37">
        <f>A36+25</f>
        <v>1090</v>
      </c>
      <c r="B37" s="5">
        <f t="shared" si="5"/>
        <v>1.2615740740740742E-2</v>
      </c>
      <c r="C37" s="23">
        <f>C36-AB36+IF(AND(AG36=0,AL36=0),N36*Rates!B$9,IF(AND(AG36=1,AH36=0,AL36=0),N36*Rates!C$9,IF(AND(AH36=1,AL36=0),N36*Rates!D$9,IF(AND(AG36=0,AL36=1,AM36=0),N36*Rates!E$9,IF(AND(AG36=1,AH36=0,AL36=1,AM36=0),N36*Rates!F$9,IF(AND(AH36=1,AL36=1,AM36=0),N36*Rates!G$9,IF(AND(AG36=0,AM36=1,AN36=0),N36*Rates!H$9,IF(AND(AG36=1,AH36=0,AM36=1,AN36=0),N36*Rates!I$9,IF(AND(AH36=1,AM36=1,AN36=0),N36*Rates!J$9,IF(AND(AG36=0,AN36=1),N36*Rates!K$9,IF(AND(AG36=1,AH36=0,AN36=1),N36*Rates!L$9,N36*Rates!M42)))))))))))/6000*(A37-A36)*$A$1</f>
        <v>122.84003333333344</v>
      </c>
      <c r="D37" s="23">
        <f>D36-AC36+IF(AG36=0,P36*Rates!B$2,IF(AND(AG36=1,AH36=0),P36*Rates!C$2,Rates!D35))/6000*(A37-A36)*$A$1+IF(AG36=0,Q36*Rates!B$3,IF(AND(AG36=1,AH36=0),Q36*Rates!C$3,Rates!D36))/6000*(A37-A36)*$A$1+IF(AG36=0,R36*Rates!B$4,IF(AND(AG36=1,AH36=0),R36*Rates!C$4,Rates!D37))/6000*(A37-A36)*$A$1+IF(AG36=0,S36*Rates!B$5,IF(AND(AG36=1,AH36=0),S36*Rates!C$5,Rates!D38))/6000*(A37-A36)*$A$1+IF(AG36=0,T36*Rates!B$6,IF(AND(AG36=1,AH36=0),T36*Rates!C$6,Rates!D39))/6000*(A37-A36)*$A$1</f>
        <v>225.31559999999985</v>
      </c>
      <c r="E37" s="23">
        <f>E36-AD36+IF(AND(AG36=0,AO36=0),U36*Rates!B$13,IF(AND(AG36=1,AH36=0,AO36=0),U36*Rates!C$13,IF(AND(AH36=1,AO36=0),U36*Rates!D$13,IF(AND(AG36=0,AO36=1,AP36=0),U36*Rates!E$13,IF(AND(AG36=1,AH36=0,AO36=1,AP36=0),U36*Rates!F$13,IF(AND(AH36=1,AO36=1,AP36=0),U36*Rates!G$13,IF(AND(AG36=0,AP36=1),U36*Rates!H$13,IF(AND(AG36=1,AH36=0,AP36=1),U36*Rates!I$13,Rates!J46))))))))/6000*(A37-A36)*$A$1</f>
        <v>93.137333333333373</v>
      </c>
      <c r="F37" s="24">
        <f>F36-AE36+IF(AND(AG36=0,AQ36=0),V36*Rates!B$17,IF(AND(AG36=1,AH36=0,AQ36=0),V36*Rates!C$17,IF(AND(AH36=1,AQ36=0),V36*Rates!D$17,IF(AND(AG36=0,AQ36=1,AR36=0),V36*Rates!E$17,IF(AND(AG36=1,AH36=0,AQ36=1,AR36=0),V36*Rates!F$17,IF(AND(AH36=1,AQ36=1,AR36=0),V36*Rates!G$17,IF(AND(AG36=0,AR36=1),V36*Rates!H$17,IF(AND(AG36=1,AH36=0,AR36=1),V36*Rates!I$17,Rates!J50))))))))/6000*(A37-A36)*$A$1</f>
        <v>200</v>
      </c>
      <c r="G37" s="15">
        <f t="shared" si="0"/>
        <v>34</v>
      </c>
      <c r="H37" s="16">
        <v>5</v>
      </c>
      <c r="I37">
        <f t="shared" si="1"/>
        <v>39</v>
      </c>
      <c r="J37" s="16">
        <f>5+COUNTIF(BB$3:BP36,"House")*5</f>
        <v>40</v>
      </c>
      <c r="K37" s="6">
        <f t="shared" si="2"/>
        <v>0</v>
      </c>
      <c r="L37" s="17">
        <v>3</v>
      </c>
      <c r="N37" s="19">
        <v>9</v>
      </c>
      <c r="O37" s="13">
        <f t="shared" si="3"/>
        <v>16</v>
      </c>
      <c r="Q37" s="41"/>
      <c r="R37" s="41"/>
      <c r="S37" s="41"/>
      <c r="T37" s="40">
        <v>16</v>
      </c>
      <c r="U37" s="19">
        <v>6</v>
      </c>
      <c r="W37" s="26">
        <f>W36-IF(AG36=0,P36*Rates!B$2,IF(AND(AG36=1,AH36=0),P36*Rates!C$2,Rates!D35))/6000*(A37-A36)*$A$1</f>
        <v>-6.5400000000112257E-2</v>
      </c>
      <c r="X37" s="28">
        <f>X36-IF(AG36=0,Q36*Rates!B$3,IF(AND(AG36=1,AH36=0),Q36*Rates!C$3,Rates!D36))/6000*(A37-A36)*$A$1</f>
        <v>-2.6311666666665765</v>
      </c>
      <c r="Y37" s="28">
        <f>Y36-IF(AG36=0,R36*Rates!B$4,IF(AND(AG36=1,AH36=0),R36*Rates!C$4,Rates!D37))/6000*(A37-A36)*$A$1</f>
        <v>-3.3330000000001405</v>
      </c>
      <c r="Z37" s="29">
        <f>Z36-IF(AG36=0,S36*Rates!B$5,IF(AND(AG36=1,AH36=0),S36*Rates!C$5,Rates!D38))/6000*(A37-A36)*$A$1</f>
        <v>2.6320000000000334</v>
      </c>
      <c r="AA37" s="28"/>
      <c r="AB37" s="9">
        <f>_xlfn.IFNA(VLOOKUP(BB37,'Cost&amp;Time'!A:E,3,FALSE),0)+_xlfn.IFNA(VLOOKUP(BC37,'Cost&amp;Time'!A:E,3,FALSE),0)+_xlfn.IFNA(VLOOKUP(BD37,'Cost&amp;Time'!A:E,3,FALSE),0)+_xlfn.IFNA(VLOOKUP(BE37,'Cost&amp;Time'!A:E,3,FALSE),0)+_xlfn.IFNA(VLOOKUP(BF37,'Cost&amp;Time'!A:E,3,FALSE),0)+_xlfn.IFNA(VLOOKUP(BG37,'Cost&amp;Time'!A:E,3,FALSE),0)+_xlfn.IFNA(VLOOKUP(BH37,'Cost&amp;Time'!A:E,3,FALSE),0)+_xlfn.IFNA(VLOOKUP(BI37,'Cost&amp;Time'!A:E,3,FALSE),0)</f>
        <v>145</v>
      </c>
      <c r="AC37" s="9">
        <f>_xlfn.IFNA(VLOOKUP(BB37,'Cost&amp;Time'!A:E,2,FALSE),0)+_xlfn.IFNA(VLOOKUP(BC37,'Cost&amp;Time'!A:E,2,FALSE),0)+_xlfn.IFNA(VLOOKUP(BD37,'Cost&amp;Time'!A:E,2,FALSE),0)+_xlfn.IFNA(VLOOKUP(BE37,'Cost&amp;Time'!A:E,2,FALSE),0)+_xlfn.IFNA(VLOOKUP(BF37,'Cost&amp;Time'!A:E,2,FALSE),0)+_xlfn.IFNA(VLOOKUP(BG37,'Cost&amp;Time'!A:E,2,FALSE),0)+_xlfn.IFNA(VLOOKUP(BH37,'Cost&amp;Time'!A:E,2,FALSE),0)+_xlfn.IFNA(VLOOKUP(BI37,'Cost&amp;Time'!A:E,2,FALSE),0)</f>
        <v>170</v>
      </c>
      <c r="AD37" s="9">
        <f>_xlfn.IFNA(VLOOKUP(BB37,'Cost&amp;Time'!A:E,4,FALSE),0)+_xlfn.IFNA(VLOOKUP(BC37,'Cost&amp;Time'!A:E,4,FALSE),0)+_xlfn.IFNA(VLOOKUP(BD37,'Cost&amp;Time'!A:E,4,FALSE),0)+_xlfn.IFNA(VLOOKUP(BE37,'Cost&amp;Time'!A:E,4,FALSE),0)+_xlfn.IFNA(VLOOKUP(BF37,'Cost&amp;Time'!A:E,4,FALSE),0)+_xlfn.IFNA(VLOOKUP(BG37,'Cost&amp;Time'!A:E,4,FALSE),0)+_xlfn.IFNA(VLOOKUP(BH37,'Cost&amp;Time'!A:E,4,FALSE),0)+_xlfn.IFNA(VLOOKUP(BI37,'Cost&amp;Time'!A:E,4,FALSE),0)</f>
        <v>150</v>
      </c>
      <c r="AE37" s="6">
        <f>_xlfn.IFNA(VLOOKUP(BB37,'Cost&amp;Time'!A:E,5,FALSE),0)+_xlfn.IFNA(VLOOKUP(BC37,'Cost&amp;Time'!A:E,5,FALSE),0)+_xlfn.IFNA(VLOOKUP(BD37,'Cost&amp;Time'!A:E,5,FALSE),0)+_xlfn.IFNA(VLOOKUP(BE37,'Cost&amp;Time'!A:E,5,FALSE),0)+_xlfn.IFNA(VLOOKUP(BF37,'Cost&amp;Time'!A:E,5,FALSE),0)+_xlfn.IFNA(VLOOKUP(BG37,'Cost&amp;Time'!A:E,5,FALSE),0)+_xlfn.IFNA(VLOOKUP(BH37,'Cost&amp;Time'!A:E,5,FALSE),0)+_xlfn.IFNA(VLOOKUP(BI37,'Cost&amp;Time'!A:E,5,FALSE),0)</f>
        <v>0</v>
      </c>
      <c r="AI37" s="9">
        <v>1</v>
      </c>
      <c r="AL37" s="9">
        <v>1</v>
      </c>
      <c r="AV37" s="9">
        <v>5</v>
      </c>
      <c r="BB37" t="s">
        <v>73</v>
      </c>
      <c r="BC37" t="s">
        <v>92</v>
      </c>
      <c r="BD37" t="s">
        <v>92</v>
      </c>
      <c r="BE37" t="s">
        <v>54</v>
      </c>
      <c r="BF37" t="s">
        <v>54</v>
      </c>
      <c r="BG37" t="s">
        <v>49</v>
      </c>
    </row>
    <row r="38" spans="1:59" x14ac:dyDescent="0.35">
      <c r="A38">
        <f>A37+25</f>
        <v>1115</v>
      </c>
      <c r="B38" s="5">
        <f t="shared" si="5"/>
        <v>1.2905092592592593E-2</v>
      </c>
      <c r="C38" s="23">
        <f>C37-AB37+IF(AND(AG37=0,AL37=0),N37*Rates!B$9,IF(AND(AG37=1,AH37=0,AL37=0),N37*Rates!C$9,IF(AND(AH37=1,AL37=0),N37*Rates!D$9,IF(AND(AG37=0,AL37=1,AM37=0),N37*Rates!E$9,IF(AND(AG37=1,AH37=0,AL37=1,AM37=0),N37*Rates!F$9,IF(AND(AH37=1,AL37=1,AM37=0),N37*Rates!G$9,IF(AND(AG37=0,AM37=1,AN37=0),N37*Rates!H$9,IF(AND(AG37=1,AH37=0,AM37=1,AN37=0),N37*Rates!I$9,IF(AND(AH37=1,AM37=1,AN37=0),N37*Rates!J$9,IF(AND(AG37=0,AN37=1),N37*Rates!K$9,IF(AND(AG37=1,AH37=0,AN37=1),N37*Rates!L$9,N37*Rates!M43)))))))))))/6000*(A38-A37)*$A$1</f>
        <v>45.184033333333446</v>
      </c>
      <c r="D38" s="23">
        <f>D37-AC37+IF(AG37=0,P37*Rates!B$2,IF(AND(AG37=1,AH37=0),P37*Rates!C$2,Rates!D36))/6000*(A38-A37)*$A$1+IF(AG37=0,Q37*Rates!B$3,IF(AND(AG37=1,AH37=0),Q37*Rates!C$3,Rates!D37))/6000*(A38-A37)*$A$1+IF(AG37=0,R37*Rates!B$4,IF(AND(AG37=1,AH37=0),R37*Rates!C$4,Rates!D38))/6000*(A38-A37)*$A$1+IF(AG37=0,S37*Rates!B$5,IF(AND(AG37=1,AH37=0),S37*Rates!C$5,Rates!D39))/6000*(A38-A37)*$A$1+IF(AG37=0,T37*Rates!B$6,IF(AND(AG37=1,AH37=0),T37*Rates!C$6,Rates!D40))/6000*(A38-A37)*$A$1</f>
        <v>146.88626666666653</v>
      </c>
      <c r="E38" s="23">
        <f>E37-AD37+IF(AND(AG37=0,AO37=0),U37*Rates!B$13,IF(AND(AG37=1,AH37=0,AO37=0),U37*Rates!C$13,IF(AND(AH37=1,AO37=0),U37*Rates!D$13,IF(AND(AG37=0,AO37=1,AP37=0),U37*Rates!E$13,IF(AND(AG37=1,AH37=0,AO37=1,AP37=0),U37*Rates!F$13,IF(AND(AH37=1,AO37=1,AP37=0),U37*Rates!G$13,IF(AND(AG37=0,AP37=1),U37*Rates!H$13,IF(AND(AG37=1,AH37=0,AP37=1),U37*Rates!I$13,Rates!J47))))))))/6000*(A38-A37)*$A$1</f>
        <v>-11.092666666666624</v>
      </c>
      <c r="F38" s="24">
        <f>F37-AE37+IF(AND(AG37=0,AQ37=0),V37*Rates!B$17,IF(AND(AG37=1,AH37=0,AQ37=0),V37*Rates!C$17,IF(AND(AH37=1,AQ37=0),V37*Rates!D$17,IF(AND(AG37=0,AQ37=1,AR37=0),V37*Rates!E$17,IF(AND(AG37=1,AH37=0,AQ37=1,AR37=0),V37*Rates!F$17,IF(AND(AH37=1,AQ37=1,AR37=0),V37*Rates!G$17,IF(AND(AG37=0,AR37=1),V37*Rates!H$17,IF(AND(AG37=1,AH37=0,AR37=1),V37*Rates!I$17,Rates!J51))))))))/6000*(A38-A37)*$A$1</f>
        <v>200</v>
      </c>
      <c r="G38" s="15">
        <f t="shared" si="0"/>
        <v>35</v>
      </c>
      <c r="H38" s="16">
        <v>7</v>
      </c>
      <c r="I38">
        <f t="shared" si="1"/>
        <v>42</v>
      </c>
      <c r="J38" s="16">
        <f>5+COUNTIF(BB$3:BP37,"House")*5</f>
        <v>45</v>
      </c>
      <c r="K38" s="6">
        <f t="shared" si="2"/>
        <v>6</v>
      </c>
      <c r="L38" s="17"/>
      <c r="N38" s="19">
        <v>9</v>
      </c>
      <c r="O38" s="13">
        <f t="shared" si="3"/>
        <v>14</v>
      </c>
      <c r="Q38" s="41"/>
      <c r="R38" s="41"/>
      <c r="S38" s="41"/>
      <c r="T38" s="40">
        <v>14</v>
      </c>
      <c r="U38" s="19">
        <v>6</v>
      </c>
      <c r="W38" s="26">
        <f>W37-IF(AG37=0,P37*Rates!B$2,IF(AND(AG37=1,AH37=0),P37*Rates!C$2,Rates!D36))/6000*(A38-A37)*$A$1</f>
        <v>-6.5400000000112257E-2</v>
      </c>
      <c r="X38" s="28">
        <f>X37-IF(AG37=0,Q37*Rates!B$3,IF(AND(AG37=1,AH37=0),Q37*Rates!C$3,Rates!D37))/6000*(A38-A37)*$A$1</f>
        <v>-2.6311666666665765</v>
      </c>
      <c r="Y38" s="28">
        <f>Y37-IF(AG37=0,R37*Rates!B$4,IF(AND(AG37=1,AH37=0),R37*Rates!C$4,Rates!D38))/6000*(A38-A37)*$A$1</f>
        <v>-3.3330000000001405</v>
      </c>
      <c r="Z38" s="29">
        <f>Z37-IF(AG37=0,S37*Rates!B$5,IF(AND(AG37=1,AH37=0),S37*Rates!C$5,Rates!D39))/6000*(A38-A37)*$A$1</f>
        <v>2.6320000000000334</v>
      </c>
      <c r="AA38" s="28"/>
      <c r="AB38" s="9">
        <f>_xlfn.IFNA(VLOOKUP(BB38,'Cost&amp;Time'!A:E,3,FALSE),0)+_xlfn.IFNA(VLOOKUP(BC38,'Cost&amp;Time'!A:E,3,FALSE),0)+_xlfn.IFNA(VLOOKUP(BD38,'Cost&amp;Time'!A:E,3,FALSE),0)+_xlfn.IFNA(VLOOKUP(BE38,'Cost&amp;Time'!A:E,3,FALSE),0)+_xlfn.IFNA(VLOOKUP(BF38,'Cost&amp;Time'!A:E,3,FALSE),0)+_xlfn.IFNA(VLOOKUP(BG38,'Cost&amp;Time'!A:E,3,FALSE),0)+_xlfn.IFNA(VLOOKUP(BH38,'Cost&amp;Time'!A:E,3,FALSE),0)+_xlfn.IFNA(VLOOKUP(BI38,'Cost&amp;Time'!A:E,3,FALSE),0)</f>
        <v>0</v>
      </c>
      <c r="AC38" s="9">
        <f>_xlfn.IFNA(VLOOKUP(BB38,'Cost&amp;Time'!A:E,2,FALSE),0)+_xlfn.IFNA(VLOOKUP(BC38,'Cost&amp;Time'!A:E,2,FALSE),0)+_xlfn.IFNA(VLOOKUP(BD38,'Cost&amp;Time'!A:E,2,FALSE),0)+_xlfn.IFNA(VLOOKUP(BE38,'Cost&amp;Time'!A:E,2,FALSE),0)+_xlfn.IFNA(VLOOKUP(BF38,'Cost&amp;Time'!A:E,2,FALSE),0)+_xlfn.IFNA(VLOOKUP(BG38,'Cost&amp;Time'!A:E,2,FALSE),0)+_xlfn.IFNA(VLOOKUP(BH38,'Cost&amp;Time'!A:E,2,FALSE),0)+_xlfn.IFNA(VLOOKUP(BI38,'Cost&amp;Time'!A:E,2,FALSE),0)</f>
        <v>50</v>
      </c>
      <c r="AD38" s="9">
        <f>_xlfn.IFNA(VLOOKUP(BB38,'Cost&amp;Time'!A:E,4,FALSE),0)+_xlfn.IFNA(VLOOKUP(BC38,'Cost&amp;Time'!A:E,4,FALSE),0)+_xlfn.IFNA(VLOOKUP(BD38,'Cost&amp;Time'!A:E,4,FALSE),0)+_xlfn.IFNA(VLOOKUP(BE38,'Cost&amp;Time'!A:E,4,FALSE),0)+_xlfn.IFNA(VLOOKUP(BF38,'Cost&amp;Time'!A:E,4,FALSE),0)+_xlfn.IFNA(VLOOKUP(BG38,'Cost&amp;Time'!A:E,4,FALSE),0)+_xlfn.IFNA(VLOOKUP(BH38,'Cost&amp;Time'!A:E,4,FALSE),0)+_xlfn.IFNA(VLOOKUP(BI38,'Cost&amp;Time'!A:E,4,FALSE),0)</f>
        <v>0</v>
      </c>
      <c r="AE38" s="6">
        <f>_xlfn.IFNA(VLOOKUP(BB38,'Cost&amp;Time'!A:E,5,FALSE),0)+_xlfn.IFNA(VLOOKUP(BC38,'Cost&amp;Time'!A:E,5,FALSE),0)+_xlfn.IFNA(VLOOKUP(BD38,'Cost&amp;Time'!A:E,5,FALSE),0)+_xlfn.IFNA(VLOOKUP(BE38,'Cost&amp;Time'!A:E,5,FALSE),0)+_xlfn.IFNA(VLOOKUP(BF38,'Cost&amp;Time'!A:E,5,FALSE),0)+_xlfn.IFNA(VLOOKUP(BG38,'Cost&amp;Time'!A:E,5,FALSE),0)+_xlfn.IFNA(VLOOKUP(BH38,'Cost&amp;Time'!A:E,5,FALSE),0)+_xlfn.IFNA(VLOOKUP(BI38,'Cost&amp;Time'!A:E,5,FALSE),0)</f>
        <v>0</v>
      </c>
      <c r="AI38" s="9">
        <v>1</v>
      </c>
      <c r="AL38" s="9">
        <v>1</v>
      </c>
      <c r="AV38" s="9">
        <v>5</v>
      </c>
      <c r="BB38" t="s">
        <v>73</v>
      </c>
    </row>
  </sheetData>
  <mergeCells count="11">
    <mergeCell ref="AG1:AH1"/>
    <mergeCell ref="C1:F1"/>
    <mergeCell ref="G1:K1"/>
    <mergeCell ref="L1:V1"/>
    <mergeCell ref="W1:Z1"/>
    <mergeCell ref="AB1:AE1"/>
    <mergeCell ref="AI1:AK1"/>
    <mergeCell ref="AL1:AN1"/>
    <mergeCell ref="AO1:AR1"/>
    <mergeCell ref="AT1:AV1"/>
    <mergeCell ref="AX1:B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A89C-191C-4A00-B8B6-DE2BC3A80540}">
  <dimension ref="A1:BG36"/>
  <sheetViews>
    <sheetView tabSelected="1" workbookViewId="0">
      <pane ySplit="2" topLeftCell="A15" activePane="bottomLeft" state="frozen"/>
      <selection pane="bottomLeft" activeCell="N29" sqref="N29"/>
    </sheetView>
  </sheetViews>
  <sheetFormatPr defaultRowHeight="14.5" outlineLevelCol="1" x14ac:dyDescent="0.35"/>
  <cols>
    <col min="1" max="1" width="4.90625" bestFit="1" customWidth="1"/>
    <col min="2" max="2" width="10.1796875" style="5" bestFit="1" customWidth="1"/>
    <col min="3" max="5" width="4.90625" style="3" customWidth="1"/>
    <col min="6" max="6" width="4.90625" style="4" customWidth="1"/>
    <col min="7" max="7" width="5.6328125" style="15" customWidth="1"/>
    <col min="8" max="9" width="5.6328125" style="16" customWidth="1"/>
    <col min="10" max="10" width="7.54296875" style="16" bestFit="1" customWidth="1"/>
    <col min="11" max="11" width="8.6328125" style="6" bestFit="1" customWidth="1"/>
    <col min="12" max="12" width="6.6328125" style="9" customWidth="1"/>
    <col min="13" max="14" width="6.6328125" style="19" customWidth="1"/>
    <col min="15" max="15" width="6.6328125" style="9" customWidth="1"/>
    <col min="16" max="19" width="6.6328125" style="38" customWidth="1"/>
    <col min="20" max="20" width="6.6328125" style="40" customWidth="1"/>
    <col min="21" max="21" width="6.6328125" style="19" customWidth="1"/>
    <col min="22" max="22" width="6.6328125" style="6" customWidth="1"/>
    <col min="23" max="23" width="6.6328125" style="8" customWidth="1" outlineLevel="1"/>
    <col min="24" max="25" width="6.6328125" style="9" customWidth="1" outlineLevel="1"/>
    <col min="26" max="26" width="6.6328125" style="6" customWidth="1" outlineLevel="1"/>
    <col min="27" max="27" width="2.6328125" style="9" customWidth="1"/>
    <col min="28" max="28" width="7.81640625" style="9" hidden="1" customWidth="1" outlineLevel="1"/>
    <col min="29" max="29" width="6.90625" style="9" hidden="1" customWidth="1" outlineLevel="1"/>
    <col min="30" max="30" width="7.1796875" style="9" hidden="1" customWidth="1" outlineLevel="1"/>
    <col min="31" max="31" width="6.90625" style="6" hidden="1" customWidth="1" outlineLevel="1"/>
    <col min="32" max="32" width="2.6328125" style="32" customWidth="1" collapsed="1"/>
    <col min="33" max="33" width="6.6328125" style="9" hidden="1" customWidth="1" outlineLevel="1"/>
    <col min="34" max="34" width="6.6328125" style="19" hidden="1" customWidth="1" outlineLevel="1"/>
    <col min="35" max="36" width="5.6328125" style="9" hidden="1" customWidth="1" outlineLevel="1"/>
    <col min="37" max="37" width="5.6328125" style="19" hidden="1" customWidth="1" outlineLevel="1"/>
    <col min="38" max="39" width="5.6328125" style="9" hidden="1" customWidth="1" outlineLevel="1"/>
    <col min="40" max="40" width="5.6328125" style="19" hidden="1" customWidth="1" outlineLevel="1"/>
    <col min="41" max="43" width="5.6328125" style="9" hidden="1" customWidth="1" outlineLevel="1"/>
    <col min="44" max="44" width="5.6328125" style="6" hidden="1" customWidth="1" outlineLevel="1"/>
    <col min="45" max="45" width="2.6328125" style="9" customWidth="1" collapsed="1"/>
    <col min="46" max="48" width="5.6328125" style="9" hidden="1" customWidth="1" outlineLevel="1"/>
    <col min="49" max="49" width="2.6328125" style="9" customWidth="1" collapsed="1"/>
    <col min="50" max="53" width="4.81640625" style="9" hidden="1" customWidth="1" outlineLevel="1"/>
    <col min="54" max="54" width="8.7265625" collapsed="1"/>
  </cols>
  <sheetData>
    <row r="1" spans="1:56" s="22" customFormat="1" x14ac:dyDescent="0.35">
      <c r="A1" s="35">
        <v>0.95</v>
      </c>
      <c r="B1" s="34" t="s">
        <v>47</v>
      </c>
      <c r="C1" s="54" t="s">
        <v>167</v>
      </c>
      <c r="D1" s="53"/>
      <c r="E1" s="53"/>
      <c r="F1" s="55"/>
      <c r="G1" s="54"/>
      <c r="H1" s="56"/>
      <c r="I1" s="56"/>
      <c r="J1" s="56"/>
      <c r="K1" s="55"/>
      <c r="L1" s="54" t="s">
        <v>168</v>
      </c>
      <c r="M1" s="53"/>
      <c r="N1" s="53"/>
      <c r="O1" s="53"/>
      <c r="P1" s="53"/>
      <c r="Q1" s="53"/>
      <c r="R1" s="53"/>
      <c r="S1" s="53"/>
      <c r="T1" s="53"/>
      <c r="U1" s="53"/>
      <c r="V1" s="55"/>
      <c r="W1" s="54" t="s">
        <v>181</v>
      </c>
      <c r="X1" s="53"/>
      <c r="Y1" s="53"/>
      <c r="Z1" s="55"/>
      <c r="AA1" s="51"/>
      <c r="AB1" s="54" t="s">
        <v>169</v>
      </c>
      <c r="AC1" s="53"/>
      <c r="AD1" s="53"/>
      <c r="AE1" s="55"/>
      <c r="AF1" s="30"/>
      <c r="AG1" s="54" t="s">
        <v>172</v>
      </c>
      <c r="AH1" s="58"/>
      <c r="AI1" s="57" t="s">
        <v>173</v>
      </c>
      <c r="AJ1" s="53"/>
      <c r="AK1" s="58"/>
      <c r="AL1" s="57" t="s">
        <v>175</v>
      </c>
      <c r="AM1" s="53"/>
      <c r="AN1" s="58"/>
      <c r="AO1" s="57" t="s">
        <v>176</v>
      </c>
      <c r="AP1" s="53"/>
      <c r="AQ1" s="53"/>
      <c r="AR1" s="55"/>
      <c r="AS1" s="51"/>
      <c r="AT1" s="53" t="s">
        <v>185</v>
      </c>
      <c r="AU1" s="53"/>
      <c r="AV1" s="53"/>
      <c r="AW1" s="51"/>
      <c r="AX1" s="53" t="s">
        <v>186</v>
      </c>
      <c r="AY1" s="53"/>
      <c r="AZ1" s="53"/>
      <c r="BA1" s="53"/>
    </row>
    <row r="2" spans="1:56" x14ac:dyDescent="0.35">
      <c r="A2" t="s">
        <v>47</v>
      </c>
      <c r="B2" s="5" t="s">
        <v>150</v>
      </c>
      <c r="C2" s="52" t="s">
        <v>43</v>
      </c>
      <c r="D2" s="52" t="s">
        <v>44</v>
      </c>
      <c r="E2" s="52" t="s">
        <v>45</v>
      </c>
      <c r="F2" s="2" t="s">
        <v>46</v>
      </c>
      <c r="G2" s="14" t="s">
        <v>159</v>
      </c>
      <c r="H2" s="10" t="s">
        <v>178</v>
      </c>
      <c r="I2" s="10" t="s">
        <v>177</v>
      </c>
      <c r="J2" s="10" t="s">
        <v>179</v>
      </c>
      <c r="K2" s="11" t="s">
        <v>160</v>
      </c>
      <c r="L2" s="10" t="s">
        <v>180</v>
      </c>
      <c r="M2" s="21" t="s">
        <v>161</v>
      </c>
      <c r="N2" s="18" t="s">
        <v>151</v>
      </c>
      <c r="O2" s="52" t="s">
        <v>182</v>
      </c>
      <c r="P2" s="36" t="s">
        <v>153</v>
      </c>
      <c r="Q2" s="36" t="s">
        <v>152</v>
      </c>
      <c r="R2" s="36" t="s">
        <v>154</v>
      </c>
      <c r="S2" s="36" t="s">
        <v>155</v>
      </c>
      <c r="T2" s="37" t="s">
        <v>156</v>
      </c>
      <c r="U2" s="18" t="s">
        <v>157</v>
      </c>
      <c r="V2" s="2" t="s">
        <v>158</v>
      </c>
      <c r="W2" s="7" t="s">
        <v>153</v>
      </c>
      <c r="X2" s="52" t="s">
        <v>152</v>
      </c>
      <c r="Y2" s="52" t="s">
        <v>154</v>
      </c>
      <c r="Z2" s="2" t="s">
        <v>155</v>
      </c>
      <c r="AA2" s="52"/>
      <c r="AB2" s="10" t="s">
        <v>163</v>
      </c>
      <c r="AC2" s="10" t="s">
        <v>164</v>
      </c>
      <c r="AD2" s="10" t="s">
        <v>165</v>
      </c>
      <c r="AE2" s="11" t="s">
        <v>166</v>
      </c>
      <c r="AF2" s="31"/>
      <c r="AG2" s="10" t="s">
        <v>12</v>
      </c>
      <c r="AH2" s="21" t="s">
        <v>4</v>
      </c>
      <c r="AI2" s="10" t="s">
        <v>4</v>
      </c>
      <c r="AJ2" s="10" t="s">
        <v>170</v>
      </c>
      <c r="AK2" s="21" t="s">
        <v>171</v>
      </c>
      <c r="AL2" s="10" t="s">
        <v>5</v>
      </c>
      <c r="AM2" s="10" t="s">
        <v>6</v>
      </c>
      <c r="AN2" s="21" t="s">
        <v>7</v>
      </c>
      <c r="AO2" s="10" t="s">
        <v>8</v>
      </c>
      <c r="AP2" s="10" t="s">
        <v>9</v>
      </c>
      <c r="AQ2" s="10" t="s">
        <v>10</v>
      </c>
      <c r="AR2" s="11" t="s">
        <v>11</v>
      </c>
      <c r="AS2" s="10"/>
      <c r="AT2" s="10" t="s">
        <v>183</v>
      </c>
      <c r="AU2" s="10" t="s">
        <v>184</v>
      </c>
      <c r="AV2" s="10" t="s">
        <v>63</v>
      </c>
      <c r="AW2" s="10"/>
      <c r="AX2" s="10" t="s">
        <v>43</v>
      </c>
      <c r="AY2" s="10" t="s">
        <v>44</v>
      </c>
      <c r="AZ2" s="10" t="s">
        <v>45</v>
      </c>
      <c r="BA2" s="10" t="s">
        <v>46</v>
      </c>
      <c r="BB2" s="12" t="s">
        <v>162</v>
      </c>
    </row>
    <row r="3" spans="1:56" x14ac:dyDescent="0.35">
      <c r="A3">
        <v>0</v>
      </c>
      <c r="B3" s="5">
        <f>A3/86400</f>
        <v>0</v>
      </c>
      <c r="C3" s="23">
        <v>200</v>
      </c>
      <c r="D3" s="23">
        <v>200</v>
      </c>
      <c r="E3" s="23">
        <v>100</v>
      </c>
      <c r="F3" s="24">
        <v>200</v>
      </c>
      <c r="G3" s="15">
        <v>3</v>
      </c>
      <c r="H3" s="16">
        <v>1</v>
      </c>
      <c r="I3">
        <f>G3+H3</f>
        <v>4</v>
      </c>
      <c r="J3" s="17">
        <v>5</v>
      </c>
      <c r="K3" s="6">
        <f>G3-SUM(L3:V3)+O3</f>
        <v>0</v>
      </c>
      <c r="L3" s="17">
        <v>3</v>
      </c>
      <c r="N3" s="20"/>
      <c r="O3" s="13">
        <f>SUM(P3:T3)</f>
        <v>0</v>
      </c>
      <c r="Q3" s="39"/>
      <c r="W3" s="26">
        <v>600</v>
      </c>
      <c r="X3" s="27">
        <v>900</v>
      </c>
      <c r="Y3" s="28">
        <v>550</v>
      </c>
      <c r="Z3" s="29">
        <v>315</v>
      </c>
      <c r="AA3" s="28"/>
      <c r="AB3" s="9">
        <f>_xlfn.IFNA(VLOOKUP(BB3,'Cost&amp;Time'!A:E,3,FALSE),0)+_xlfn.IFNA(VLOOKUP(BC3,'Cost&amp;Time'!A:E,3,FALSE),0)+_xlfn.IFNA(VLOOKUP(BD3,'Cost&amp;Time'!A:E,3,FALSE),0)+_xlfn.IFNA(VLOOKUP(BE3,'Cost&amp;Time'!A:E,3,FALSE),0)+_xlfn.IFNA(VLOOKUP(BF3,'Cost&amp;Time'!A:E,3,FALSE),0)+_xlfn.IFNA(VLOOKUP(BG3,'Cost&amp;Time'!A:E,3,FALSE),0)+_xlfn.IFNA(VLOOKUP(BH3,'Cost&amp;Time'!A:E,3,FALSE),0)+_xlfn.IFNA(VLOOKUP(BI3,'Cost&amp;Time'!A:E,3,FALSE),0)</f>
        <v>50</v>
      </c>
      <c r="AC3" s="9">
        <f>_xlfn.IFNA(VLOOKUP(BB3,'Cost&amp;Time'!A:E,2,FALSE),0)+_xlfn.IFNA(VLOOKUP(BC3,'Cost&amp;Time'!A:E,2,FALSE),0)+_xlfn.IFNA(VLOOKUP(BD3,'Cost&amp;Time'!A:E,2,FALSE),0)+_xlfn.IFNA(VLOOKUP(BE3,'Cost&amp;Time'!A:E,2,FALSE),0)+_xlfn.IFNA(VLOOKUP(BF3,'Cost&amp;Time'!A:E,2,FALSE),0)+_xlfn.IFNA(VLOOKUP(BG3,'Cost&amp;Time'!A:E,2,FALSE),0)+_xlfn.IFNA(VLOOKUP(BH3,'Cost&amp;Time'!A:E,2,FALSE),0)+_xlfn.IFNA(VLOOKUP(BI3,'Cost&amp;Time'!A:E,2,FALSE),0)</f>
        <v>50</v>
      </c>
      <c r="AD3" s="9">
        <f>_xlfn.IFNA(VLOOKUP(BB3,'Cost&amp;Time'!A:E,4,FALSE),0)+_xlfn.IFNA(VLOOKUP(BC3,'Cost&amp;Time'!A:E,4,FALSE),0)+_xlfn.IFNA(VLOOKUP(BD3,'Cost&amp;Time'!A:E,4,FALSE),0)+_xlfn.IFNA(VLOOKUP(BE3,'Cost&amp;Time'!A:E,4,FALSE),0)+_xlfn.IFNA(VLOOKUP(BF3,'Cost&amp;Time'!A:E,4,FALSE),0)+_xlfn.IFNA(VLOOKUP(BG3,'Cost&amp;Time'!A:E,4,FALSE),0)+_xlfn.IFNA(VLOOKUP(BH3,'Cost&amp;Time'!A:E,4,FALSE),0)+_xlfn.IFNA(VLOOKUP(BI3,'Cost&amp;Time'!A:E,4,FALSE),0)</f>
        <v>0</v>
      </c>
      <c r="AE3" s="6">
        <f>_xlfn.IFNA(VLOOKUP(BB3,'Cost&amp;Time'!A:E,5,FALSE),0)+_xlfn.IFNA(VLOOKUP(BC3,'Cost&amp;Time'!A:E,5,FALSE),0)+_xlfn.IFNA(VLOOKUP(BD3,'Cost&amp;Time'!A:E,5,FALSE),0)+_xlfn.IFNA(VLOOKUP(BE3,'Cost&amp;Time'!A:E,5,FALSE),0)+_xlfn.IFNA(VLOOKUP(BF3,'Cost&amp;Time'!A:E,5,FALSE),0)+_xlfn.IFNA(VLOOKUP(BG3,'Cost&amp;Time'!A:E,5,FALSE),0)+_xlfn.IFNA(VLOOKUP(BH3,'Cost&amp;Time'!A:E,5,FALSE),0)+_xlfn.IFNA(VLOOKUP(BI3,'Cost&amp;Time'!A:E,5,FALSE),0)</f>
        <v>0</v>
      </c>
      <c r="AX3" s="9">
        <v>0</v>
      </c>
      <c r="AY3" s="28">
        <v>0</v>
      </c>
      <c r="AZ3" s="28">
        <v>0</v>
      </c>
      <c r="BA3" s="33">
        <v>0</v>
      </c>
      <c r="BB3" t="s">
        <v>73</v>
      </c>
      <c r="BC3" t="s">
        <v>49</v>
      </c>
      <c r="BD3" t="s">
        <v>49</v>
      </c>
    </row>
    <row r="4" spans="1:56" x14ac:dyDescent="0.35">
      <c r="A4">
        <f>A3+25</f>
        <v>25</v>
      </c>
      <c r="B4" s="5">
        <f>A4/86400</f>
        <v>2.8935185185185184E-4</v>
      </c>
      <c r="C4" s="23">
        <f>C3-AB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150</v>
      </c>
      <c r="D4" s="23">
        <f>D3-AC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150</v>
      </c>
      <c r="E4" s="23">
        <f>E3-AD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100</v>
      </c>
      <c r="F4" s="24">
        <f>F3-AE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200</v>
      </c>
      <c r="G4" s="15">
        <f t="shared" ref="G4:G36" si="0">G3+COUNTIF(BB3:BK3,"Villager")</f>
        <v>4</v>
      </c>
      <c r="H4" s="16">
        <v>1</v>
      </c>
      <c r="I4">
        <f t="shared" ref="I4:I36" si="1">G4+H4</f>
        <v>5</v>
      </c>
      <c r="J4" s="16">
        <f>5+COUNTIF(BB$3:BP3,"House")*5</f>
        <v>15</v>
      </c>
      <c r="K4" s="6">
        <f t="shared" ref="K4:K36" si="2">G4-SUM(L4:V4)+O4</f>
        <v>0</v>
      </c>
      <c r="L4" s="9">
        <v>4</v>
      </c>
      <c r="O4" s="13">
        <f t="shared" ref="O4:O36" si="3">SUM(P4:T4)</f>
        <v>0</v>
      </c>
      <c r="W4" s="26">
        <f>W3-IF(AG3=0,P3*Rates!B$2,IF(AND(AG3=1,AH3=0),P3*Rates!C$2,Rates!D2))/6000*(A4-A3)*$A$1</f>
        <v>600</v>
      </c>
      <c r="X4" s="28">
        <f>X3-IF(AG3=0,Q3*Rates!B$3,IF(AND(AG3=1,AH3=0),Q3*Rates!C$3,Rates!D3))/6000*(A4-A3)*$A$1</f>
        <v>900</v>
      </c>
      <c r="Y4" s="28">
        <f>Y3-IF(AG3=0,R3*Rates!B$4,IF(AND(AG3=1,AH3=0),R3*Rates!C$4,Rates!D4))/6000*(A4-A3)*$A$1</f>
        <v>550</v>
      </c>
      <c r="Z4" s="29">
        <f>Z3-IF(AG3=0,S3*Rates!B$5,IF(AND(AG3=1,AH3=0),S3*Rates!C$5,Rates!D5))/6000*(A4-A3)*$A$1</f>
        <v>315</v>
      </c>
      <c r="AA4" s="28"/>
      <c r="AB4" s="9">
        <f>_xlfn.IFNA(VLOOKUP(BB4,'Cost&amp;Time'!A:E,3,FALSE),0)+_xlfn.IFNA(VLOOKUP(BC4,'Cost&amp;Time'!A:E,3,FALSE),0)+_xlfn.IFNA(VLOOKUP(BD4,'Cost&amp;Time'!A:E,3,FALSE),0)+_xlfn.IFNA(VLOOKUP(BE4,'Cost&amp;Time'!A:E,3,FALSE),0)+_xlfn.IFNA(VLOOKUP(BF4,'Cost&amp;Time'!A:E,3,FALSE),0)+_xlfn.IFNA(VLOOKUP(BG4,'Cost&amp;Time'!A:E,3,FALSE),0)+_xlfn.IFNA(VLOOKUP(BH4,'Cost&amp;Time'!A:E,3,FALSE),0)+_xlfn.IFNA(VLOOKUP(BI4,'Cost&amp;Time'!A:E,3,FALSE),0)</f>
        <v>0</v>
      </c>
      <c r="AC4" s="9">
        <f>_xlfn.IFNA(VLOOKUP(BB4,'Cost&amp;Time'!A:E,2,FALSE),0)+_xlfn.IFNA(VLOOKUP(BC4,'Cost&amp;Time'!A:E,2,FALSE),0)+_xlfn.IFNA(VLOOKUP(BD4,'Cost&amp;Time'!A:E,2,FALSE),0)+_xlfn.IFNA(VLOOKUP(BE4,'Cost&amp;Time'!A:E,2,FALSE),0)+_xlfn.IFNA(VLOOKUP(BF4,'Cost&amp;Time'!A:E,2,FALSE),0)+_xlfn.IFNA(VLOOKUP(BG4,'Cost&amp;Time'!A:E,2,FALSE),0)+_xlfn.IFNA(VLOOKUP(BH4,'Cost&amp;Time'!A:E,2,FALSE),0)+_xlfn.IFNA(VLOOKUP(BI4,'Cost&amp;Time'!A:E,2,FALSE),0)</f>
        <v>50</v>
      </c>
      <c r="AD4" s="9">
        <f>_xlfn.IFNA(VLOOKUP(BB4,'Cost&amp;Time'!A:E,4,FALSE),0)+_xlfn.IFNA(VLOOKUP(BC4,'Cost&amp;Time'!A:E,4,FALSE),0)+_xlfn.IFNA(VLOOKUP(BD4,'Cost&amp;Time'!A:E,4,FALSE),0)+_xlfn.IFNA(VLOOKUP(BE4,'Cost&amp;Time'!A:E,4,FALSE),0)+_xlfn.IFNA(VLOOKUP(BF4,'Cost&amp;Time'!A:E,4,FALSE),0)+_xlfn.IFNA(VLOOKUP(BG4,'Cost&amp;Time'!A:E,4,FALSE),0)+_xlfn.IFNA(VLOOKUP(BH4,'Cost&amp;Time'!A:E,4,FALSE),0)+_xlfn.IFNA(VLOOKUP(BI4,'Cost&amp;Time'!A:E,4,FALSE),0)</f>
        <v>0</v>
      </c>
      <c r="AE4" s="6">
        <f>_xlfn.IFNA(VLOOKUP(BB4,'Cost&amp;Time'!A:E,5,FALSE),0)+_xlfn.IFNA(VLOOKUP(BC4,'Cost&amp;Time'!A:E,5,FALSE),0)+_xlfn.IFNA(VLOOKUP(BD4,'Cost&amp;Time'!A:E,5,FALSE),0)+_xlfn.IFNA(VLOOKUP(BE4,'Cost&amp;Time'!A:E,5,FALSE),0)+_xlfn.IFNA(VLOOKUP(BF4,'Cost&amp;Time'!A:E,5,FALSE),0)+_xlfn.IFNA(VLOOKUP(BG4,'Cost&amp;Time'!A:E,5,FALSE),0)+_xlfn.IFNA(VLOOKUP(BH4,'Cost&amp;Time'!A:E,5,FALSE),0)+_xlfn.IFNA(VLOOKUP(BI4,'Cost&amp;Time'!A:E,5,FALSE),0)</f>
        <v>0</v>
      </c>
      <c r="AX4" s="28">
        <f>AX3+IF(AND(AG3=0,AL3=0),N3*Rates!B$9,IF(AND(AG3=1,AH3=0,AL3=0),N3*Rates!C$9,IF(AND(AH3=1,AL3=0),N3*Rates!D$9,IF(AND(AG3=0,AL3=1,AM3=0),N3*Rates!E$9,IF(AND(AG3=1,AH3=0,AL3=1,AM3=0),N3*Rates!F$9,IF(AND(AH3=1,AL3=1,AM3=0),N3*Rates!G$9,IF(AND(AG3=0,AM3=1,AN3=0),N3*Rates!H$9,IF(AND(AG3=1,AH3=0,AM3=1,AN3=0),N3*Rates!I$9,IF(AND(AH3=1,AM3=1,AN3=0),N3*Rates!J$9,IF(AND(AG3=0,AN3=1),N3*Rates!K$9,IF(AND(AG3=1,AH3=0,AN3=1),N3*Rates!L$9,N3*Rates!M9)))))))))))/6000*(A4-A3)*$A$1</f>
        <v>0</v>
      </c>
      <c r="AY4" s="28">
        <f>AY3+IF(AG3=0,P3*Rates!B$2,IF(AND(AG3=1,AH3=0),P3*Rates!C$2,Rates!D2))/6000*(A4-A3)*$A$1+IF(AG3=0,Q3*Rates!B$3,IF(AND(AG3=1,AH3=0),Q3*Rates!C$3,Rates!D3))/6000*(A4-A3)*$A$1+IF(AG3=0,R3*Rates!B$4,IF(AND(AG3=1,AH3=0),R3*Rates!C$4,Rates!D4))/6000*(A4-A3)*$A$1+IF(AG3=0,S3*Rates!B$5,IF(AND(AG3=1,AH3=0),S3*Rates!C$5,Rates!D5))/6000*(A4-A3)*$A$1+IF(AG3=0,T3*Rates!B$6,IF(AND(AG3=1,AH3=0),T3*Rates!C$6,Rates!D6))/6000*(A4-A3)*$A$1</f>
        <v>0</v>
      </c>
      <c r="AZ4" s="28">
        <f>AZ3+IF(AND(AG3=0,AO3=0),U3*Rates!B$13,IF(AND(AG3=1,AH3=0,AO3=0),U3*Rates!C$13,IF(AND(AH3=1,AO3=0),U3*Rates!D$13,IF(AND(AG3=0,AO3=1,AP3=0),U3*Rates!E$13,IF(AND(AG3=1,AH3=0,AO3=1,AP3=0),U3*Rates!F$13,IF(AND(AH3=1,AO3=1,AP3=0),U3*Rates!G$13,IF(AND(AG3=0,AP3=1),U3*Rates!H$13,IF(AND(AG3=1,AH3=0,AP3=1),U3*Rates!I$13,Rates!J13))))))))/6000*(A4-A3)*$A$1</f>
        <v>0</v>
      </c>
      <c r="BA4" s="28">
        <f>BA3+IF(AND(AG3=0,AQ3=0),V3*Rates!B$17,IF(AND(AG3=1,AH3=0,AQ3=0),V3*Rates!C$17,IF(AND(AH3=1,AQ3=0),V3*Rates!D$17,IF(AND(AG3=0,AQ3=1,AR3=0),V3*Rates!E$17,IF(AND(AG3=1,AH3=0,AQ3=1,AR3=0),V3*Rates!F$17,IF(AND(AH3=1,AQ3=1,AR3=0),V3*Rates!G$17,IF(AND(AG3=0,AR3=1),V3*Rates!H$17,IF(AND(AG3=1,AH3=0,AR3=1),V3*Rates!I$17,Rates!J17))))))))/6000*(A4-A3)*$A$1</f>
        <v>0</v>
      </c>
      <c r="BB4" t="s">
        <v>73</v>
      </c>
    </row>
    <row r="5" spans="1:56" x14ac:dyDescent="0.35">
      <c r="A5">
        <f t="shared" ref="A5:A29" si="4">A4+25</f>
        <v>50</v>
      </c>
      <c r="B5" s="5">
        <f t="shared" ref="B5:B36" si="5">A5/86400</f>
        <v>5.7870370370370367E-4</v>
      </c>
      <c r="C5" s="23">
        <f>C4-AB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150</v>
      </c>
      <c r="D5" s="23">
        <f>D4-AC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100</v>
      </c>
      <c r="E5" s="23">
        <f>E4-AD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100</v>
      </c>
      <c r="F5" s="24">
        <f>F4-AE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200</v>
      </c>
      <c r="G5" s="15">
        <f t="shared" si="0"/>
        <v>5</v>
      </c>
      <c r="H5" s="16">
        <v>1</v>
      </c>
      <c r="I5">
        <f t="shared" si="1"/>
        <v>6</v>
      </c>
      <c r="J5" s="16">
        <f>5+COUNTIF(BB$3:BP4,"House")*5</f>
        <v>15</v>
      </c>
      <c r="K5" s="6">
        <f t="shared" si="2"/>
        <v>0</v>
      </c>
      <c r="O5" s="13">
        <f t="shared" si="3"/>
        <v>5</v>
      </c>
      <c r="P5" s="38">
        <v>5</v>
      </c>
      <c r="W5" s="26">
        <f>W4-IF(AG4=0,P4*Rates!B$2,IF(AND(AG4=1,AH4=0),P4*Rates!C$2,Rates!D3))/6000*(A5-A4)*$A$1</f>
        <v>600</v>
      </c>
      <c r="X5" s="28">
        <f>X4-IF(AG4=0,Q4*Rates!B$3,IF(AND(AG4=1,AH4=0),Q4*Rates!C$3,Rates!D4))/6000*(A5-A4)*$A$1</f>
        <v>900</v>
      </c>
      <c r="Y5" s="28">
        <f>Y4-IF(AG4=0,R4*Rates!B$4,IF(AND(AG4=1,AH4=0),R4*Rates!C$4,Rates!D5))/6000*(A5-A4)*$A$1</f>
        <v>550</v>
      </c>
      <c r="Z5" s="29">
        <f>Z4-IF(AG4=0,S4*Rates!B$5,IF(AND(AG4=1,AH4=0),S4*Rates!C$5,Rates!D6))/6000*(A5-A4)*$A$1</f>
        <v>315</v>
      </c>
      <c r="AA5" s="28"/>
      <c r="AB5" s="9">
        <f>_xlfn.IFNA(VLOOKUP(BB5,'Cost&amp;Time'!A:E,3,FALSE),0)+_xlfn.IFNA(VLOOKUP(BC5,'Cost&amp;Time'!A:E,3,FALSE),0)+_xlfn.IFNA(VLOOKUP(BD5,'Cost&amp;Time'!A:E,3,FALSE),0)+_xlfn.IFNA(VLOOKUP(BE5,'Cost&amp;Time'!A:E,3,FALSE),0)+_xlfn.IFNA(VLOOKUP(BF5,'Cost&amp;Time'!A:E,3,FALSE),0)+_xlfn.IFNA(VLOOKUP(BG5,'Cost&amp;Time'!A:E,3,FALSE),0)+_xlfn.IFNA(VLOOKUP(BH5,'Cost&amp;Time'!A:E,3,FALSE),0)+_xlfn.IFNA(VLOOKUP(BI5,'Cost&amp;Time'!A:E,3,FALSE),0)</f>
        <v>0</v>
      </c>
      <c r="AC5" s="9">
        <f>_xlfn.IFNA(VLOOKUP(BB5,'Cost&amp;Time'!A:E,2,FALSE),0)+_xlfn.IFNA(VLOOKUP(BC5,'Cost&amp;Time'!A:E,2,FALSE),0)+_xlfn.IFNA(VLOOKUP(BD5,'Cost&amp;Time'!A:E,2,FALSE),0)+_xlfn.IFNA(VLOOKUP(BE5,'Cost&amp;Time'!A:E,2,FALSE),0)+_xlfn.IFNA(VLOOKUP(BF5,'Cost&amp;Time'!A:E,2,FALSE),0)+_xlfn.IFNA(VLOOKUP(BG5,'Cost&amp;Time'!A:E,2,FALSE),0)+_xlfn.IFNA(VLOOKUP(BH5,'Cost&amp;Time'!A:E,2,FALSE),0)+_xlfn.IFNA(VLOOKUP(BI5,'Cost&amp;Time'!A:E,2,FALSE),0)</f>
        <v>50</v>
      </c>
      <c r="AD5" s="9">
        <f>_xlfn.IFNA(VLOOKUP(BB5,'Cost&amp;Time'!A:E,4,FALSE),0)+_xlfn.IFNA(VLOOKUP(BC5,'Cost&amp;Time'!A:E,4,FALSE),0)+_xlfn.IFNA(VLOOKUP(BD5,'Cost&amp;Time'!A:E,4,FALSE),0)+_xlfn.IFNA(VLOOKUP(BE5,'Cost&amp;Time'!A:E,4,FALSE),0)+_xlfn.IFNA(VLOOKUP(BF5,'Cost&amp;Time'!A:E,4,FALSE),0)+_xlfn.IFNA(VLOOKUP(BG5,'Cost&amp;Time'!A:E,4,FALSE),0)+_xlfn.IFNA(VLOOKUP(BH5,'Cost&amp;Time'!A:E,4,FALSE),0)+_xlfn.IFNA(VLOOKUP(BI5,'Cost&amp;Time'!A:E,4,FALSE),0)</f>
        <v>0</v>
      </c>
      <c r="AE5" s="6">
        <f>_xlfn.IFNA(VLOOKUP(BB5,'Cost&amp;Time'!A:E,5,FALSE),0)+_xlfn.IFNA(VLOOKUP(BC5,'Cost&amp;Time'!A:E,5,FALSE),0)+_xlfn.IFNA(VLOOKUP(BD5,'Cost&amp;Time'!A:E,5,FALSE),0)+_xlfn.IFNA(VLOOKUP(BE5,'Cost&amp;Time'!A:E,5,FALSE),0)+_xlfn.IFNA(VLOOKUP(BF5,'Cost&amp;Time'!A:E,5,FALSE),0)+_xlfn.IFNA(VLOOKUP(BG5,'Cost&amp;Time'!A:E,5,FALSE),0)+_xlfn.IFNA(VLOOKUP(BH5,'Cost&amp;Time'!A:E,5,FALSE),0)+_xlfn.IFNA(VLOOKUP(BI5,'Cost&amp;Time'!A:E,5,FALSE),0)</f>
        <v>0</v>
      </c>
      <c r="AX5" s="28">
        <f>AX4+IF(AND(AG4=0,AL4=0),N4*Rates!B$9,IF(AND(AG4=1,AH4=0,AL4=0),N4*Rates!C$9,IF(AND(AH4=1,AL4=0),N4*Rates!D$9,IF(AND(AG4=0,AL4=1,AM4=0),N4*Rates!E$9,IF(AND(AG4=1,AH4=0,AL4=1,AM4=0),N4*Rates!F$9,IF(AND(AH4=1,AL4=1,AM4=0),N4*Rates!G$9,IF(AND(AG4=0,AM4=1,AN4=0),N4*Rates!H$9,IF(AND(AG4=1,AH4=0,AM4=1,AN4=0),N4*Rates!I$9,IF(AND(AH4=1,AM4=1,AN4=0),N4*Rates!J$9,IF(AND(AG4=0,AN4=1),N4*Rates!K$9,IF(AND(AG4=1,AH4=0,AN4=1),N4*Rates!L$9,N4*Rates!M10)))))))))))/6000*(A5-A4)*$A$1</f>
        <v>0</v>
      </c>
      <c r="AY5" s="28">
        <f>AY4+IF(AG4=0,P4*Rates!B$2,IF(AND(AG4=1,AH4=0),P4*Rates!C$2,Rates!D3))/6000*(A5-A4)*$A$1+IF(AG4=0,Q4*Rates!B$3,IF(AND(AG4=1,AH4=0),Q4*Rates!C$3,Rates!D4))/6000*(A5-A4)*$A$1+IF(AG4=0,R4*Rates!B$4,IF(AND(AG4=1,AH4=0),R4*Rates!C$4,Rates!D5))/6000*(A5-A4)*$A$1+IF(AG4=0,S4*Rates!B$5,IF(AND(AG4=1,AH4=0),S4*Rates!C$5,Rates!D6))/6000*(A5-A4)*$A$1+IF(AG4=0,T4*Rates!B$6,IF(AND(AG4=1,AH4=0),T4*Rates!C$6,Rates!D7))/6000*(A5-A4)*$A$1</f>
        <v>0</v>
      </c>
      <c r="AZ5" s="28">
        <f>AZ4+IF(AND(AG4=0,AO4=0),U4*Rates!B$13,IF(AND(AG4=1,AH4=0,AO4=0),U4*Rates!C$13,IF(AND(AH4=1,AO4=0),U4*Rates!D$13,IF(AND(AG4=0,AO4=1,AP4=0),U4*Rates!E$13,IF(AND(AG4=1,AH4=0,AO4=1,AP4=0),U4*Rates!F$13,IF(AND(AH4=1,AO4=1,AP4=0),U4*Rates!G$13,IF(AND(AG4=0,AP4=1),U4*Rates!H$13,IF(AND(AG4=1,AH4=0,AP4=1),U4*Rates!I$13,Rates!J14))))))))/6000*(A5-A4)*$A$1</f>
        <v>0</v>
      </c>
      <c r="BA5" s="28">
        <f>BA4+IF(AND(AG4=0,AQ4=0),V4*Rates!B$17,IF(AND(AG4=1,AH4=0,AQ4=0),V4*Rates!C$17,IF(AND(AH4=1,AQ4=0),V4*Rates!D$17,IF(AND(AG4=0,AQ4=1,AR4=0),V4*Rates!E$17,IF(AND(AG4=1,AH4=0,AQ4=1,AR4=0),V4*Rates!F$17,IF(AND(AH4=1,AQ4=1,AR4=0),V4*Rates!G$17,IF(AND(AG4=0,AR4=1),V4*Rates!H$17,IF(AND(AG4=1,AH4=0,AR4=1),V4*Rates!I$17,Rates!J18))))))))/6000*(A5-A4)*$A$1</f>
        <v>0</v>
      </c>
      <c r="BB5" t="s">
        <v>73</v>
      </c>
    </row>
    <row r="6" spans="1:56" x14ac:dyDescent="0.35">
      <c r="A6">
        <f t="shared" si="4"/>
        <v>75</v>
      </c>
      <c r="B6" s="5">
        <f t="shared" si="5"/>
        <v>8.6805555555555551E-4</v>
      </c>
      <c r="C6" s="23">
        <f>C5-AB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150</v>
      </c>
      <c r="D6" s="23">
        <f>D5-AC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88.534374999999997</v>
      </c>
      <c r="E6" s="23">
        <f>E5-AD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100</v>
      </c>
      <c r="F6" s="24">
        <f>F5-AE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200</v>
      </c>
      <c r="G6" s="15">
        <f t="shared" si="0"/>
        <v>6</v>
      </c>
      <c r="H6" s="16">
        <v>1</v>
      </c>
      <c r="I6">
        <f t="shared" si="1"/>
        <v>7</v>
      </c>
      <c r="J6" s="16">
        <f>5+COUNTIF(BB$3:BP5,"House")*5</f>
        <v>15</v>
      </c>
      <c r="K6" s="6">
        <f t="shared" si="2"/>
        <v>0</v>
      </c>
      <c r="O6" s="13">
        <f t="shared" si="3"/>
        <v>6</v>
      </c>
      <c r="P6" s="38">
        <v>6</v>
      </c>
      <c r="W6" s="26">
        <f>W5-IF(AG5=0,P5*Rates!B$2,IF(AND(AG5=1,AH5=0),P5*Rates!C$2,Rates!D4))/6000*(A6-A5)*$A$1</f>
        <v>561.46562500000005</v>
      </c>
      <c r="X6" s="28">
        <f>X5-IF(AG5=0,Q5*Rates!B$3,IF(AND(AG5=1,AH5=0),Q5*Rates!C$3,Rates!D5))/6000*(A6-A5)*$A$1</f>
        <v>900</v>
      </c>
      <c r="Y6" s="28">
        <f>Y5-IF(AG5=0,R5*Rates!B$4,IF(AND(AG5=1,AH5=0),R5*Rates!C$4,Rates!D6))/6000*(A6-A5)*$A$1</f>
        <v>550</v>
      </c>
      <c r="Z6" s="29">
        <f>Z5-IF(AG5=0,S5*Rates!B$5,IF(AND(AG5=1,AH5=0),S5*Rates!C$5,Rates!D7))/6000*(A6-A5)*$A$1</f>
        <v>315</v>
      </c>
      <c r="AA6" s="28"/>
      <c r="AB6" s="9">
        <f>_xlfn.IFNA(VLOOKUP(BB6,'Cost&amp;Time'!A:E,3,FALSE),0)+_xlfn.IFNA(VLOOKUP(BC6,'Cost&amp;Time'!A:E,3,FALSE),0)+_xlfn.IFNA(VLOOKUP(BD6,'Cost&amp;Time'!A:E,3,FALSE),0)+_xlfn.IFNA(VLOOKUP(BE6,'Cost&amp;Time'!A:E,3,FALSE),0)+_xlfn.IFNA(VLOOKUP(BF6,'Cost&amp;Time'!A:E,3,FALSE),0)+_xlfn.IFNA(VLOOKUP(BG6,'Cost&amp;Time'!A:E,3,FALSE),0)+_xlfn.IFNA(VLOOKUP(BH6,'Cost&amp;Time'!A:E,3,FALSE),0)+_xlfn.IFNA(VLOOKUP(BI6,'Cost&amp;Time'!A:E,3,FALSE),0)</f>
        <v>0</v>
      </c>
      <c r="AC6" s="9">
        <f>_xlfn.IFNA(VLOOKUP(BB6,'Cost&amp;Time'!A:E,2,FALSE),0)+_xlfn.IFNA(VLOOKUP(BC6,'Cost&amp;Time'!A:E,2,FALSE),0)+_xlfn.IFNA(VLOOKUP(BD6,'Cost&amp;Time'!A:E,2,FALSE),0)+_xlfn.IFNA(VLOOKUP(BE6,'Cost&amp;Time'!A:E,2,FALSE),0)+_xlfn.IFNA(VLOOKUP(BF6,'Cost&amp;Time'!A:E,2,FALSE),0)+_xlfn.IFNA(VLOOKUP(BG6,'Cost&amp;Time'!A:E,2,FALSE),0)+_xlfn.IFNA(VLOOKUP(BH6,'Cost&amp;Time'!A:E,2,FALSE),0)+_xlfn.IFNA(VLOOKUP(BI6,'Cost&amp;Time'!A:E,2,FALSE),0)</f>
        <v>50</v>
      </c>
      <c r="AD6" s="9">
        <f>_xlfn.IFNA(VLOOKUP(BB6,'Cost&amp;Time'!A:E,4,FALSE),0)+_xlfn.IFNA(VLOOKUP(BC6,'Cost&amp;Time'!A:E,4,FALSE),0)+_xlfn.IFNA(VLOOKUP(BD6,'Cost&amp;Time'!A:E,4,FALSE),0)+_xlfn.IFNA(VLOOKUP(BE6,'Cost&amp;Time'!A:E,4,FALSE),0)+_xlfn.IFNA(VLOOKUP(BF6,'Cost&amp;Time'!A:E,4,FALSE),0)+_xlfn.IFNA(VLOOKUP(BG6,'Cost&amp;Time'!A:E,4,FALSE),0)+_xlfn.IFNA(VLOOKUP(BH6,'Cost&amp;Time'!A:E,4,FALSE),0)+_xlfn.IFNA(VLOOKUP(BI6,'Cost&amp;Time'!A:E,4,FALSE),0)</f>
        <v>0</v>
      </c>
      <c r="AE6" s="6">
        <f>_xlfn.IFNA(VLOOKUP(BB6,'Cost&amp;Time'!A:E,5,FALSE),0)+_xlfn.IFNA(VLOOKUP(BC6,'Cost&amp;Time'!A:E,5,FALSE),0)+_xlfn.IFNA(VLOOKUP(BD6,'Cost&amp;Time'!A:E,5,FALSE),0)+_xlfn.IFNA(VLOOKUP(BE6,'Cost&amp;Time'!A:E,5,FALSE),0)+_xlfn.IFNA(VLOOKUP(BF6,'Cost&amp;Time'!A:E,5,FALSE),0)+_xlfn.IFNA(VLOOKUP(BG6,'Cost&amp;Time'!A:E,5,FALSE),0)+_xlfn.IFNA(VLOOKUP(BH6,'Cost&amp;Time'!A:E,5,FALSE),0)+_xlfn.IFNA(VLOOKUP(BI6,'Cost&amp;Time'!A:E,5,FALSE),0)</f>
        <v>0</v>
      </c>
      <c r="AX6" s="28">
        <f>AX5+IF(AND(AG5=0,AL5=0),N5*Rates!B$9,IF(AND(AG5=1,AH5=0,AL5=0),N5*Rates!C$9,IF(AND(AH5=1,AL5=0),N5*Rates!D$9,IF(AND(AG5=0,AL5=1,AM5=0),N5*Rates!E$9,IF(AND(AG5=1,AH5=0,AL5=1,AM5=0),N5*Rates!F$9,IF(AND(AH5=1,AL5=1,AM5=0),N5*Rates!G$9,IF(AND(AG5=0,AM5=1,AN5=0),N5*Rates!H$9,IF(AND(AG5=1,AH5=0,AM5=1,AN5=0),N5*Rates!I$9,IF(AND(AH5=1,AM5=1,AN5=0),N5*Rates!J$9,IF(AND(AG5=0,AN5=1),N5*Rates!K$9,IF(AND(AG5=1,AH5=0,AN5=1),N5*Rates!L$9,N5*Rates!M11)))))))))))/6000*(A6-A5)*$A$1</f>
        <v>0</v>
      </c>
      <c r="AY6" s="28">
        <f>AY5+IF(AG5=0,P5*Rates!B$2,IF(AND(AG5=1,AH5=0),P5*Rates!C$2,Rates!D4))/6000*(A6-A5)*$A$1+IF(AG5=0,Q5*Rates!B$3,IF(AND(AG5=1,AH5=0),Q5*Rates!C$3,Rates!D5))/6000*(A6-A5)*$A$1+IF(AG5=0,R5*Rates!B$4,IF(AND(AG5=1,AH5=0),R5*Rates!C$4,Rates!D6))/6000*(A6-A5)*$A$1+IF(AG5=0,S5*Rates!B$5,IF(AND(AG5=1,AH5=0),S5*Rates!C$5,Rates!D7))/6000*(A6-A5)*$A$1+IF(AG5=0,T5*Rates!B$6,IF(AND(AG5=1,AH5=0),T5*Rates!C$6,Rates!D8))/6000*(A6-A5)*$A$1</f>
        <v>38.534374999999997</v>
      </c>
      <c r="AZ6" s="28">
        <f>AZ5+IF(AND(AG5=0,AO5=0),U5*Rates!B$13,IF(AND(AG5=1,AH5=0,AO5=0),U5*Rates!C$13,IF(AND(AH5=1,AO5=0),U5*Rates!D$13,IF(AND(AG5=0,AO5=1,AP5=0),U5*Rates!E$13,IF(AND(AG5=1,AH5=0,AO5=1,AP5=0),U5*Rates!F$13,IF(AND(AH5=1,AO5=1,AP5=0),U5*Rates!G$13,IF(AND(AG5=0,AP5=1),U5*Rates!H$13,IF(AND(AG5=1,AH5=0,AP5=1),U5*Rates!I$13,Rates!J15))))))))/6000*(A6-A5)*$A$1</f>
        <v>0</v>
      </c>
      <c r="BA6" s="28">
        <f>BA5+IF(AND(AG5=0,AQ5=0),V5*Rates!B$17,IF(AND(AG5=1,AH5=0,AQ5=0),V5*Rates!C$17,IF(AND(AH5=1,AQ5=0),V5*Rates!D$17,IF(AND(AG5=0,AQ5=1,AR5=0),V5*Rates!E$17,IF(AND(AG5=1,AH5=0,AQ5=1,AR5=0),V5*Rates!F$17,IF(AND(AH5=1,AQ5=1,AR5=0),V5*Rates!G$17,IF(AND(AG5=0,AR5=1),V5*Rates!H$17,IF(AND(AG5=1,AH5=0,AR5=1),V5*Rates!I$17,Rates!J19))))))))/6000*(A6-A5)*$A$1</f>
        <v>0</v>
      </c>
      <c r="BB6" t="s">
        <v>73</v>
      </c>
    </row>
    <row r="7" spans="1:56" x14ac:dyDescent="0.35">
      <c r="A7">
        <f t="shared" si="4"/>
        <v>100</v>
      </c>
      <c r="B7" s="5">
        <f t="shared" si="5"/>
        <v>1.1574074074074073E-3</v>
      </c>
      <c r="C7" s="23">
        <f>C6-AB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150</v>
      </c>
      <c r="D7" s="23">
        <f>D6-AC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84.775624999999991</v>
      </c>
      <c r="E7" s="23">
        <f>E6-AD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100</v>
      </c>
      <c r="F7" s="24">
        <f>F6-AE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200</v>
      </c>
      <c r="G7" s="15">
        <f t="shared" si="0"/>
        <v>7</v>
      </c>
      <c r="H7" s="16">
        <v>1</v>
      </c>
      <c r="I7">
        <f t="shared" si="1"/>
        <v>8</v>
      </c>
      <c r="J7" s="16">
        <f>5+COUNTIF(BB$3:BP6,"House")*5</f>
        <v>15</v>
      </c>
      <c r="K7" s="6">
        <f t="shared" si="2"/>
        <v>0</v>
      </c>
      <c r="L7" s="9">
        <v>1</v>
      </c>
      <c r="O7" s="13">
        <f t="shared" si="3"/>
        <v>6</v>
      </c>
      <c r="P7" s="38">
        <v>6</v>
      </c>
      <c r="W7" s="26">
        <f>W6-IF(AG6=0,P6*Rates!B$2,IF(AND(AG6=1,AH6=0),P6*Rates!C$2,Rates!D5))/6000*(A7-A6)*$A$1</f>
        <v>515.22437500000001</v>
      </c>
      <c r="X7" s="28">
        <f>X6-IF(AG6=0,Q6*Rates!B$3,IF(AND(AG6=1,AH6=0),Q6*Rates!C$3,Rates!D6))/6000*(A7-A6)*$A$1</f>
        <v>900</v>
      </c>
      <c r="Y7" s="28">
        <f>Y6-IF(AG6=0,R6*Rates!B$4,IF(AND(AG6=1,AH6=0),R6*Rates!C$4,Rates!D7))/6000*(A7-A6)*$A$1</f>
        <v>550</v>
      </c>
      <c r="Z7" s="29">
        <f>Z6-IF(AG6=0,S6*Rates!B$5,IF(AND(AG6=1,AH6=0),S6*Rates!C$5,Rates!D8))/6000*(A7-A6)*$A$1</f>
        <v>315</v>
      </c>
      <c r="AA7" s="28"/>
      <c r="AB7" s="9">
        <f>_xlfn.IFNA(VLOOKUP(BB7,'Cost&amp;Time'!A:E,3,FALSE),0)+_xlfn.IFNA(VLOOKUP(BC7,'Cost&amp;Time'!A:E,3,FALSE),0)+_xlfn.IFNA(VLOOKUP(BD7,'Cost&amp;Time'!A:E,3,FALSE),0)+_xlfn.IFNA(VLOOKUP(BE7,'Cost&amp;Time'!A:E,3,FALSE),0)+_xlfn.IFNA(VLOOKUP(BF7,'Cost&amp;Time'!A:E,3,FALSE),0)+_xlfn.IFNA(VLOOKUP(BG7,'Cost&amp;Time'!A:E,3,FALSE),0)+_xlfn.IFNA(VLOOKUP(BH7,'Cost&amp;Time'!A:E,3,FALSE),0)+_xlfn.IFNA(VLOOKUP(BI7,'Cost&amp;Time'!A:E,3,FALSE),0)</f>
        <v>100</v>
      </c>
      <c r="AC7" s="9">
        <f>_xlfn.IFNA(VLOOKUP(BB7,'Cost&amp;Time'!A:E,2,FALSE),0)+_xlfn.IFNA(VLOOKUP(BC7,'Cost&amp;Time'!A:E,2,FALSE),0)+_xlfn.IFNA(VLOOKUP(BD7,'Cost&amp;Time'!A:E,2,FALSE),0)+_xlfn.IFNA(VLOOKUP(BE7,'Cost&amp;Time'!A:E,2,FALSE),0)+_xlfn.IFNA(VLOOKUP(BF7,'Cost&amp;Time'!A:E,2,FALSE),0)+_xlfn.IFNA(VLOOKUP(BG7,'Cost&amp;Time'!A:E,2,FALSE),0)+_xlfn.IFNA(VLOOKUP(BH7,'Cost&amp;Time'!A:E,2,FALSE),0)+_xlfn.IFNA(VLOOKUP(BI7,'Cost&amp;Time'!A:E,2,FALSE),0)</f>
        <v>50</v>
      </c>
      <c r="AD7" s="9">
        <f>_xlfn.IFNA(VLOOKUP(BB7,'Cost&amp;Time'!A:E,4,FALSE),0)+_xlfn.IFNA(VLOOKUP(BC7,'Cost&amp;Time'!A:E,4,FALSE),0)+_xlfn.IFNA(VLOOKUP(BD7,'Cost&amp;Time'!A:E,4,FALSE),0)+_xlfn.IFNA(VLOOKUP(BE7,'Cost&amp;Time'!A:E,4,FALSE),0)+_xlfn.IFNA(VLOOKUP(BF7,'Cost&amp;Time'!A:E,4,FALSE),0)+_xlfn.IFNA(VLOOKUP(BG7,'Cost&amp;Time'!A:E,4,FALSE),0)+_xlfn.IFNA(VLOOKUP(BH7,'Cost&amp;Time'!A:E,4,FALSE),0)+_xlfn.IFNA(VLOOKUP(BI7,'Cost&amp;Time'!A:E,4,FALSE),0)</f>
        <v>0</v>
      </c>
      <c r="AE7" s="6">
        <f>_xlfn.IFNA(VLOOKUP(BB7,'Cost&amp;Time'!A:E,5,FALSE),0)+_xlfn.IFNA(VLOOKUP(BC7,'Cost&amp;Time'!A:E,5,FALSE),0)+_xlfn.IFNA(VLOOKUP(BD7,'Cost&amp;Time'!A:E,5,FALSE),0)+_xlfn.IFNA(VLOOKUP(BE7,'Cost&amp;Time'!A:E,5,FALSE),0)+_xlfn.IFNA(VLOOKUP(BF7,'Cost&amp;Time'!A:E,5,FALSE),0)+_xlfn.IFNA(VLOOKUP(BG7,'Cost&amp;Time'!A:E,5,FALSE),0)+_xlfn.IFNA(VLOOKUP(BH7,'Cost&amp;Time'!A:E,5,FALSE),0)+_xlfn.IFNA(VLOOKUP(BI7,'Cost&amp;Time'!A:E,5,FALSE),0)</f>
        <v>0</v>
      </c>
      <c r="AX7" s="28">
        <f>AX6+IF(AND(AG6=0,AL6=0),N6*Rates!B$9,IF(AND(AG6=1,AH6=0,AL6=0),N6*Rates!C$9,IF(AND(AH6=1,AL6=0),N6*Rates!D$9,IF(AND(AG6=0,AL6=1,AM6=0),N6*Rates!E$9,IF(AND(AG6=1,AH6=0,AL6=1,AM6=0),N6*Rates!F$9,IF(AND(AH6=1,AL6=1,AM6=0),N6*Rates!G$9,IF(AND(AG6=0,AM6=1,AN6=0),N6*Rates!H$9,IF(AND(AG6=1,AH6=0,AM6=1,AN6=0),N6*Rates!I$9,IF(AND(AH6=1,AM6=1,AN6=0),N6*Rates!J$9,IF(AND(AG6=0,AN6=1),N6*Rates!K$9,IF(AND(AG6=1,AH6=0,AN6=1),N6*Rates!L$9,N6*Rates!M12)))))))))))/6000*(A7-A6)*$A$1</f>
        <v>0</v>
      </c>
      <c r="AY7" s="28">
        <f>AY6+IF(AG6=0,P6*Rates!B$2,IF(AND(AG6=1,AH6=0),P6*Rates!C$2,Rates!D5))/6000*(A7-A6)*$A$1+IF(AG6=0,Q6*Rates!B$3,IF(AND(AG6=1,AH6=0),Q6*Rates!C$3,Rates!D6))/6000*(A7-A6)*$A$1+IF(AG6=0,R6*Rates!B$4,IF(AND(AG6=1,AH6=0),R6*Rates!C$4,Rates!D7))/6000*(A7-A6)*$A$1+IF(AG6=0,S6*Rates!B$5,IF(AND(AG6=1,AH6=0),S6*Rates!C$5,Rates!D8))/6000*(A7-A6)*$A$1+IF(AG6=0,T6*Rates!B$6,IF(AND(AG6=1,AH6=0),T6*Rates!C$6,Rates!D9))/6000*(A7-A6)*$A$1</f>
        <v>84.775624999999991</v>
      </c>
      <c r="AZ7" s="28">
        <f>AZ6+IF(AND(AG6=0,AO6=0),U6*Rates!B$13,IF(AND(AG6=1,AH6=0,AO6=0),U6*Rates!C$13,IF(AND(AH6=1,AO6=0),U6*Rates!D$13,IF(AND(AG6=0,AO6=1,AP6=0),U6*Rates!E$13,IF(AND(AG6=1,AH6=0,AO6=1,AP6=0),U6*Rates!F$13,IF(AND(AH6=1,AO6=1,AP6=0),U6*Rates!G$13,IF(AND(AG6=0,AP6=1),U6*Rates!H$13,IF(AND(AG6=1,AH6=0,AP6=1),U6*Rates!I$13,Rates!J16))))))))/6000*(A7-A6)*$A$1</f>
        <v>0</v>
      </c>
      <c r="BA7" s="28">
        <f>BA6+IF(AND(AG6=0,AQ6=0),V6*Rates!B$17,IF(AND(AG6=1,AH6=0,AQ6=0),V6*Rates!C$17,IF(AND(AH6=1,AQ6=0),V6*Rates!D$17,IF(AND(AG6=0,AQ6=1,AR6=0),V6*Rates!E$17,IF(AND(AG6=1,AH6=0,AQ6=1,AR6=0),V6*Rates!F$17,IF(AND(AH6=1,AQ6=1,AR6=0),V6*Rates!G$17,IF(AND(AG6=0,AR6=1),V6*Rates!H$17,IF(AND(AG6=1,AH6=0,AR6=1),V6*Rates!I$17,Rates!J20))))))))/6000*(A7-A6)*$A$1</f>
        <v>0</v>
      </c>
      <c r="BB7" t="s">
        <v>73</v>
      </c>
      <c r="BC7" t="s">
        <v>52</v>
      </c>
    </row>
    <row r="8" spans="1:56" x14ac:dyDescent="0.35">
      <c r="A8">
        <f t="shared" si="4"/>
        <v>125</v>
      </c>
      <c r="B8" s="5">
        <f t="shared" si="5"/>
        <v>1.4467592592592592E-3</v>
      </c>
      <c r="C8" s="23">
        <f>C7-AB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50</v>
      </c>
      <c r="D8" s="23">
        <f>D7-AC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81.016874999999999</v>
      </c>
      <c r="E8" s="23">
        <f>E7-AD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100</v>
      </c>
      <c r="F8" s="24">
        <f>F7-AE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200</v>
      </c>
      <c r="G8" s="15">
        <f t="shared" si="0"/>
        <v>8</v>
      </c>
      <c r="H8" s="16">
        <v>1</v>
      </c>
      <c r="I8">
        <f t="shared" si="1"/>
        <v>9</v>
      </c>
      <c r="J8" s="16">
        <f>5+COUNTIF(BB$3:BP7,"House")*5</f>
        <v>15</v>
      </c>
      <c r="K8" s="6">
        <f t="shared" si="2"/>
        <v>0</v>
      </c>
      <c r="L8" s="9">
        <v>1</v>
      </c>
      <c r="N8" s="19">
        <v>1</v>
      </c>
      <c r="O8" s="13">
        <f t="shared" si="3"/>
        <v>6</v>
      </c>
      <c r="P8" s="38">
        <v>6</v>
      </c>
      <c r="W8" s="26">
        <f>W7-IF(AG7=0,P7*Rates!B$2,IF(AND(AG7=1,AH7=0),P7*Rates!C$2,Rates!D6))/6000*(A8-A7)*$A$1</f>
        <v>468.98312500000003</v>
      </c>
      <c r="X8" s="28">
        <f>X7-IF(AG7=0,Q7*Rates!B$3,IF(AND(AG7=1,AH7=0),Q7*Rates!C$3,Rates!D7))/6000*(A8-A7)*$A$1</f>
        <v>900</v>
      </c>
      <c r="Y8" s="28">
        <f>Y7-IF(AG7=0,R7*Rates!B$4,IF(AND(AG7=1,AH7=0),R7*Rates!C$4,Rates!D8))/6000*(A8-A7)*$A$1</f>
        <v>550</v>
      </c>
      <c r="Z8" s="29">
        <f>Z7-IF(AG7=0,S7*Rates!B$5,IF(AND(AG7=1,AH7=0),S7*Rates!C$5,Rates!D9))/6000*(A8-A7)*$A$1</f>
        <v>315</v>
      </c>
      <c r="AA8" s="28"/>
      <c r="AB8" s="9">
        <f>_xlfn.IFNA(VLOOKUP(BB8,'Cost&amp;Time'!A:E,3,FALSE),0)+_xlfn.IFNA(VLOOKUP(BC8,'Cost&amp;Time'!A:E,3,FALSE),0)+_xlfn.IFNA(VLOOKUP(BD8,'Cost&amp;Time'!A:E,3,FALSE),0)+_xlfn.IFNA(VLOOKUP(BE8,'Cost&amp;Time'!A:E,3,FALSE),0)+_xlfn.IFNA(VLOOKUP(BF8,'Cost&amp;Time'!A:E,3,FALSE),0)+_xlfn.IFNA(VLOOKUP(BG8,'Cost&amp;Time'!A:E,3,FALSE),0)+_xlfn.IFNA(VLOOKUP(BH8,'Cost&amp;Time'!A:E,3,FALSE),0)+_xlfn.IFNA(VLOOKUP(BI8,'Cost&amp;Time'!A:E,3,FALSE),0)</f>
        <v>0</v>
      </c>
      <c r="AC8" s="9">
        <f>_xlfn.IFNA(VLOOKUP(BB8,'Cost&amp;Time'!A:E,2,FALSE),0)+_xlfn.IFNA(VLOOKUP(BC8,'Cost&amp;Time'!A:E,2,FALSE),0)+_xlfn.IFNA(VLOOKUP(BD8,'Cost&amp;Time'!A:E,2,FALSE),0)+_xlfn.IFNA(VLOOKUP(BE8,'Cost&amp;Time'!A:E,2,FALSE),0)+_xlfn.IFNA(VLOOKUP(BF8,'Cost&amp;Time'!A:E,2,FALSE),0)+_xlfn.IFNA(VLOOKUP(BG8,'Cost&amp;Time'!A:E,2,FALSE),0)+_xlfn.IFNA(VLOOKUP(BH8,'Cost&amp;Time'!A:E,2,FALSE),0)+_xlfn.IFNA(VLOOKUP(BI8,'Cost&amp;Time'!A:E,2,FALSE),0)</f>
        <v>50</v>
      </c>
      <c r="AD8" s="9">
        <f>_xlfn.IFNA(VLOOKUP(BB8,'Cost&amp;Time'!A:E,4,FALSE),0)+_xlfn.IFNA(VLOOKUP(BC8,'Cost&amp;Time'!A:E,4,FALSE),0)+_xlfn.IFNA(VLOOKUP(BD8,'Cost&amp;Time'!A:E,4,FALSE),0)+_xlfn.IFNA(VLOOKUP(BE8,'Cost&amp;Time'!A:E,4,FALSE),0)+_xlfn.IFNA(VLOOKUP(BF8,'Cost&amp;Time'!A:E,4,FALSE),0)+_xlfn.IFNA(VLOOKUP(BG8,'Cost&amp;Time'!A:E,4,FALSE),0)+_xlfn.IFNA(VLOOKUP(BH8,'Cost&amp;Time'!A:E,4,FALSE),0)+_xlfn.IFNA(VLOOKUP(BI8,'Cost&amp;Time'!A:E,4,FALSE),0)</f>
        <v>0</v>
      </c>
      <c r="AE8" s="6">
        <f>_xlfn.IFNA(VLOOKUP(BB8,'Cost&amp;Time'!A:E,5,FALSE),0)+_xlfn.IFNA(VLOOKUP(BC8,'Cost&amp;Time'!A:E,5,FALSE),0)+_xlfn.IFNA(VLOOKUP(BD8,'Cost&amp;Time'!A:E,5,FALSE),0)+_xlfn.IFNA(VLOOKUP(BE8,'Cost&amp;Time'!A:E,5,FALSE),0)+_xlfn.IFNA(VLOOKUP(BF8,'Cost&amp;Time'!A:E,5,FALSE),0)+_xlfn.IFNA(VLOOKUP(BG8,'Cost&amp;Time'!A:E,5,FALSE),0)+_xlfn.IFNA(VLOOKUP(BH8,'Cost&amp;Time'!A:E,5,FALSE),0)+_xlfn.IFNA(VLOOKUP(BI8,'Cost&amp;Time'!A:E,5,FALSE),0)</f>
        <v>0</v>
      </c>
      <c r="AX8" s="28">
        <f>AX7+IF(AND(AG7=0,AL7=0),N7*Rates!B$9,IF(AND(AG7=1,AH7=0,AL7=0),N7*Rates!C$9,IF(AND(AH7=1,AL7=0),N7*Rates!D$9,IF(AND(AG7=0,AL7=1,AM7=0),N7*Rates!E$9,IF(AND(AG7=1,AH7=0,AL7=1,AM7=0),N7*Rates!F$9,IF(AND(AH7=1,AL7=1,AM7=0),N7*Rates!G$9,IF(AND(AG7=0,AM7=1,AN7=0),N7*Rates!H$9,IF(AND(AG7=1,AH7=0,AM7=1,AN7=0),N7*Rates!I$9,IF(AND(AH7=1,AM7=1,AN7=0),N7*Rates!J$9,IF(AND(AG7=0,AN7=1),N7*Rates!K$9,IF(AND(AG7=1,AH7=0,AN7=1),N7*Rates!L$9,N7*Rates!M13)))))))))))/6000*(A8-A7)*$A$1</f>
        <v>0</v>
      </c>
      <c r="AY8" s="28">
        <f>AY7+IF(AG7=0,P7*Rates!B$2,IF(AND(AG7=1,AH7=0),P7*Rates!C$2,Rates!D6))/6000*(A8-A7)*$A$1+IF(AG7=0,Q7*Rates!B$3,IF(AND(AG7=1,AH7=0),Q7*Rates!C$3,Rates!D7))/6000*(A8-A7)*$A$1+IF(AG7=0,R7*Rates!B$4,IF(AND(AG7=1,AH7=0),R7*Rates!C$4,Rates!D8))/6000*(A8-A7)*$A$1+IF(AG7=0,S7*Rates!B$5,IF(AND(AG7=1,AH7=0),S7*Rates!C$5,Rates!D9))/6000*(A8-A7)*$A$1+IF(AG7=0,T7*Rates!B$6,IF(AND(AG7=1,AH7=0),T7*Rates!C$6,Rates!D10))/6000*(A8-A7)*$A$1</f>
        <v>131.016875</v>
      </c>
      <c r="AZ8" s="28">
        <f>AZ7+IF(AND(AG7=0,AO7=0),U7*Rates!B$13,IF(AND(AG7=1,AH7=0,AO7=0),U7*Rates!C$13,IF(AND(AH7=1,AO7=0),U7*Rates!D$13,IF(AND(AG7=0,AO7=1,AP7=0),U7*Rates!E$13,IF(AND(AG7=1,AH7=0,AO7=1,AP7=0),U7*Rates!F$13,IF(AND(AH7=1,AO7=1,AP7=0),U7*Rates!G$13,IF(AND(AG7=0,AP7=1),U7*Rates!H$13,IF(AND(AG7=1,AH7=0,AP7=1),U7*Rates!I$13,Rates!J17))))))))/6000*(A8-A7)*$A$1</f>
        <v>0</v>
      </c>
      <c r="BA8" s="28">
        <f>BA7+IF(AND(AG7=0,AQ7=0),V7*Rates!B$17,IF(AND(AG7=1,AH7=0,AQ7=0),V7*Rates!C$17,IF(AND(AH7=1,AQ7=0),V7*Rates!D$17,IF(AND(AG7=0,AQ7=1,AR7=0),V7*Rates!E$17,IF(AND(AG7=1,AH7=0,AQ7=1,AR7=0),V7*Rates!F$17,IF(AND(AH7=1,AQ7=1,AR7=0),V7*Rates!G$17,IF(AND(AG7=0,AR7=1),V7*Rates!H$17,IF(AND(AG7=1,AH7=0,AR7=1),V7*Rates!I$17,Rates!J21))))))))/6000*(A8-A7)*$A$1</f>
        <v>0</v>
      </c>
      <c r="BB8" t="s">
        <v>73</v>
      </c>
    </row>
    <row r="9" spans="1:56" x14ac:dyDescent="0.35">
      <c r="A9">
        <f t="shared" si="4"/>
        <v>150</v>
      </c>
      <c r="B9" s="5">
        <f t="shared" si="5"/>
        <v>1.736111111111111E-3</v>
      </c>
      <c r="C9" s="23">
        <f>C8-AB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57.026041666666664</v>
      </c>
      <c r="D9" s="23">
        <f>D8-AC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77.258125000000007</v>
      </c>
      <c r="E9" s="23">
        <f>E8-AD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100</v>
      </c>
      <c r="F9" s="24">
        <f>F8-AE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200</v>
      </c>
      <c r="G9" s="15">
        <f t="shared" si="0"/>
        <v>9</v>
      </c>
      <c r="H9" s="16">
        <v>1</v>
      </c>
      <c r="I9">
        <f t="shared" si="1"/>
        <v>10</v>
      </c>
      <c r="J9" s="16">
        <f>5+COUNTIF(BB$3:BP8,"House")*5</f>
        <v>15</v>
      </c>
      <c r="K9" s="6">
        <f t="shared" si="2"/>
        <v>0</v>
      </c>
      <c r="N9" s="19">
        <v>3</v>
      </c>
      <c r="O9" s="13">
        <f t="shared" si="3"/>
        <v>6</v>
      </c>
      <c r="P9" s="38">
        <v>6</v>
      </c>
      <c r="W9" s="26">
        <f>W8-IF(AG8=0,P8*Rates!B$2,IF(AND(AG8=1,AH8=0),P8*Rates!C$2,Rates!D7))/6000*(A9-A8)*$A$1</f>
        <v>422.74187500000005</v>
      </c>
      <c r="X9" s="28">
        <f>X8-IF(AG8=0,Q8*Rates!B$3,IF(AND(AG8=1,AH8=0),Q8*Rates!C$3,Rates!D8))/6000*(A9-A8)*$A$1</f>
        <v>900</v>
      </c>
      <c r="Y9" s="28">
        <f>Y8-IF(AG8=0,R8*Rates!B$4,IF(AND(AG8=1,AH8=0),R8*Rates!C$4,Rates!D9))/6000*(A9-A8)*$A$1</f>
        <v>550</v>
      </c>
      <c r="Z9" s="29">
        <f>Z8-IF(AG8=0,S8*Rates!B$5,IF(AND(AG8=1,AH8=0),S8*Rates!C$5,Rates!D10))/6000*(A9-A8)*$A$1</f>
        <v>315</v>
      </c>
      <c r="AA9" s="28"/>
      <c r="AB9" s="9">
        <f>_xlfn.IFNA(VLOOKUP(BB9,'Cost&amp;Time'!A:E,3,FALSE),0)+_xlfn.IFNA(VLOOKUP(BC9,'Cost&amp;Time'!A:E,3,FALSE),0)+_xlfn.IFNA(VLOOKUP(BD9,'Cost&amp;Time'!A:E,3,FALSE),0)+_xlfn.IFNA(VLOOKUP(BE9,'Cost&amp;Time'!A:E,3,FALSE),0)+_xlfn.IFNA(VLOOKUP(BF9,'Cost&amp;Time'!A:E,3,FALSE),0)+_xlfn.IFNA(VLOOKUP(BG9,'Cost&amp;Time'!A:E,3,FALSE),0)+_xlfn.IFNA(VLOOKUP(BH9,'Cost&amp;Time'!A:E,3,FALSE),0)+_xlfn.IFNA(VLOOKUP(BI9,'Cost&amp;Time'!A:E,3,FALSE),0)</f>
        <v>0</v>
      </c>
      <c r="AC9" s="9">
        <f>_xlfn.IFNA(VLOOKUP(BB9,'Cost&amp;Time'!A:E,2,FALSE),0)+_xlfn.IFNA(VLOOKUP(BC9,'Cost&amp;Time'!A:E,2,FALSE),0)+_xlfn.IFNA(VLOOKUP(BD9,'Cost&amp;Time'!A:E,2,FALSE),0)+_xlfn.IFNA(VLOOKUP(BE9,'Cost&amp;Time'!A:E,2,FALSE),0)+_xlfn.IFNA(VLOOKUP(BF9,'Cost&amp;Time'!A:E,2,FALSE),0)+_xlfn.IFNA(VLOOKUP(BG9,'Cost&amp;Time'!A:E,2,FALSE),0)+_xlfn.IFNA(VLOOKUP(BH9,'Cost&amp;Time'!A:E,2,FALSE),0)+_xlfn.IFNA(VLOOKUP(BI9,'Cost&amp;Time'!A:E,2,FALSE),0)</f>
        <v>50</v>
      </c>
      <c r="AD9" s="9">
        <f>_xlfn.IFNA(VLOOKUP(BB9,'Cost&amp;Time'!A:E,4,FALSE),0)+_xlfn.IFNA(VLOOKUP(BC9,'Cost&amp;Time'!A:E,4,FALSE),0)+_xlfn.IFNA(VLOOKUP(BD9,'Cost&amp;Time'!A:E,4,FALSE),0)+_xlfn.IFNA(VLOOKUP(BE9,'Cost&amp;Time'!A:E,4,FALSE),0)+_xlfn.IFNA(VLOOKUP(BF9,'Cost&amp;Time'!A:E,4,FALSE),0)+_xlfn.IFNA(VLOOKUP(BG9,'Cost&amp;Time'!A:E,4,FALSE),0)+_xlfn.IFNA(VLOOKUP(BH9,'Cost&amp;Time'!A:E,4,FALSE),0)+_xlfn.IFNA(VLOOKUP(BI9,'Cost&amp;Time'!A:E,4,FALSE),0)</f>
        <v>0</v>
      </c>
      <c r="AE9" s="6">
        <f>_xlfn.IFNA(VLOOKUP(BB9,'Cost&amp;Time'!A:E,5,FALSE),0)+_xlfn.IFNA(VLOOKUP(BC9,'Cost&amp;Time'!A:E,5,FALSE),0)+_xlfn.IFNA(VLOOKUP(BD9,'Cost&amp;Time'!A:E,5,FALSE),0)+_xlfn.IFNA(VLOOKUP(BE9,'Cost&amp;Time'!A:E,5,FALSE),0)+_xlfn.IFNA(VLOOKUP(BF9,'Cost&amp;Time'!A:E,5,FALSE),0)+_xlfn.IFNA(VLOOKUP(BG9,'Cost&amp;Time'!A:E,5,FALSE),0)+_xlfn.IFNA(VLOOKUP(BH9,'Cost&amp;Time'!A:E,5,FALSE),0)+_xlfn.IFNA(VLOOKUP(BI9,'Cost&amp;Time'!A:E,5,FALSE),0)</f>
        <v>0</v>
      </c>
      <c r="AX9" s="28">
        <f>AX8+IF(AND(AG8=0,AL8=0),N8*Rates!B$9,IF(AND(AG8=1,AH8=0,AL8=0),N8*Rates!C$9,IF(AND(AH8=1,AL8=0),N8*Rates!D$9,IF(AND(AG8=0,AL8=1,AM8=0),N8*Rates!E$9,IF(AND(AG8=1,AH8=0,AL8=1,AM8=0),N8*Rates!F$9,IF(AND(AH8=1,AL8=1,AM8=0),N8*Rates!G$9,IF(AND(AG8=0,AM8=1,AN8=0),N8*Rates!H$9,IF(AND(AG8=1,AH8=0,AM8=1,AN8=0),N8*Rates!I$9,IF(AND(AH8=1,AM8=1,AN8=0),N8*Rates!J$9,IF(AND(AG8=0,AN8=1),N8*Rates!K$9,IF(AND(AG8=1,AH8=0,AN8=1),N8*Rates!L$9,N8*Rates!M14)))))))))))/6000*(A9-A8)*$A$1</f>
        <v>7.0260416666666661</v>
      </c>
      <c r="AY9" s="28">
        <f>AY8+IF(AG8=0,P8*Rates!B$2,IF(AND(AG8=1,AH8=0),P8*Rates!C$2,Rates!D7))/6000*(A9-A8)*$A$1+IF(AG8=0,Q8*Rates!B$3,IF(AND(AG8=1,AH8=0),Q8*Rates!C$3,Rates!D8))/6000*(A9-A8)*$A$1+IF(AG8=0,R8*Rates!B$4,IF(AND(AG8=1,AH8=0),R8*Rates!C$4,Rates!D9))/6000*(A9-A8)*$A$1+IF(AG8=0,S8*Rates!B$5,IF(AND(AG8=1,AH8=0),S8*Rates!C$5,Rates!D10))/6000*(A9-A8)*$A$1+IF(AG8=0,T8*Rates!B$6,IF(AND(AG8=1,AH8=0),T8*Rates!C$6,Rates!D11))/6000*(A9-A8)*$A$1</f>
        <v>177.25812500000001</v>
      </c>
      <c r="AZ9" s="28">
        <f>AZ8+IF(AND(AG8=0,AO8=0),U8*Rates!B$13,IF(AND(AG8=1,AH8=0,AO8=0),U8*Rates!C$13,IF(AND(AH8=1,AO8=0),U8*Rates!D$13,IF(AND(AG8=0,AO8=1,AP8=0),U8*Rates!E$13,IF(AND(AG8=1,AH8=0,AO8=1,AP8=0),U8*Rates!F$13,IF(AND(AH8=1,AO8=1,AP8=0),U8*Rates!G$13,IF(AND(AG8=0,AP8=1),U8*Rates!H$13,IF(AND(AG8=1,AH8=0,AP8=1),U8*Rates!I$13,Rates!J18))))))))/6000*(A9-A8)*$A$1</f>
        <v>0</v>
      </c>
      <c r="BA9" s="28">
        <f>BA8+IF(AND(AG8=0,AQ8=0),V8*Rates!B$17,IF(AND(AG8=1,AH8=0,AQ8=0),V8*Rates!C$17,IF(AND(AH8=1,AQ8=0),V8*Rates!D$17,IF(AND(AG8=0,AQ8=1,AR8=0),V8*Rates!E$17,IF(AND(AG8=1,AH8=0,AQ8=1,AR8=0),V8*Rates!F$17,IF(AND(AH8=1,AQ8=1,AR8=0),V8*Rates!G$17,IF(AND(AG8=0,AR8=1),V8*Rates!H$17,IF(AND(AG8=1,AH8=0,AR8=1),V8*Rates!I$17,Rates!J22))))))))/6000*(A9-A8)*$A$1</f>
        <v>0</v>
      </c>
      <c r="BB9" t="s">
        <v>73</v>
      </c>
    </row>
    <row r="10" spans="1:56" x14ac:dyDescent="0.35">
      <c r="A10">
        <f t="shared" si="4"/>
        <v>175</v>
      </c>
      <c r="B10" s="5">
        <f t="shared" si="5"/>
        <v>2.0254629629629629E-3</v>
      </c>
      <c r="C10" s="23">
        <f>C9-AB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78.104166666666657</v>
      </c>
      <c r="D10" s="23">
        <f>D9-AC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73.499375000000015</v>
      </c>
      <c r="E10" s="23">
        <f>E9-AD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100</v>
      </c>
      <c r="F10" s="24">
        <f>F9-AE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200</v>
      </c>
      <c r="G10" s="15">
        <f t="shared" si="0"/>
        <v>10</v>
      </c>
      <c r="H10" s="16">
        <v>1</v>
      </c>
      <c r="I10">
        <f t="shared" si="1"/>
        <v>11</v>
      </c>
      <c r="J10" s="16">
        <f>5+COUNTIF(BB$3:BP9,"House")*5</f>
        <v>15</v>
      </c>
      <c r="K10" s="6">
        <f t="shared" si="2"/>
        <v>0</v>
      </c>
      <c r="N10" s="19">
        <v>4</v>
      </c>
      <c r="O10" s="13">
        <f t="shared" si="3"/>
        <v>6</v>
      </c>
      <c r="P10" s="38">
        <v>6</v>
      </c>
      <c r="W10" s="26">
        <f>W9-IF(AG9=0,P9*Rates!B$2,IF(AND(AG9=1,AH9=0),P9*Rates!C$2,Rates!D8))/6000*(A10-A9)*$A$1</f>
        <v>376.50062500000007</v>
      </c>
      <c r="X10" s="28">
        <f>X9-IF(AG9=0,Q9*Rates!B$3,IF(AND(AG9=1,AH9=0),Q9*Rates!C$3,Rates!D9))/6000*(A10-A9)*$A$1</f>
        <v>900</v>
      </c>
      <c r="Y10" s="28">
        <f>Y9-IF(AG9=0,R9*Rates!B$4,IF(AND(AG9=1,AH9=0),R9*Rates!C$4,Rates!D10))/6000*(A10-A9)*$A$1</f>
        <v>550</v>
      </c>
      <c r="Z10" s="29">
        <f>Z9-IF(AG9=0,S9*Rates!B$5,IF(AND(AG9=1,AH9=0),S9*Rates!C$5,Rates!D11))/6000*(A10-A9)*$A$1</f>
        <v>315</v>
      </c>
      <c r="AA10" s="28"/>
      <c r="AB10" s="9">
        <f>_xlfn.IFNA(VLOOKUP(BB10,'Cost&amp;Time'!A:E,3,FALSE),0)+_xlfn.IFNA(VLOOKUP(BC10,'Cost&amp;Time'!A:E,3,FALSE),0)+_xlfn.IFNA(VLOOKUP(BD10,'Cost&amp;Time'!A:E,3,FALSE),0)+_xlfn.IFNA(VLOOKUP(BE10,'Cost&amp;Time'!A:E,3,FALSE),0)+_xlfn.IFNA(VLOOKUP(BF10,'Cost&amp;Time'!A:E,3,FALSE),0)+_xlfn.IFNA(VLOOKUP(BG10,'Cost&amp;Time'!A:E,3,FALSE),0)+_xlfn.IFNA(VLOOKUP(BH10,'Cost&amp;Time'!A:E,3,FALSE),0)+_xlfn.IFNA(VLOOKUP(BI10,'Cost&amp;Time'!A:E,3,FALSE),0)</f>
        <v>0</v>
      </c>
      <c r="AC10" s="9">
        <f>_xlfn.IFNA(VLOOKUP(BB10,'Cost&amp;Time'!A:E,2,FALSE),0)+_xlfn.IFNA(VLOOKUP(BC10,'Cost&amp;Time'!A:E,2,FALSE),0)+_xlfn.IFNA(VLOOKUP(BD10,'Cost&amp;Time'!A:E,2,FALSE),0)+_xlfn.IFNA(VLOOKUP(BE10,'Cost&amp;Time'!A:E,2,FALSE),0)+_xlfn.IFNA(VLOOKUP(BF10,'Cost&amp;Time'!A:E,2,FALSE),0)+_xlfn.IFNA(VLOOKUP(BG10,'Cost&amp;Time'!A:E,2,FALSE),0)+_xlfn.IFNA(VLOOKUP(BH10,'Cost&amp;Time'!A:E,2,FALSE),0)+_xlfn.IFNA(VLOOKUP(BI10,'Cost&amp;Time'!A:E,2,FALSE),0)</f>
        <v>50</v>
      </c>
      <c r="AD10" s="9">
        <f>_xlfn.IFNA(VLOOKUP(BB10,'Cost&amp;Time'!A:E,4,FALSE),0)+_xlfn.IFNA(VLOOKUP(BC10,'Cost&amp;Time'!A:E,4,FALSE),0)+_xlfn.IFNA(VLOOKUP(BD10,'Cost&amp;Time'!A:E,4,FALSE),0)+_xlfn.IFNA(VLOOKUP(BE10,'Cost&amp;Time'!A:E,4,FALSE),0)+_xlfn.IFNA(VLOOKUP(BF10,'Cost&amp;Time'!A:E,4,FALSE),0)+_xlfn.IFNA(VLOOKUP(BG10,'Cost&amp;Time'!A:E,4,FALSE),0)+_xlfn.IFNA(VLOOKUP(BH10,'Cost&amp;Time'!A:E,4,FALSE),0)+_xlfn.IFNA(VLOOKUP(BI10,'Cost&amp;Time'!A:E,4,FALSE),0)</f>
        <v>0</v>
      </c>
      <c r="AE10" s="6">
        <f>_xlfn.IFNA(VLOOKUP(BB10,'Cost&amp;Time'!A:E,5,FALSE),0)+_xlfn.IFNA(VLOOKUP(BC10,'Cost&amp;Time'!A:E,5,FALSE),0)+_xlfn.IFNA(VLOOKUP(BD10,'Cost&amp;Time'!A:E,5,FALSE),0)+_xlfn.IFNA(VLOOKUP(BE10,'Cost&amp;Time'!A:E,5,FALSE),0)+_xlfn.IFNA(VLOOKUP(BF10,'Cost&amp;Time'!A:E,5,FALSE),0)+_xlfn.IFNA(VLOOKUP(BG10,'Cost&amp;Time'!A:E,5,FALSE),0)+_xlfn.IFNA(VLOOKUP(BH10,'Cost&amp;Time'!A:E,5,FALSE),0)+_xlfn.IFNA(VLOOKUP(BI10,'Cost&amp;Time'!A:E,5,FALSE),0)</f>
        <v>0</v>
      </c>
      <c r="AX10" s="28">
        <f>AX9+IF(AND(AG9=0,AL9=0),N9*Rates!B$9,IF(AND(AG9=1,AH9=0,AL9=0),N9*Rates!C$9,IF(AND(AH9=1,AL9=0),N9*Rates!D$9,IF(AND(AG9=0,AL9=1,AM9=0),N9*Rates!E$9,IF(AND(AG9=1,AH9=0,AL9=1,AM9=0),N9*Rates!F$9,IF(AND(AH9=1,AL9=1,AM9=0),N9*Rates!G$9,IF(AND(AG9=0,AM9=1,AN9=0),N9*Rates!H$9,IF(AND(AG9=1,AH9=0,AM9=1,AN9=0),N9*Rates!I$9,IF(AND(AH9=1,AM9=1,AN9=0),N9*Rates!J$9,IF(AND(AG9=0,AN9=1),N9*Rates!K$9,IF(AND(AG9=1,AH9=0,AN9=1),N9*Rates!L$9,N9*Rates!M15)))))))))))/6000*(A10-A9)*$A$1</f>
        <v>28.104166666666664</v>
      </c>
      <c r="AY10" s="28">
        <f>AY9+IF(AG9=0,P9*Rates!B$2,IF(AND(AG9=1,AH9=0),P9*Rates!C$2,Rates!D8))/6000*(A10-A9)*$A$1+IF(AG9=0,Q9*Rates!B$3,IF(AND(AG9=1,AH9=0),Q9*Rates!C$3,Rates!D9))/6000*(A10-A9)*$A$1+IF(AG9=0,R9*Rates!B$4,IF(AND(AG9=1,AH9=0),R9*Rates!C$4,Rates!D10))/6000*(A10-A9)*$A$1+IF(AG9=0,S9*Rates!B$5,IF(AND(AG9=1,AH9=0),S9*Rates!C$5,Rates!D11))/6000*(A10-A9)*$A$1+IF(AG9=0,T9*Rates!B$6,IF(AND(AG9=1,AH9=0),T9*Rates!C$6,Rates!D12))/6000*(A10-A9)*$A$1</f>
        <v>223.49937500000001</v>
      </c>
      <c r="AZ10" s="28">
        <f>AZ9+IF(AND(AG9=0,AO9=0),U9*Rates!B$13,IF(AND(AG9=1,AH9=0,AO9=0),U9*Rates!C$13,IF(AND(AH9=1,AO9=0),U9*Rates!D$13,IF(AND(AG9=0,AO9=1,AP9=0),U9*Rates!E$13,IF(AND(AG9=1,AH9=0,AO9=1,AP9=0),U9*Rates!F$13,IF(AND(AH9=1,AO9=1,AP9=0),U9*Rates!G$13,IF(AND(AG9=0,AP9=1),U9*Rates!H$13,IF(AND(AG9=1,AH9=0,AP9=1),U9*Rates!I$13,Rates!J19))))))))/6000*(A10-A9)*$A$1</f>
        <v>0</v>
      </c>
      <c r="BA10" s="28">
        <f>BA9+IF(AND(AG9=0,AQ9=0),V9*Rates!B$17,IF(AND(AG9=1,AH9=0,AQ9=0),V9*Rates!C$17,IF(AND(AH9=1,AQ9=0),V9*Rates!D$17,IF(AND(AG9=0,AQ9=1,AR9=0),V9*Rates!E$17,IF(AND(AG9=1,AH9=0,AQ9=1,AR9=0),V9*Rates!F$17,IF(AND(AH9=1,AQ9=1,AR9=0),V9*Rates!G$17,IF(AND(AG9=0,AR9=1),V9*Rates!H$17,IF(AND(AG9=1,AH9=0,AR9=1),V9*Rates!I$17,Rates!J23))))))))/6000*(A10-A9)*$A$1</f>
        <v>0</v>
      </c>
      <c r="BB10" t="s">
        <v>73</v>
      </c>
    </row>
    <row r="11" spans="1:56" x14ac:dyDescent="0.35">
      <c r="A11">
        <f t="shared" si="4"/>
        <v>200</v>
      </c>
      <c r="B11" s="5">
        <f t="shared" si="5"/>
        <v>2.3148148148148147E-3</v>
      </c>
      <c r="C11" s="23">
        <f>C10-AB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106.20833333333331</v>
      </c>
      <c r="D11" s="23">
        <f>D10-AC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69.740625000000023</v>
      </c>
      <c r="E11" s="23">
        <f>E10-AD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100</v>
      </c>
      <c r="F11" s="24">
        <f>F10-AE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200</v>
      </c>
      <c r="G11" s="15">
        <f t="shared" si="0"/>
        <v>11</v>
      </c>
      <c r="H11" s="16">
        <v>1</v>
      </c>
      <c r="I11">
        <f t="shared" si="1"/>
        <v>12</v>
      </c>
      <c r="J11" s="16">
        <f>5+COUNTIF(BB$3:BP10,"House")*5</f>
        <v>15</v>
      </c>
      <c r="K11" s="6">
        <f t="shared" si="2"/>
        <v>0</v>
      </c>
      <c r="N11" s="19">
        <v>4</v>
      </c>
      <c r="O11" s="13">
        <f t="shared" si="3"/>
        <v>7</v>
      </c>
      <c r="P11" s="38">
        <v>5</v>
      </c>
      <c r="R11" s="38">
        <v>2</v>
      </c>
      <c r="W11" s="26">
        <f>W10-IF(AG10=0,P10*Rates!B$2,IF(AND(AG10=1,AH10=0),P10*Rates!C$2,Rates!D9))/6000*(A11-A10)*$A$1</f>
        <v>330.25937500000009</v>
      </c>
      <c r="X11" s="28">
        <f>X10-IF(AG10=0,Q10*Rates!B$3,IF(AND(AG10=1,AH10=0),Q10*Rates!C$3,Rates!D10))/6000*(A11-A10)*$A$1</f>
        <v>900</v>
      </c>
      <c r="Y11" s="28">
        <f>Y10-IF(AG10=0,R10*Rates!B$4,IF(AND(AG10=1,AH10=0),R10*Rates!C$4,Rates!D11))/6000*(A11-A10)*$A$1</f>
        <v>550</v>
      </c>
      <c r="Z11" s="29">
        <f>Z10-IF(AG10=0,S10*Rates!B$5,IF(AND(AG10=1,AH10=0),S10*Rates!C$5,Rates!D12))/6000*(A11-A10)*$A$1</f>
        <v>315</v>
      </c>
      <c r="AA11" s="28"/>
      <c r="AB11" s="9">
        <f>_xlfn.IFNA(VLOOKUP(BB11,'Cost&amp;Time'!A:E,3,FALSE),0)+_xlfn.IFNA(VLOOKUP(BC11,'Cost&amp;Time'!A:E,3,FALSE),0)+_xlfn.IFNA(VLOOKUP(BD11,'Cost&amp;Time'!A:E,3,FALSE),0)+_xlfn.IFNA(VLOOKUP(BE11,'Cost&amp;Time'!A:E,3,FALSE),0)+_xlfn.IFNA(VLOOKUP(BF11,'Cost&amp;Time'!A:E,3,FALSE),0)+_xlfn.IFNA(VLOOKUP(BG11,'Cost&amp;Time'!A:E,3,FALSE),0)+_xlfn.IFNA(VLOOKUP(BH11,'Cost&amp;Time'!A:E,3,FALSE),0)+_xlfn.IFNA(VLOOKUP(BI11,'Cost&amp;Time'!A:E,3,FALSE),0)</f>
        <v>0</v>
      </c>
      <c r="AC11" s="9">
        <f>_xlfn.IFNA(VLOOKUP(BB11,'Cost&amp;Time'!A:E,2,FALSE),0)+_xlfn.IFNA(VLOOKUP(BC11,'Cost&amp;Time'!A:E,2,FALSE),0)+_xlfn.IFNA(VLOOKUP(BD11,'Cost&amp;Time'!A:E,2,FALSE),0)+_xlfn.IFNA(VLOOKUP(BE11,'Cost&amp;Time'!A:E,2,FALSE),0)+_xlfn.IFNA(VLOOKUP(BF11,'Cost&amp;Time'!A:E,2,FALSE),0)+_xlfn.IFNA(VLOOKUP(BG11,'Cost&amp;Time'!A:E,2,FALSE),0)+_xlfn.IFNA(VLOOKUP(BH11,'Cost&amp;Time'!A:E,2,FALSE),0)+_xlfn.IFNA(VLOOKUP(BI11,'Cost&amp;Time'!A:E,2,FALSE),0)</f>
        <v>0</v>
      </c>
      <c r="AD11" s="9">
        <f>_xlfn.IFNA(VLOOKUP(BB11,'Cost&amp;Time'!A:E,4,FALSE),0)+_xlfn.IFNA(VLOOKUP(BC11,'Cost&amp;Time'!A:E,4,FALSE),0)+_xlfn.IFNA(VLOOKUP(BD11,'Cost&amp;Time'!A:E,4,FALSE),0)+_xlfn.IFNA(VLOOKUP(BE11,'Cost&amp;Time'!A:E,4,FALSE),0)+_xlfn.IFNA(VLOOKUP(BF11,'Cost&amp;Time'!A:E,4,FALSE),0)+_xlfn.IFNA(VLOOKUP(BG11,'Cost&amp;Time'!A:E,4,FALSE),0)+_xlfn.IFNA(VLOOKUP(BH11,'Cost&amp;Time'!A:E,4,FALSE),0)+_xlfn.IFNA(VLOOKUP(BI11,'Cost&amp;Time'!A:E,4,FALSE),0)</f>
        <v>50</v>
      </c>
      <c r="AE11" s="6">
        <f>_xlfn.IFNA(VLOOKUP(BB11,'Cost&amp;Time'!A:E,5,FALSE),0)+_xlfn.IFNA(VLOOKUP(BC11,'Cost&amp;Time'!A:E,5,FALSE),0)+_xlfn.IFNA(VLOOKUP(BD11,'Cost&amp;Time'!A:E,5,FALSE),0)+_xlfn.IFNA(VLOOKUP(BE11,'Cost&amp;Time'!A:E,5,FALSE),0)+_xlfn.IFNA(VLOOKUP(BF11,'Cost&amp;Time'!A:E,5,FALSE),0)+_xlfn.IFNA(VLOOKUP(BG11,'Cost&amp;Time'!A:E,5,FALSE),0)+_xlfn.IFNA(VLOOKUP(BH11,'Cost&amp;Time'!A:E,5,FALSE),0)+_xlfn.IFNA(VLOOKUP(BI11,'Cost&amp;Time'!A:E,5,FALSE),0)</f>
        <v>0</v>
      </c>
      <c r="AX11" s="28">
        <f>AX10+IF(AND(AG10=0,AL10=0),N10*Rates!B$9,IF(AND(AG10=1,AH10=0,AL10=0),N10*Rates!C$9,IF(AND(AH10=1,AL10=0),N10*Rates!D$9,IF(AND(AG10=0,AL10=1,AM10=0),N10*Rates!E$9,IF(AND(AG10=1,AH10=0,AL10=1,AM10=0),N10*Rates!F$9,IF(AND(AH10=1,AL10=1,AM10=0),N10*Rates!G$9,IF(AND(AG10=0,AM10=1,AN10=0),N10*Rates!H$9,IF(AND(AG10=1,AH10=0,AM10=1,AN10=0),N10*Rates!I$9,IF(AND(AH10=1,AM10=1,AN10=0),N10*Rates!J$9,IF(AND(AG10=0,AN10=1),N10*Rates!K$9,IF(AND(AG10=1,AH10=0,AN10=1),N10*Rates!L$9,N10*Rates!M16)))))))))))/6000*(A11-A10)*$A$1</f>
        <v>56.208333333333329</v>
      </c>
      <c r="AY11" s="28">
        <f>AY10+IF(AG10=0,P10*Rates!B$2,IF(AND(AG10=1,AH10=0),P10*Rates!C$2,Rates!D9))/6000*(A11-A10)*$A$1+IF(AG10=0,Q10*Rates!B$3,IF(AND(AG10=1,AH10=0),Q10*Rates!C$3,Rates!D10))/6000*(A11-A10)*$A$1+IF(AG10=0,R10*Rates!B$4,IF(AND(AG10=1,AH10=0),R10*Rates!C$4,Rates!D11))/6000*(A11-A10)*$A$1+IF(AG10=0,S10*Rates!B$5,IF(AND(AG10=1,AH10=0),S10*Rates!C$5,Rates!D12))/6000*(A11-A10)*$A$1+IF(AG10=0,T10*Rates!B$6,IF(AND(AG10=1,AH10=0),T10*Rates!C$6,Rates!D13))/6000*(A11-A10)*$A$1</f>
        <v>269.74062500000002</v>
      </c>
      <c r="AZ11" s="28">
        <f>AZ10+IF(AND(AG10=0,AO10=0),U10*Rates!B$13,IF(AND(AG10=1,AH10=0,AO10=0),U10*Rates!C$13,IF(AND(AH10=1,AO10=0),U10*Rates!D$13,IF(AND(AG10=0,AO10=1,AP10=0),U10*Rates!E$13,IF(AND(AG10=1,AH10=0,AO10=1,AP10=0),U10*Rates!F$13,IF(AND(AH10=1,AO10=1,AP10=0),U10*Rates!G$13,IF(AND(AG10=0,AP10=1),U10*Rates!H$13,IF(AND(AG10=1,AH10=0,AP10=1),U10*Rates!I$13,Rates!J20))))))))/6000*(A11-A10)*$A$1</f>
        <v>0</v>
      </c>
      <c r="BA11" s="28">
        <f>BA10+IF(AND(AG10=0,AQ10=0),V10*Rates!B$17,IF(AND(AG10=1,AH10=0,AQ10=0),V10*Rates!C$17,IF(AND(AH10=1,AQ10=0),V10*Rates!D$17,IF(AND(AG10=0,AQ10=1,AR10=0),V10*Rates!E$17,IF(AND(AG10=1,AH10=0,AQ10=1,AR10=0),V10*Rates!F$17,IF(AND(AH10=1,AQ10=1,AR10=0),V10*Rates!G$17,IF(AND(AG10=0,AR10=1),V10*Rates!H$17,IF(AND(AG10=1,AH10=0,AR10=1),V10*Rates!I$17,Rates!J24))))))))/6000*(A11-A10)*$A$1</f>
        <v>0</v>
      </c>
      <c r="BB11" t="s">
        <v>100</v>
      </c>
    </row>
    <row r="12" spans="1:56" x14ac:dyDescent="0.35">
      <c r="A12">
        <f t="shared" si="4"/>
        <v>225</v>
      </c>
      <c r="B12" s="5">
        <f t="shared" si="5"/>
        <v>2.6041666666666665E-3</v>
      </c>
      <c r="C12" s="23">
        <f>C11-AB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134.31249999999997</v>
      </c>
      <c r="D12" s="23">
        <f>D11-AC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127.41750000000002</v>
      </c>
      <c r="E12" s="23">
        <f>E11-AD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50</v>
      </c>
      <c r="F12" s="24">
        <f>F11-AE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200</v>
      </c>
      <c r="G12" s="15">
        <f t="shared" si="0"/>
        <v>11</v>
      </c>
      <c r="H12" s="16">
        <v>1</v>
      </c>
      <c r="I12">
        <f t="shared" si="1"/>
        <v>12</v>
      </c>
      <c r="J12" s="16">
        <f>5+COUNTIF(BB$3:BP11,"House")*5</f>
        <v>15</v>
      </c>
      <c r="K12" s="6">
        <f t="shared" si="2"/>
        <v>0</v>
      </c>
      <c r="N12" s="19">
        <v>4</v>
      </c>
      <c r="O12" s="13">
        <f t="shared" si="3"/>
        <v>7</v>
      </c>
      <c r="P12" s="38">
        <v>2</v>
      </c>
      <c r="R12" s="41">
        <v>5</v>
      </c>
      <c r="W12" s="26">
        <f>W11-IF(AG11=0,P11*Rates!B$2,IF(AND(AG11=1,AH11=0),P11*Rates!C$2,Rates!D10))/6000*(A12-A11)*$A$1</f>
        <v>291.72500000000008</v>
      </c>
      <c r="X12" s="28">
        <f>X11-IF(AG11=0,Q11*Rates!B$3,IF(AND(AG11=1,AH11=0),Q11*Rates!C$3,Rates!D11))/6000*(A12-A11)*$A$1</f>
        <v>900</v>
      </c>
      <c r="Y12" s="28">
        <f>Y11-IF(AG11=0,R11*Rates!B$4,IF(AND(AG11=1,AH11=0),R11*Rates!C$4,Rates!D12))/6000*(A12-A11)*$A$1</f>
        <v>530.85749999999996</v>
      </c>
      <c r="Z12" s="29">
        <f>Z11-IF(AG11=0,S11*Rates!B$5,IF(AND(AG11=1,AH11=0),S11*Rates!C$5,Rates!D13))/6000*(A12-A11)*$A$1</f>
        <v>315</v>
      </c>
      <c r="AA12" s="28"/>
      <c r="AB12" s="9">
        <f>_xlfn.IFNA(VLOOKUP(BB12,'Cost&amp;Time'!A:E,3,FALSE),0)+_xlfn.IFNA(VLOOKUP(BC12,'Cost&amp;Time'!A:E,3,FALSE),0)+_xlfn.IFNA(VLOOKUP(BD12,'Cost&amp;Time'!A:E,3,FALSE),0)+_xlfn.IFNA(VLOOKUP(BE12,'Cost&amp;Time'!A:E,3,FALSE),0)+_xlfn.IFNA(VLOOKUP(BF12,'Cost&amp;Time'!A:E,3,FALSE),0)+_xlfn.IFNA(VLOOKUP(BG12,'Cost&amp;Time'!A:E,3,FALSE),0)+_xlfn.IFNA(VLOOKUP(BH12,'Cost&amp;Time'!A:E,3,FALSE),0)+_xlfn.IFNA(VLOOKUP(BI12,'Cost&amp;Time'!A:E,3,FALSE),0)</f>
        <v>0</v>
      </c>
      <c r="AC12" s="9">
        <f>_xlfn.IFNA(VLOOKUP(BB12,'Cost&amp;Time'!A:E,2,FALSE),0)+_xlfn.IFNA(VLOOKUP(BC12,'Cost&amp;Time'!A:E,2,FALSE),0)+_xlfn.IFNA(VLOOKUP(BD12,'Cost&amp;Time'!A:E,2,FALSE),0)+_xlfn.IFNA(VLOOKUP(BE12,'Cost&amp;Time'!A:E,2,FALSE),0)+_xlfn.IFNA(VLOOKUP(BF12,'Cost&amp;Time'!A:E,2,FALSE),0)+_xlfn.IFNA(VLOOKUP(BG12,'Cost&amp;Time'!A:E,2,FALSE),0)+_xlfn.IFNA(VLOOKUP(BH12,'Cost&amp;Time'!A:E,2,FALSE),0)+_xlfn.IFNA(VLOOKUP(BI12,'Cost&amp;Time'!A:E,2,FALSE),0)</f>
        <v>50</v>
      </c>
      <c r="AD12" s="9">
        <f>_xlfn.IFNA(VLOOKUP(BB12,'Cost&amp;Time'!A:E,4,FALSE),0)+_xlfn.IFNA(VLOOKUP(BC12,'Cost&amp;Time'!A:E,4,FALSE),0)+_xlfn.IFNA(VLOOKUP(BD12,'Cost&amp;Time'!A:E,4,FALSE),0)+_xlfn.IFNA(VLOOKUP(BE12,'Cost&amp;Time'!A:E,4,FALSE),0)+_xlfn.IFNA(VLOOKUP(BF12,'Cost&amp;Time'!A:E,4,FALSE),0)+_xlfn.IFNA(VLOOKUP(BG12,'Cost&amp;Time'!A:E,4,FALSE),0)+_xlfn.IFNA(VLOOKUP(BH12,'Cost&amp;Time'!A:E,4,FALSE),0)+_xlfn.IFNA(VLOOKUP(BI12,'Cost&amp;Time'!A:E,4,FALSE),0)</f>
        <v>0</v>
      </c>
      <c r="AE12" s="6">
        <f>_xlfn.IFNA(VLOOKUP(BB12,'Cost&amp;Time'!A:E,5,FALSE),0)+_xlfn.IFNA(VLOOKUP(BC12,'Cost&amp;Time'!A:E,5,FALSE),0)+_xlfn.IFNA(VLOOKUP(BD12,'Cost&amp;Time'!A:E,5,FALSE),0)+_xlfn.IFNA(VLOOKUP(BE12,'Cost&amp;Time'!A:E,5,FALSE),0)+_xlfn.IFNA(VLOOKUP(BF12,'Cost&amp;Time'!A:E,5,FALSE),0)+_xlfn.IFNA(VLOOKUP(BG12,'Cost&amp;Time'!A:E,5,FALSE),0)+_xlfn.IFNA(VLOOKUP(BH12,'Cost&amp;Time'!A:E,5,FALSE),0)+_xlfn.IFNA(VLOOKUP(BI12,'Cost&amp;Time'!A:E,5,FALSE),0)</f>
        <v>0</v>
      </c>
      <c r="AX12" s="28">
        <f>AX11+IF(AND(AG11=0,AL11=0),N11*Rates!B$9,IF(AND(AG11=1,AH11=0,AL11=0),N11*Rates!C$9,IF(AND(AH11=1,AL11=0),N11*Rates!D$9,IF(AND(AG11=0,AL11=1,AM11=0),N11*Rates!E$9,IF(AND(AG11=1,AH11=0,AL11=1,AM11=0),N11*Rates!F$9,IF(AND(AH11=1,AL11=1,AM11=0),N11*Rates!G$9,IF(AND(AG11=0,AM11=1,AN11=0),N11*Rates!H$9,IF(AND(AG11=1,AH11=0,AM11=1,AN11=0),N11*Rates!I$9,IF(AND(AH11=1,AM11=1,AN11=0),N11*Rates!J$9,IF(AND(AG11=0,AN11=1),N11*Rates!K$9,IF(AND(AG11=1,AH11=0,AN11=1),N11*Rates!L$9,N11*Rates!M17)))))))))))/6000*(A12-A11)*$A$1</f>
        <v>84.3125</v>
      </c>
      <c r="AY12" s="28">
        <f>AY11+IF(AG11=0,P11*Rates!B$2,IF(AND(AG11=1,AH11=0),P11*Rates!C$2,Rates!D10))/6000*(A12-A11)*$A$1+IF(AG11=0,Q11*Rates!B$3,IF(AND(AG11=1,AH11=0),Q11*Rates!C$3,Rates!D11))/6000*(A12-A11)*$A$1+IF(AG11=0,R11*Rates!B$4,IF(AND(AG11=1,AH11=0),R11*Rates!C$4,Rates!D12))/6000*(A12-A11)*$A$1+IF(AG11=0,S11*Rates!B$5,IF(AND(AG11=1,AH11=0),S11*Rates!C$5,Rates!D13))/6000*(A12-A11)*$A$1+IF(AG11=0,T11*Rates!B$6,IF(AND(AG11=1,AH11=0),T11*Rates!C$6,Rates!D14))/6000*(A12-A11)*$A$1</f>
        <v>327.41750000000002</v>
      </c>
      <c r="AZ12" s="28">
        <f>AZ11+IF(AND(AG11=0,AO11=0),U11*Rates!B$13,IF(AND(AG11=1,AH11=0,AO11=0),U11*Rates!C$13,IF(AND(AH11=1,AO11=0),U11*Rates!D$13,IF(AND(AG11=0,AO11=1,AP11=0),U11*Rates!E$13,IF(AND(AG11=1,AH11=0,AO11=1,AP11=0),U11*Rates!F$13,IF(AND(AH11=1,AO11=1,AP11=0),U11*Rates!G$13,IF(AND(AG11=0,AP11=1),U11*Rates!H$13,IF(AND(AG11=1,AH11=0,AP11=1),U11*Rates!I$13,Rates!J21))))))))/6000*(A12-A11)*$A$1</f>
        <v>0</v>
      </c>
      <c r="BA12" s="28">
        <f>BA11+IF(AND(AG11=0,AQ11=0),V11*Rates!B$17,IF(AND(AG11=1,AH11=0,AQ11=0),V11*Rates!C$17,IF(AND(AH11=1,AQ11=0),V11*Rates!D$17,IF(AND(AG11=0,AQ11=1,AR11=0),V11*Rates!E$17,IF(AND(AG11=1,AH11=0,AQ11=1,AR11=0),V11*Rates!F$17,IF(AND(AH11=1,AQ11=1,AR11=0),V11*Rates!G$17,IF(AND(AG11=0,AR11=1),V11*Rates!H$17,IF(AND(AG11=1,AH11=0,AR11=1),V11*Rates!I$17,Rates!J25))))))))/6000*(A12-A11)*$A$1</f>
        <v>0</v>
      </c>
      <c r="BB12" t="s">
        <v>73</v>
      </c>
    </row>
    <row r="13" spans="1:56" x14ac:dyDescent="0.35">
      <c r="A13">
        <f t="shared" si="4"/>
        <v>250</v>
      </c>
      <c r="B13" s="5">
        <f t="shared" si="5"/>
        <v>2.8935185185185184E-3</v>
      </c>
      <c r="C13" s="23">
        <f>C12-AB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162.41666666666663</v>
      </c>
      <c r="D13" s="23">
        <f>D12-AC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140.6875</v>
      </c>
      <c r="E13" s="23">
        <f>E12-AD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50</v>
      </c>
      <c r="F13" s="24">
        <f>F12-AE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200</v>
      </c>
      <c r="G13" s="15">
        <f t="shared" si="0"/>
        <v>12</v>
      </c>
      <c r="H13" s="16">
        <v>1</v>
      </c>
      <c r="I13">
        <f t="shared" si="1"/>
        <v>13</v>
      </c>
      <c r="J13" s="16">
        <f>5+COUNTIF(BB$3:BP12,"House")*5</f>
        <v>15</v>
      </c>
      <c r="K13" s="6">
        <f t="shared" si="2"/>
        <v>0</v>
      </c>
      <c r="L13" s="9">
        <v>1</v>
      </c>
      <c r="N13" s="19">
        <v>4</v>
      </c>
      <c r="O13" s="13">
        <f t="shared" si="3"/>
        <v>7</v>
      </c>
      <c r="P13" s="38">
        <v>2</v>
      </c>
      <c r="R13" s="38">
        <v>5</v>
      </c>
      <c r="W13" s="26">
        <f>W12-IF(AG12=0,P12*Rates!B$2,IF(AND(AG12=1,AH12=0),P12*Rates!C$2,Rates!D11))/6000*(A13-A12)*$A$1</f>
        <v>276.31125000000009</v>
      </c>
      <c r="X13" s="28">
        <f>X12-IF(AG12=0,Q12*Rates!B$3,IF(AND(AG12=1,AH12=0),Q12*Rates!C$3,Rates!D12))/6000*(A13-A12)*$A$1</f>
        <v>900</v>
      </c>
      <c r="Y13" s="28">
        <f>Y12-IF(AG12=0,R12*Rates!B$4,IF(AND(AG12=1,AH12=0),R12*Rates!C$4,Rates!D13))/6000*(A13-A12)*$A$1</f>
        <v>483.00124999999997</v>
      </c>
      <c r="Z13" s="29">
        <f>Z12-IF(AG12=0,S12*Rates!B$5,IF(AND(AG12=1,AH12=0),S12*Rates!C$5,Rates!D14))/6000*(A13-A12)*$A$1</f>
        <v>315</v>
      </c>
      <c r="AA13" s="28"/>
      <c r="AB13" s="9">
        <f>_xlfn.IFNA(VLOOKUP(BB13,'Cost&amp;Time'!A:E,3,FALSE),0)+_xlfn.IFNA(VLOOKUP(BC13,'Cost&amp;Time'!A:E,3,FALSE),0)+_xlfn.IFNA(VLOOKUP(BD13,'Cost&amp;Time'!A:E,3,FALSE),0)+_xlfn.IFNA(VLOOKUP(BE13,'Cost&amp;Time'!A:E,3,FALSE),0)+_xlfn.IFNA(VLOOKUP(BF13,'Cost&amp;Time'!A:E,3,FALSE),0)+_xlfn.IFNA(VLOOKUP(BG13,'Cost&amp;Time'!A:E,3,FALSE),0)+_xlfn.IFNA(VLOOKUP(BH13,'Cost&amp;Time'!A:E,3,FALSE),0)+_xlfn.IFNA(VLOOKUP(BI13,'Cost&amp;Time'!A:E,3,FALSE),0)</f>
        <v>25</v>
      </c>
      <c r="AC13" s="9">
        <f>_xlfn.IFNA(VLOOKUP(BB13,'Cost&amp;Time'!A:E,2,FALSE),0)+_xlfn.IFNA(VLOOKUP(BC13,'Cost&amp;Time'!A:E,2,FALSE),0)+_xlfn.IFNA(VLOOKUP(BD13,'Cost&amp;Time'!A:E,2,FALSE),0)+_xlfn.IFNA(VLOOKUP(BE13,'Cost&amp;Time'!A:E,2,FALSE),0)+_xlfn.IFNA(VLOOKUP(BF13,'Cost&amp;Time'!A:E,2,FALSE),0)+_xlfn.IFNA(VLOOKUP(BG13,'Cost&amp;Time'!A:E,2,FALSE),0)+_xlfn.IFNA(VLOOKUP(BH13,'Cost&amp;Time'!A:E,2,FALSE),0)+_xlfn.IFNA(VLOOKUP(BI13,'Cost&amp;Time'!A:E,2,FALSE),0)</f>
        <v>50</v>
      </c>
      <c r="AD13" s="9">
        <f>_xlfn.IFNA(VLOOKUP(BB13,'Cost&amp;Time'!A:E,4,FALSE),0)+_xlfn.IFNA(VLOOKUP(BC13,'Cost&amp;Time'!A:E,4,FALSE),0)+_xlfn.IFNA(VLOOKUP(BD13,'Cost&amp;Time'!A:E,4,FALSE),0)+_xlfn.IFNA(VLOOKUP(BE13,'Cost&amp;Time'!A:E,4,FALSE),0)+_xlfn.IFNA(VLOOKUP(BF13,'Cost&amp;Time'!A:E,4,FALSE),0)+_xlfn.IFNA(VLOOKUP(BG13,'Cost&amp;Time'!A:E,4,FALSE),0)+_xlfn.IFNA(VLOOKUP(BH13,'Cost&amp;Time'!A:E,4,FALSE),0)+_xlfn.IFNA(VLOOKUP(BI13,'Cost&amp;Time'!A:E,4,FALSE),0)</f>
        <v>0</v>
      </c>
      <c r="AE13" s="6">
        <f>_xlfn.IFNA(VLOOKUP(BB13,'Cost&amp;Time'!A:E,5,FALSE),0)+_xlfn.IFNA(VLOOKUP(BC13,'Cost&amp;Time'!A:E,5,FALSE),0)+_xlfn.IFNA(VLOOKUP(BD13,'Cost&amp;Time'!A:E,5,FALSE),0)+_xlfn.IFNA(VLOOKUP(BE13,'Cost&amp;Time'!A:E,5,FALSE),0)+_xlfn.IFNA(VLOOKUP(BF13,'Cost&amp;Time'!A:E,5,FALSE),0)+_xlfn.IFNA(VLOOKUP(BG13,'Cost&amp;Time'!A:E,5,FALSE),0)+_xlfn.IFNA(VLOOKUP(BH13,'Cost&amp;Time'!A:E,5,FALSE),0)+_xlfn.IFNA(VLOOKUP(BI13,'Cost&amp;Time'!A:E,5,FALSE),0)</f>
        <v>0</v>
      </c>
      <c r="AX13" s="28">
        <f>AX12+IF(AND(AG12=0,AL12=0),N12*Rates!B$9,IF(AND(AG12=1,AH12=0,AL12=0),N12*Rates!C$9,IF(AND(AH12=1,AL12=0),N12*Rates!D$9,IF(AND(AG12=0,AL12=1,AM12=0),N12*Rates!E$9,IF(AND(AG12=1,AH12=0,AL12=1,AM12=0),N12*Rates!F$9,IF(AND(AH12=1,AL12=1,AM12=0),N12*Rates!G$9,IF(AND(AG12=0,AM12=1,AN12=0),N12*Rates!H$9,IF(AND(AG12=1,AH12=0,AM12=1,AN12=0),N12*Rates!I$9,IF(AND(AH12=1,AM12=1,AN12=0),N12*Rates!J$9,IF(AND(AG12=0,AN12=1),N12*Rates!K$9,IF(AND(AG12=1,AH12=0,AN12=1),N12*Rates!L$9,N12*Rates!M18)))))))))))/6000*(A13-A12)*$A$1</f>
        <v>112.41666666666666</v>
      </c>
      <c r="AY13" s="28">
        <f>AY12+IF(AG12=0,P12*Rates!B$2,IF(AND(AG12=1,AH12=0),P12*Rates!C$2,Rates!D11))/6000*(A13-A12)*$A$1+IF(AG12=0,Q12*Rates!B$3,IF(AND(AG12=1,AH12=0),Q12*Rates!C$3,Rates!D12))/6000*(A13-A12)*$A$1+IF(AG12=0,R12*Rates!B$4,IF(AND(AG12=1,AH12=0),R12*Rates!C$4,Rates!D13))/6000*(A13-A12)*$A$1+IF(AG12=0,S12*Rates!B$5,IF(AND(AG12=1,AH12=0),S12*Rates!C$5,Rates!D14))/6000*(A13-A12)*$A$1+IF(AG12=0,T12*Rates!B$6,IF(AND(AG12=1,AH12=0),T12*Rates!C$6,Rates!D15))/6000*(A13-A12)*$A$1</f>
        <v>390.6875</v>
      </c>
      <c r="AZ13" s="28">
        <f>AZ12+IF(AND(AG12=0,AO12=0),U12*Rates!B$13,IF(AND(AG12=1,AH12=0,AO12=0),U12*Rates!C$13,IF(AND(AH12=1,AO12=0),U12*Rates!D$13,IF(AND(AG12=0,AO12=1,AP12=0),U12*Rates!E$13,IF(AND(AG12=1,AH12=0,AO12=1,AP12=0),U12*Rates!F$13,IF(AND(AH12=1,AO12=1,AP12=0),U12*Rates!G$13,IF(AND(AG12=0,AP12=1),U12*Rates!H$13,IF(AND(AG12=1,AH12=0,AP12=1),U12*Rates!I$13,Rates!J22))))))))/6000*(A13-A12)*$A$1</f>
        <v>0</v>
      </c>
      <c r="BA13" s="28">
        <f>BA12+IF(AND(AG12=0,AQ12=0),V12*Rates!B$17,IF(AND(AG12=1,AH12=0,AQ12=0),V12*Rates!C$17,IF(AND(AH12=1,AQ12=0),V12*Rates!D$17,IF(AND(AG12=0,AQ12=1,AR12=0),V12*Rates!E$17,IF(AND(AG12=1,AH12=0,AQ12=1,AR12=0),V12*Rates!F$17,IF(AND(AH12=1,AQ12=1,AR12=0),V12*Rates!G$17,IF(AND(AG12=0,AR12=1),V12*Rates!H$17,IF(AND(AG12=1,AH12=0,AR12=1),V12*Rates!I$17,Rates!J26))))))))/6000*(A13-A12)*$A$1</f>
        <v>0</v>
      </c>
      <c r="BB13" t="s">
        <v>73</v>
      </c>
      <c r="BC13" t="s">
        <v>49</v>
      </c>
    </row>
    <row r="14" spans="1:56" x14ac:dyDescent="0.35">
      <c r="A14">
        <f t="shared" si="4"/>
        <v>275</v>
      </c>
      <c r="B14" s="5">
        <f t="shared" si="5"/>
        <v>3.1828703703703702E-3</v>
      </c>
      <c r="C14" s="23">
        <f>C13-AB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165.52083333333329</v>
      </c>
      <c r="D14" s="23">
        <f>D13-AC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153.95749999999998</v>
      </c>
      <c r="E14" s="23">
        <f>E13-AD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50</v>
      </c>
      <c r="F14" s="24">
        <f>F13-AE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200</v>
      </c>
      <c r="G14" s="15">
        <f t="shared" si="0"/>
        <v>13</v>
      </c>
      <c r="H14" s="16">
        <v>1</v>
      </c>
      <c r="I14">
        <f t="shared" si="1"/>
        <v>14</v>
      </c>
      <c r="J14" s="16">
        <f>5+COUNTIF(BB$3:BP13,"House")*5</f>
        <v>20</v>
      </c>
      <c r="K14" s="6">
        <f t="shared" si="2"/>
        <v>0</v>
      </c>
      <c r="L14" s="9">
        <v>1.6</v>
      </c>
      <c r="N14" s="19">
        <v>4</v>
      </c>
      <c r="O14" s="13">
        <f t="shared" si="3"/>
        <v>7.4</v>
      </c>
      <c r="P14" s="38">
        <v>1.4</v>
      </c>
      <c r="R14" s="41">
        <v>5</v>
      </c>
      <c r="S14" s="41">
        <v>1</v>
      </c>
      <c r="W14" s="26">
        <f>W13-IF(AG13=0,P13*Rates!B$2,IF(AND(AG13=1,AH13=0),P13*Rates!C$2,Rates!D12))/6000*(A14-A13)*$A$1</f>
        <v>260.89750000000009</v>
      </c>
      <c r="X14" s="28">
        <f>X13-IF(AG13=0,Q13*Rates!B$3,IF(AND(AG13=1,AH13=0),Q13*Rates!C$3,Rates!D13))/6000*(A14-A13)*$A$1</f>
        <v>900</v>
      </c>
      <c r="Y14" s="28">
        <f>Y13-IF(AG13=0,R13*Rates!B$4,IF(AND(AG13=1,AH13=0),R13*Rates!C$4,Rates!D14))/6000*(A14-A13)*$A$1</f>
        <v>435.14499999999998</v>
      </c>
      <c r="Z14" s="29">
        <f>Z13-IF(AG13=0,S13*Rates!B$5,IF(AND(AG13=1,AH13=0),S13*Rates!C$5,Rates!D15))/6000*(A14-A13)*$A$1</f>
        <v>315</v>
      </c>
      <c r="AA14" s="28"/>
      <c r="AB14" s="9">
        <f>_xlfn.IFNA(VLOOKUP(BB14,'Cost&amp;Time'!A:E,3,FALSE),0)+_xlfn.IFNA(VLOOKUP(BC14,'Cost&amp;Time'!A:E,3,FALSE),0)+_xlfn.IFNA(VLOOKUP(BD14,'Cost&amp;Time'!A:E,3,FALSE),0)+_xlfn.IFNA(VLOOKUP(BE14,'Cost&amp;Time'!A:E,3,FALSE),0)+_xlfn.IFNA(VLOOKUP(BF14,'Cost&amp;Time'!A:E,3,FALSE),0)+_xlfn.IFNA(VLOOKUP(BG14,'Cost&amp;Time'!A:E,3,FALSE),0)+_xlfn.IFNA(VLOOKUP(BH14,'Cost&amp;Time'!A:E,3,FALSE),0)+_xlfn.IFNA(VLOOKUP(BI14,'Cost&amp;Time'!A:E,3,FALSE),0)</f>
        <v>100</v>
      </c>
      <c r="AC14" s="9">
        <f>_xlfn.IFNA(VLOOKUP(BB14,'Cost&amp;Time'!A:E,2,FALSE),0)+_xlfn.IFNA(VLOOKUP(BC14,'Cost&amp;Time'!A:E,2,FALSE),0)+_xlfn.IFNA(VLOOKUP(BD14,'Cost&amp;Time'!A:E,2,FALSE),0)+_xlfn.IFNA(VLOOKUP(BE14,'Cost&amp;Time'!A:E,2,FALSE),0)+_xlfn.IFNA(VLOOKUP(BF14,'Cost&amp;Time'!A:E,2,FALSE),0)+_xlfn.IFNA(VLOOKUP(BG14,'Cost&amp;Time'!A:E,2,FALSE),0)+_xlfn.IFNA(VLOOKUP(BH14,'Cost&amp;Time'!A:E,2,FALSE),0)+_xlfn.IFNA(VLOOKUP(BI14,'Cost&amp;Time'!A:E,2,FALSE),0)</f>
        <v>50</v>
      </c>
      <c r="AD14" s="9">
        <f>_xlfn.IFNA(VLOOKUP(BB14,'Cost&amp;Time'!A:E,4,FALSE),0)+_xlfn.IFNA(VLOOKUP(BC14,'Cost&amp;Time'!A:E,4,FALSE),0)+_xlfn.IFNA(VLOOKUP(BD14,'Cost&amp;Time'!A:E,4,FALSE),0)+_xlfn.IFNA(VLOOKUP(BE14,'Cost&amp;Time'!A:E,4,FALSE),0)+_xlfn.IFNA(VLOOKUP(BF14,'Cost&amp;Time'!A:E,4,FALSE),0)+_xlfn.IFNA(VLOOKUP(BG14,'Cost&amp;Time'!A:E,4,FALSE),0)+_xlfn.IFNA(VLOOKUP(BH14,'Cost&amp;Time'!A:E,4,FALSE),0)+_xlfn.IFNA(VLOOKUP(BI14,'Cost&amp;Time'!A:E,4,FALSE),0)</f>
        <v>0</v>
      </c>
      <c r="AE14" s="6">
        <f>_xlfn.IFNA(VLOOKUP(BB14,'Cost&amp;Time'!A:E,5,FALSE),0)+_xlfn.IFNA(VLOOKUP(BC14,'Cost&amp;Time'!A:E,5,FALSE),0)+_xlfn.IFNA(VLOOKUP(BD14,'Cost&amp;Time'!A:E,5,FALSE),0)+_xlfn.IFNA(VLOOKUP(BE14,'Cost&amp;Time'!A:E,5,FALSE),0)+_xlfn.IFNA(VLOOKUP(BF14,'Cost&amp;Time'!A:E,5,FALSE),0)+_xlfn.IFNA(VLOOKUP(BG14,'Cost&amp;Time'!A:E,5,FALSE),0)+_xlfn.IFNA(VLOOKUP(BH14,'Cost&amp;Time'!A:E,5,FALSE),0)+_xlfn.IFNA(VLOOKUP(BI14,'Cost&amp;Time'!A:E,5,FALSE),0)</f>
        <v>0</v>
      </c>
      <c r="AX14" s="28">
        <f>AX13+IF(AND(AG13=0,AL13=0),N13*Rates!B$9,IF(AND(AG13=1,AH13=0,AL13=0),N13*Rates!C$9,IF(AND(AH13=1,AL13=0),N13*Rates!D$9,IF(AND(AG13=0,AL13=1,AM13=0),N13*Rates!E$9,IF(AND(AG13=1,AH13=0,AL13=1,AM13=0),N13*Rates!F$9,IF(AND(AH13=1,AL13=1,AM13=0),N13*Rates!G$9,IF(AND(AG13=0,AM13=1,AN13=0),N13*Rates!H$9,IF(AND(AG13=1,AH13=0,AM13=1,AN13=0),N13*Rates!I$9,IF(AND(AH13=1,AM13=1,AN13=0),N13*Rates!J$9,IF(AND(AG13=0,AN13=1),N13*Rates!K$9,IF(AND(AG13=1,AH13=0,AN13=1),N13*Rates!L$9,N13*Rates!M19)))))))))))/6000*(A14-A13)*$A$1</f>
        <v>140.52083333333331</v>
      </c>
      <c r="AY14" s="28">
        <f>AY13+IF(AG13=0,P13*Rates!B$2,IF(AND(AG13=1,AH13=0),P13*Rates!C$2,Rates!D12))/6000*(A14-A13)*$A$1+IF(AG13=0,Q13*Rates!B$3,IF(AND(AG13=1,AH13=0),Q13*Rates!C$3,Rates!D13))/6000*(A14-A13)*$A$1+IF(AG13=0,R13*Rates!B$4,IF(AND(AG13=1,AH13=0),R13*Rates!C$4,Rates!D14))/6000*(A14-A13)*$A$1+IF(AG13=0,S13*Rates!B$5,IF(AND(AG13=1,AH13=0),S13*Rates!C$5,Rates!D15))/6000*(A14-A13)*$A$1+IF(AG13=0,T13*Rates!B$6,IF(AND(AG13=1,AH13=0),T13*Rates!C$6,Rates!D16))/6000*(A14-A13)*$A$1</f>
        <v>453.95749999999998</v>
      </c>
      <c r="AZ14" s="28">
        <f>AZ13+IF(AND(AG13=0,AO13=0),U13*Rates!B$13,IF(AND(AG13=1,AH13=0,AO13=0),U13*Rates!C$13,IF(AND(AH13=1,AO13=0),U13*Rates!D$13,IF(AND(AG13=0,AO13=1,AP13=0),U13*Rates!E$13,IF(AND(AG13=1,AH13=0,AO13=1,AP13=0),U13*Rates!F$13,IF(AND(AH13=1,AO13=1,AP13=0),U13*Rates!G$13,IF(AND(AG13=0,AP13=1),U13*Rates!H$13,IF(AND(AG13=1,AH13=0,AP13=1),U13*Rates!I$13,Rates!J23))))))))/6000*(A14-A13)*$A$1</f>
        <v>0</v>
      </c>
      <c r="BA14" s="28">
        <f>BA13+IF(AND(AG13=0,AQ13=0),V13*Rates!B$17,IF(AND(AG13=1,AH13=0,AQ13=0),V13*Rates!C$17,IF(AND(AH13=1,AQ13=0),V13*Rates!D$17,IF(AND(AG13=0,AQ13=1,AR13=0),V13*Rates!E$17,IF(AND(AG13=1,AH13=0,AQ13=1,AR13=0),V13*Rates!F$17,IF(AND(AH13=1,AQ13=1,AR13=0),V13*Rates!G$17,IF(AND(AG13=0,AR13=1),V13*Rates!H$17,IF(AND(AG13=1,AH13=0,AR13=1),V13*Rates!I$17,Rates!J27))))))))/6000*(A14-A13)*$A$1</f>
        <v>0</v>
      </c>
      <c r="BB14" t="s">
        <v>73</v>
      </c>
      <c r="BC14" t="s">
        <v>50</v>
      </c>
    </row>
    <row r="15" spans="1:56" x14ac:dyDescent="0.35">
      <c r="A15">
        <f t="shared" si="4"/>
        <v>300</v>
      </c>
      <c r="B15" s="5">
        <f t="shared" si="5"/>
        <v>3.472222222222222E-3</v>
      </c>
      <c r="C15" s="23">
        <f>C14-AB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93.624999999999943</v>
      </c>
      <c r="D15" s="23">
        <f>D14-AC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171.52545833333329</v>
      </c>
      <c r="E15" s="23">
        <f>E14-AD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50</v>
      </c>
      <c r="F15" s="24">
        <f>F14-AE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200</v>
      </c>
      <c r="G15" s="15">
        <f t="shared" si="0"/>
        <v>14</v>
      </c>
      <c r="H15" s="16">
        <v>1</v>
      </c>
      <c r="I15">
        <f t="shared" si="1"/>
        <v>15</v>
      </c>
      <c r="J15" s="16">
        <f>5+COUNTIF(BB$3:BP14,"House")*5</f>
        <v>20</v>
      </c>
      <c r="K15" s="6">
        <f t="shared" si="2"/>
        <v>0</v>
      </c>
      <c r="L15" s="9">
        <v>1</v>
      </c>
      <c r="N15" s="19">
        <v>4</v>
      </c>
      <c r="O15" s="13">
        <f t="shared" si="3"/>
        <v>9</v>
      </c>
      <c r="P15" s="38">
        <v>2</v>
      </c>
      <c r="Q15" s="38">
        <v>1</v>
      </c>
      <c r="R15" s="41">
        <v>5</v>
      </c>
      <c r="S15" s="41">
        <v>1</v>
      </c>
      <c r="W15" s="26">
        <f>W14-IF(AG14=0,P14*Rates!B$2,IF(AND(AG14=1,AH14=0),P14*Rates!C$2,Rates!D13))/6000*(A15-A14)*$A$1</f>
        <v>250.10787500000009</v>
      </c>
      <c r="X15" s="28">
        <f>X14-IF(AG14=0,Q14*Rates!B$3,IF(AND(AG14=1,AH14=0),Q14*Rates!C$3,Rates!D14))/6000*(A15-A14)*$A$1</f>
        <v>900</v>
      </c>
      <c r="Y15" s="28">
        <f>Y14-IF(AG14=0,R14*Rates!B$4,IF(AND(AG14=1,AH14=0),R14*Rates!C$4,Rates!D15))/6000*(A15-A14)*$A$1</f>
        <v>387.28874999999999</v>
      </c>
      <c r="Z15" s="29">
        <f>Z14-IF(AG14=0,S14*Rates!B$5,IF(AND(AG14=1,AH14=0),S14*Rates!C$5,Rates!D16))/6000*(A15-A14)*$A$1</f>
        <v>306.07791666666668</v>
      </c>
      <c r="AA15" s="28"/>
      <c r="AB15" s="9">
        <f>_xlfn.IFNA(VLOOKUP(BB15,'Cost&amp;Time'!A:E,3,FALSE),0)+_xlfn.IFNA(VLOOKUP(BC15,'Cost&amp;Time'!A:E,3,FALSE),0)+_xlfn.IFNA(VLOOKUP(BD15,'Cost&amp;Time'!A:E,3,FALSE),0)+_xlfn.IFNA(VLOOKUP(BE15,'Cost&amp;Time'!A:E,3,FALSE),0)+_xlfn.IFNA(VLOOKUP(BF15,'Cost&amp;Time'!A:E,3,FALSE),0)+_xlfn.IFNA(VLOOKUP(BG15,'Cost&amp;Time'!A:E,3,FALSE),0)+_xlfn.IFNA(VLOOKUP(BH15,'Cost&amp;Time'!A:E,3,FALSE),0)+_xlfn.IFNA(VLOOKUP(BI15,'Cost&amp;Time'!A:E,3,FALSE),0)</f>
        <v>0</v>
      </c>
      <c r="AC15" s="9">
        <f>_xlfn.IFNA(VLOOKUP(BB15,'Cost&amp;Time'!A:E,2,FALSE),0)+_xlfn.IFNA(VLOOKUP(BC15,'Cost&amp;Time'!A:E,2,FALSE),0)+_xlfn.IFNA(VLOOKUP(BD15,'Cost&amp;Time'!A:E,2,FALSE),0)+_xlfn.IFNA(VLOOKUP(BE15,'Cost&amp;Time'!A:E,2,FALSE),0)+_xlfn.IFNA(VLOOKUP(BF15,'Cost&amp;Time'!A:E,2,FALSE),0)+_xlfn.IFNA(VLOOKUP(BG15,'Cost&amp;Time'!A:E,2,FALSE),0)+_xlfn.IFNA(VLOOKUP(BH15,'Cost&amp;Time'!A:E,2,FALSE),0)+_xlfn.IFNA(VLOOKUP(BI15,'Cost&amp;Time'!A:E,2,FALSE),0)</f>
        <v>50</v>
      </c>
      <c r="AD15" s="9">
        <f>_xlfn.IFNA(VLOOKUP(BB15,'Cost&amp;Time'!A:E,4,FALSE),0)+_xlfn.IFNA(VLOOKUP(BC15,'Cost&amp;Time'!A:E,4,FALSE),0)+_xlfn.IFNA(VLOOKUP(BD15,'Cost&amp;Time'!A:E,4,FALSE),0)+_xlfn.IFNA(VLOOKUP(BE15,'Cost&amp;Time'!A:E,4,FALSE),0)+_xlfn.IFNA(VLOOKUP(BF15,'Cost&amp;Time'!A:E,4,FALSE),0)+_xlfn.IFNA(VLOOKUP(BG15,'Cost&amp;Time'!A:E,4,FALSE),0)+_xlfn.IFNA(VLOOKUP(BH15,'Cost&amp;Time'!A:E,4,FALSE),0)+_xlfn.IFNA(VLOOKUP(BI15,'Cost&amp;Time'!A:E,4,FALSE),0)</f>
        <v>0</v>
      </c>
      <c r="AE15" s="6">
        <f>_xlfn.IFNA(VLOOKUP(BB15,'Cost&amp;Time'!A:E,5,FALSE),0)+_xlfn.IFNA(VLOOKUP(BC15,'Cost&amp;Time'!A:E,5,FALSE),0)+_xlfn.IFNA(VLOOKUP(BD15,'Cost&amp;Time'!A:E,5,FALSE),0)+_xlfn.IFNA(VLOOKUP(BE15,'Cost&amp;Time'!A:E,5,FALSE),0)+_xlfn.IFNA(VLOOKUP(BF15,'Cost&amp;Time'!A:E,5,FALSE),0)+_xlfn.IFNA(VLOOKUP(BG15,'Cost&amp;Time'!A:E,5,FALSE),0)+_xlfn.IFNA(VLOOKUP(BH15,'Cost&amp;Time'!A:E,5,FALSE),0)+_xlfn.IFNA(VLOOKUP(BI15,'Cost&amp;Time'!A:E,5,FALSE),0)</f>
        <v>0</v>
      </c>
      <c r="AX15" s="28">
        <f>AX14+IF(AND(AG14=0,AL14=0),N14*Rates!B$9,IF(AND(AG14=1,AH14=0,AL14=0),N14*Rates!C$9,IF(AND(AH14=1,AL14=0),N14*Rates!D$9,IF(AND(AG14=0,AL14=1,AM14=0),N14*Rates!E$9,IF(AND(AG14=1,AH14=0,AL14=1,AM14=0),N14*Rates!F$9,IF(AND(AH14=1,AL14=1,AM14=0),N14*Rates!G$9,IF(AND(AG14=0,AM14=1,AN14=0),N14*Rates!H$9,IF(AND(AG14=1,AH14=0,AM14=1,AN14=0),N14*Rates!I$9,IF(AND(AH14=1,AM14=1,AN14=0),N14*Rates!J$9,IF(AND(AG14=0,AN14=1),N14*Rates!K$9,IF(AND(AG14=1,AH14=0,AN14=1),N14*Rates!L$9,N14*Rates!M20)))))))))))/6000*(A15-A14)*$A$1</f>
        <v>168.62499999999997</v>
      </c>
      <c r="AY15" s="28">
        <f>AY14+IF(AG14=0,P14*Rates!B$2,IF(AND(AG14=1,AH14=0),P14*Rates!C$2,Rates!D13))/6000*(A15-A14)*$A$1+IF(AG14=0,Q14*Rates!B$3,IF(AND(AG14=1,AH14=0),Q14*Rates!C$3,Rates!D14))/6000*(A15-A14)*$A$1+IF(AG14=0,R14*Rates!B$4,IF(AND(AG14=1,AH14=0),R14*Rates!C$4,Rates!D15))/6000*(A15-A14)*$A$1+IF(AG14=0,S14*Rates!B$5,IF(AND(AG14=1,AH14=0),S14*Rates!C$5,Rates!D16))/6000*(A15-A14)*$A$1+IF(AG14=0,T14*Rates!B$6,IF(AND(AG14=1,AH14=0),T14*Rates!C$6,Rates!D17))/6000*(A15-A14)*$A$1</f>
        <v>521.5254583333334</v>
      </c>
      <c r="AZ15" s="28">
        <f>AZ14+IF(AND(AG14=0,AO14=0),U14*Rates!B$13,IF(AND(AG14=1,AH14=0,AO14=0),U14*Rates!C$13,IF(AND(AH14=1,AO14=0),U14*Rates!D$13,IF(AND(AG14=0,AO14=1,AP14=0),U14*Rates!E$13,IF(AND(AG14=1,AH14=0,AO14=1,AP14=0),U14*Rates!F$13,IF(AND(AH14=1,AO14=1,AP14=0),U14*Rates!G$13,IF(AND(AG14=0,AP14=1),U14*Rates!H$13,IF(AND(AG14=1,AH14=0,AP14=1),U14*Rates!I$13,Rates!J24))))))))/6000*(A15-A14)*$A$1</f>
        <v>0</v>
      </c>
      <c r="BA15" s="28">
        <f>BA14+IF(AND(AG14=0,AQ14=0),V14*Rates!B$17,IF(AND(AG14=1,AH14=0,AQ14=0),V14*Rates!C$17,IF(AND(AH14=1,AQ14=0),V14*Rates!D$17,IF(AND(AG14=0,AQ14=1,AR14=0),V14*Rates!E$17,IF(AND(AG14=1,AH14=0,AQ14=1,AR14=0),V14*Rates!F$17,IF(AND(AH14=1,AQ14=1,AR14=0),V14*Rates!G$17,IF(AND(AG14=0,AR14=1),V14*Rates!H$17,IF(AND(AG14=1,AH14=0,AR14=1),V14*Rates!I$17,Rates!J28))))))))/6000*(A15-A14)*$A$1</f>
        <v>0</v>
      </c>
      <c r="BB15" t="s">
        <v>73</v>
      </c>
    </row>
    <row r="16" spans="1:56" x14ac:dyDescent="0.35">
      <c r="A16">
        <f t="shared" si="4"/>
        <v>325</v>
      </c>
      <c r="B16" s="5">
        <f t="shared" si="5"/>
        <v>3.7615740740740739E-3</v>
      </c>
      <c r="C16" s="23">
        <f>C15-AB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121.7291666666666</v>
      </c>
      <c r="D16" s="23">
        <f>D15-AC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199.79358333333326</v>
      </c>
      <c r="E16" s="23">
        <f>E15-AD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50</v>
      </c>
      <c r="F16" s="24">
        <f>F15-AE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200</v>
      </c>
      <c r="G16" s="15">
        <f t="shared" si="0"/>
        <v>15</v>
      </c>
      <c r="H16" s="16">
        <v>1</v>
      </c>
      <c r="I16">
        <f t="shared" si="1"/>
        <v>16</v>
      </c>
      <c r="J16" s="16">
        <f>5+COUNTIF(BB$3:BP15,"House")*5</f>
        <v>20</v>
      </c>
      <c r="K16" s="6">
        <f t="shared" si="2"/>
        <v>0</v>
      </c>
      <c r="N16" s="19">
        <v>4</v>
      </c>
      <c r="O16" s="13">
        <f t="shared" si="3"/>
        <v>11</v>
      </c>
      <c r="P16" s="38">
        <v>2</v>
      </c>
      <c r="Q16" s="38">
        <v>2</v>
      </c>
      <c r="R16" s="41">
        <v>5</v>
      </c>
      <c r="S16" s="41">
        <v>2</v>
      </c>
      <c r="W16" s="26">
        <f>W15-IF(AG15=0,P15*Rates!B$2,IF(AND(AG15=1,AH15=0),P15*Rates!C$2,Rates!D14))/6000*(A16-A15)*$A$1</f>
        <v>234.6941250000001</v>
      </c>
      <c r="X16" s="28">
        <f>X15-IF(AG15=0,Q15*Rates!B$3,IF(AND(AG15=1,AH15=0),Q15*Rates!C$3,Rates!D15))/6000*(A16-A15)*$A$1</f>
        <v>893.9239583333333</v>
      </c>
      <c r="Y16" s="28">
        <f>Y15-IF(AG15=0,R15*Rates!B$4,IF(AND(AG15=1,AH15=0),R15*Rates!C$4,Rates!D16))/6000*(A16-A15)*$A$1</f>
        <v>339.4325</v>
      </c>
      <c r="Z16" s="29">
        <f>Z15-IF(AG15=0,S15*Rates!B$5,IF(AND(AG15=1,AH15=0),S15*Rates!C$5,Rates!D17))/6000*(A16-A15)*$A$1</f>
        <v>297.15583333333336</v>
      </c>
      <c r="AA16" s="28"/>
      <c r="AB16" s="9">
        <f>_xlfn.IFNA(VLOOKUP(BB16,'Cost&amp;Time'!A:E,3,FALSE),0)+_xlfn.IFNA(VLOOKUP(BC16,'Cost&amp;Time'!A:E,3,FALSE),0)+_xlfn.IFNA(VLOOKUP(BD16,'Cost&amp;Time'!A:E,3,FALSE),0)+_xlfn.IFNA(VLOOKUP(BE16,'Cost&amp;Time'!A:E,3,FALSE),0)+_xlfn.IFNA(VLOOKUP(BF16,'Cost&amp;Time'!A:E,3,FALSE),0)+_xlfn.IFNA(VLOOKUP(BG16,'Cost&amp;Time'!A:E,3,FALSE),0)+_xlfn.IFNA(VLOOKUP(BH16,'Cost&amp;Time'!A:E,3,FALSE),0)+_xlfn.IFNA(VLOOKUP(BI16,'Cost&amp;Time'!A:E,3,FALSE),0)</f>
        <v>0</v>
      </c>
      <c r="AC16" s="9">
        <f>_xlfn.IFNA(VLOOKUP(BB16,'Cost&amp;Time'!A:E,2,FALSE),0)+_xlfn.IFNA(VLOOKUP(BC16,'Cost&amp;Time'!A:E,2,FALSE),0)+_xlfn.IFNA(VLOOKUP(BD16,'Cost&amp;Time'!A:E,2,FALSE),0)+_xlfn.IFNA(VLOOKUP(BE16,'Cost&amp;Time'!A:E,2,FALSE),0)+_xlfn.IFNA(VLOOKUP(BF16,'Cost&amp;Time'!A:E,2,FALSE),0)+_xlfn.IFNA(VLOOKUP(BG16,'Cost&amp;Time'!A:E,2,FALSE),0)+_xlfn.IFNA(VLOOKUP(BH16,'Cost&amp;Time'!A:E,2,FALSE),0)+_xlfn.IFNA(VLOOKUP(BI16,'Cost&amp;Time'!A:E,2,FALSE),0)</f>
        <v>50</v>
      </c>
      <c r="AD16" s="9">
        <f>_xlfn.IFNA(VLOOKUP(BB16,'Cost&amp;Time'!A:E,4,FALSE),0)+_xlfn.IFNA(VLOOKUP(BC16,'Cost&amp;Time'!A:E,4,FALSE),0)+_xlfn.IFNA(VLOOKUP(BD16,'Cost&amp;Time'!A:E,4,FALSE),0)+_xlfn.IFNA(VLOOKUP(BE16,'Cost&amp;Time'!A:E,4,FALSE),0)+_xlfn.IFNA(VLOOKUP(BF16,'Cost&amp;Time'!A:E,4,FALSE),0)+_xlfn.IFNA(VLOOKUP(BG16,'Cost&amp;Time'!A:E,4,FALSE),0)+_xlfn.IFNA(VLOOKUP(BH16,'Cost&amp;Time'!A:E,4,FALSE),0)+_xlfn.IFNA(VLOOKUP(BI16,'Cost&amp;Time'!A:E,4,FALSE),0)</f>
        <v>0</v>
      </c>
      <c r="AE16" s="6">
        <f>_xlfn.IFNA(VLOOKUP(BB16,'Cost&amp;Time'!A:E,5,FALSE),0)+_xlfn.IFNA(VLOOKUP(BC16,'Cost&amp;Time'!A:E,5,FALSE),0)+_xlfn.IFNA(VLOOKUP(BD16,'Cost&amp;Time'!A:E,5,FALSE),0)+_xlfn.IFNA(VLOOKUP(BE16,'Cost&amp;Time'!A:E,5,FALSE),0)+_xlfn.IFNA(VLOOKUP(BF16,'Cost&amp;Time'!A:E,5,FALSE),0)+_xlfn.IFNA(VLOOKUP(BG16,'Cost&amp;Time'!A:E,5,FALSE),0)+_xlfn.IFNA(VLOOKUP(BH16,'Cost&amp;Time'!A:E,5,FALSE),0)+_xlfn.IFNA(VLOOKUP(BI16,'Cost&amp;Time'!A:E,5,FALSE),0)</f>
        <v>0</v>
      </c>
      <c r="AX16" s="28">
        <f>AX15+IF(AND(AG15=0,AL15=0),N15*Rates!B$9,IF(AND(AG15=1,AH15=0,AL15=0),N15*Rates!C$9,IF(AND(AH15=1,AL15=0),N15*Rates!D$9,IF(AND(AG15=0,AL15=1,AM15=0),N15*Rates!E$9,IF(AND(AG15=1,AH15=0,AL15=1,AM15=0),N15*Rates!F$9,IF(AND(AH15=1,AL15=1,AM15=0),N15*Rates!G$9,IF(AND(AG15=0,AM15=1,AN15=0),N15*Rates!H$9,IF(AND(AG15=1,AH15=0,AM15=1,AN15=0),N15*Rates!I$9,IF(AND(AH15=1,AM15=1,AN15=0),N15*Rates!J$9,IF(AND(AG15=0,AN15=1),N15*Rates!K$9,IF(AND(AG15=1,AH15=0,AN15=1),N15*Rates!L$9,N15*Rates!M21)))))))))))/6000*(A16-A15)*$A$1</f>
        <v>196.72916666666663</v>
      </c>
      <c r="AY16" s="28">
        <f>AY15+IF(AG15=0,P15*Rates!B$2,IF(AND(AG15=1,AH15=0),P15*Rates!C$2,Rates!D14))/6000*(A16-A15)*$A$1+IF(AG15=0,Q15*Rates!B$3,IF(AND(AG15=1,AH15=0),Q15*Rates!C$3,Rates!D15))/6000*(A16-A15)*$A$1+IF(AG15=0,R15*Rates!B$4,IF(AND(AG15=1,AH15=0),R15*Rates!C$4,Rates!D16))/6000*(A16-A15)*$A$1+IF(AG15=0,S15*Rates!B$5,IF(AND(AG15=1,AH15=0),S15*Rates!C$5,Rates!D17))/6000*(A16-A15)*$A$1+IF(AG15=0,T15*Rates!B$6,IF(AND(AG15=1,AH15=0),T15*Rates!C$6,Rates!D18))/6000*(A16-A15)*$A$1</f>
        <v>599.79358333333357</v>
      </c>
      <c r="AZ16" s="28">
        <f>AZ15+IF(AND(AG15=0,AO15=0),U15*Rates!B$13,IF(AND(AG15=1,AH15=0,AO15=0),U15*Rates!C$13,IF(AND(AH15=1,AO15=0),U15*Rates!D$13,IF(AND(AG15=0,AO15=1,AP15=0),U15*Rates!E$13,IF(AND(AG15=1,AH15=0,AO15=1,AP15=0),U15*Rates!F$13,IF(AND(AH15=1,AO15=1,AP15=0),U15*Rates!G$13,IF(AND(AG15=0,AP15=1),U15*Rates!H$13,IF(AND(AG15=1,AH15=0,AP15=1),U15*Rates!I$13,Rates!J25))))))))/6000*(A16-A15)*$A$1</f>
        <v>0</v>
      </c>
      <c r="BA16" s="28">
        <f>BA15+IF(AND(AG15=0,AQ15=0),V15*Rates!B$17,IF(AND(AG15=1,AH15=0,AQ15=0),V15*Rates!C$17,IF(AND(AH15=1,AQ15=0),V15*Rates!D$17,IF(AND(AG15=0,AQ15=1,AR15=0),V15*Rates!E$17,IF(AND(AG15=1,AH15=0,AQ15=1,AR15=0),V15*Rates!F$17,IF(AND(AH15=1,AQ15=1,AR15=0),V15*Rates!G$17,IF(AND(AG15=0,AR15=1),V15*Rates!H$17,IF(AND(AG15=1,AH15=0,AR15=1),V15*Rates!I$17,Rates!J29))))))))/6000*(A16-A15)*$A$1</f>
        <v>0</v>
      </c>
      <c r="BB16" t="s">
        <v>73</v>
      </c>
    </row>
    <row r="17" spans="1:58" x14ac:dyDescent="0.35">
      <c r="A17">
        <f t="shared" si="4"/>
        <v>350</v>
      </c>
      <c r="B17" s="5">
        <f t="shared" si="5"/>
        <v>4.0509259259259257E-3</v>
      </c>
      <c r="C17" s="23">
        <f>C16-AB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149.83333333333326</v>
      </c>
      <c r="D17" s="23">
        <f>D16-AC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243.05983333333324</v>
      </c>
      <c r="E17" s="23">
        <f>E16-AD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50</v>
      </c>
      <c r="F17" s="24">
        <f>F16-AE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200</v>
      </c>
      <c r="G17" s="15">
        <f t="shared" si="0"/>
        <v>16</v>
      </c>
      <c r="H17" s="16">
        <v>1</v>
      </c>
      <c r="I17">
        <f t="shared" si="1"/>
        <v>17</v>
      </c>
      <c r="J17" s="16">
        <f>5+COUNTIF(BB$3:BP16,"House")*5</f>
        <v>20</v>
      </c>
      <c r="K17" s="6">
        <f t="shared" si="2"/>
        <v>0</v>
      </c>
      <c r="N17" s="19">
        <v>4</v>
      </c>
      <c r="O17" s="13">
        <f t="shared" si="3"/>
        <v>12</v>
      </c>
      <c r="P17" s="38">
        <v>3</v>
      </c>
      <c r="Q17" s="38">
        <v>2</v>
      </c>
      <c r="R17" s="41">
        <v>5</v>
      </c>
      <c r="S17" s="41">
        <v>2</v>
      </c>
      <c r="W17" s="26">
        <f>W16-IF(AG16=0,P16*Rates!B$2,IF(AND(AG16=1,AH16=0),P16*Rates!C$2,Rates!D15))/6000*(A17-A16)*$A$1</f>
        <v>219.28037500000011</v>
      </c>
      <c r="X17" s="28">
        <f>X16-IF(AG16=0,Q16*Rates!B$3,IF(AND(AG16=1,AH16=0),Q16*Rates!C$3,Rates!D16))/6000*(A17-A16)*$A$1</f>
        <v>881.77187500000002</v>
      </c>
      <c r="Y17" s="28">
        <f>Y16-IF(AG16=0,R16*Rates!B$4,IF(AND(AG16=1,AH16=0),R16*Rates!C$4,Rates!D17))/6000*(A17-A16)*$A$1</f>
        <v>291.57625000000002</v>
      </c>
      <c r="Z17" s="29">
        <f>Z16-IF(AG16=0,S16*Rates!B$5,IF(AND(AG16=1,AH16=0),S16*Rates!C$5,Rates!D18))/6000*(A17-A16)*$A$1</f>
        <v>279.31166666666672</v>
      </c>
      <c r="AA17" s="28"/>
      <c r="AB17" s="9">
        <f>_xlfn.IFNA(VLOOKUP(BB17,'Cost&amp;Time'!A:E,3,FALSE),0)+_xlfn.IFNA(VLOOKUP(BC17,'Cost&amp;Time'!A:E,3,FALSE),0)+_xlfn.IFNA(VLOOKUP(BD17,'Cost&amp;Time'!A:E,3,FALSE),0)+_xlfn.IFNA(VLOOKUP(BE17,'Cost&amp;Time'!A:E,3,FALSE),0)+_xlfn.IFNA(VLOOKUP(BF17,'Cost&amp;Time'!A:E,3,FALSE),0)+_xlfn.IFNA(VLOOKUP(BG17,'Cost&amp;Time'!A:E,3,FALSE),0)+_xlfn.IFNA(VLOOKUP(BH17,'Cost&amp;Time'!A:E,3,FALSE),0)+_xlfn.IFNA(VLOOKUP(BI17,'Cost&amp;Time'!A:E,3,FALSE),0)</f>
        <v>0</v>
      </c>
      <c r="AC17" s="9">
        <f>_xlfn.IFNA(VLOOKUP(BB17,'Cost&amp;Time'!A:E,2,FALSE),0)+_xlfn.IFNA(VLOOKUP(BC17,'Cost&amp;Time'!A:E,2,FALSE),0)+_xlfn.IFNA(VLOOKUP(BD17,'Cost&amp;Time'!A:E,2,FALSE),0)+_xlfn.IFNA(VLOOKUP(BE17,'Cost&amp;Time'!A:E,2,FALSE),0)+_xlfn.IFNA(VLOOKUP(BF17,'Cost&amp;Time'!A:E,2,FALSE),0)+_xlfn.IFNA(VLOOKUP(BG17,'Cost&amp;Time'!A:E,2,FALSE),0)+_xlfn.IFNA(VLOOKUP(BH17,'Cost&amp;Time'!A:E,2,FALSE),0)+_xlfn.IFNA(VLOOKUP(BI17,'Cost&amp;Time'!A:E,2,FALSE),0)</f>
        <v>50</v>
      </c>
      <c r="AD17" s="9">
        <f>_xlfn.IFNA(VLOOKUP(BB17,'Cost&amp;Time'!A:E,4,FALSE),0)+_xlfn.IFNA(VLOOKUP(BC17,'Cost&amp;Time'!A:E,4,FALSE),0)+_xlfn.IFNA(VLOOKUP(BD17,'Cost&amp;Time'!A:E,4,FALSE),0)+_xlfn.IFNA(VLOOKUP(BE17,'Cost&amp;Time'!A:E,4,FALSE),0)+_xlfn.IFNA(VLOOKUP(BF17,'Cost&amp;Time'!A:E,4,FALSE),0)+_xlfn.IFNA(VLOOKUP(BG17,'Cost&amp;Time'!A:E,4,FALSE),0)+_xlfn.IFNA(VLOOKUP(BH17,'Cost&amp;Time'!A:E,4,FALSE),0)+_xlfn.IFNA(VLOOKUP(BI17,'Cost&amp;Time'!A:E,4,FALSE),0)</f>
        <v>0</v>
      </c>
      <c r="AE17" s="6">
        <f>_xlfn.IFNA(VLOOKUP(BB17,'Cost&amp;Time'!A:E,5,FALSE),0)+_xlfn.IFNA(VLOOKUP(BC17,'Cost&amp;Time'!A:E,5,FALSE),0)+_xlfn.IFNA(VLOOKUP(BD17,'Cost&amp;Time'!A:E,5,FALSE),0)+_xlfn.IFNA(VLOOKUP(BE17,'Cost&amp;Time'!A:E,5,FALSE),0)+_xlfn.IFNA(VLOOKUP(BF17,'Cost&amp;Time'!A:E,5,FALSE),0)+_xlfn.IFNA(VLOOKUP(BG17,'Cost&amp;Time'!A:E,5,FALSE),0)+_xlfn.IFNA(VLOOKUP(BH17,'Cost&amp;Time'!A:E,5,FALSE),0)+_xlfn.IFNA(VLOOKUP(BI17,'Cost&amp;Time'!A:E,5,FALSE),0)</f>
        <v>0</v>
      </c>
      <c r="AX17" s="28">
        <f>AX16+IF(AND(AG16=0,AL16=0),N16*Rates!B$9,IF(AND(AG16=1,AH16=0,AL16=0),N16*Rates!C$9,IF(AND(AH16=1,AL16=0),N16*Rates!D$9,IF(AND(AG16=0,AL16=1,AM16=0),N16*Rates!E$9,IF(AND(AG16=1,AH16=0,AL16=1,AM16=0),N16*Rates!F$9,IF(AND(AH16=1,AL16=1,AM16=0),N16*Rates!G$9,IF(AND(AG16=0,AM16=1,AN16=0),N16*Rates!H$9,IF(AND(AG16=1,AH16=0,AM16=1,AN16=0),N16*Rates!I$9,IF(AND(AH16=1,AM16=1,AN16=0),N16*Rates!J$9,IF(AND(AG16=0,AN16=1),N16*Rates!K$9,IF(AND(AG16=1,AH16=0,AN16=1),N16*Rates!L$9,N16*Rates!M22)))))))))))/6000*(A17-A16)*$A$1</f>
        <v>224.83333333333329</v>
      </c>
      <c r="AY17" s="28">
        <f>AY16+IF(AG16=0,P16*Rates!B$2,IF(AND(AG16=1,AH16=0),P16*Rates!C$2,Rates!D15))/6000*(A17-A16)*$A$1+IF(AG16=0,Q16*Rates!B$3,IF(AND(AG16=1,AH16=0),Q16*Rates!C$3,Rates!D16))/6000*(A17-A16)*$A$1+IF(AG16=0,R16*Rates!B$4,IF(AND(AG16=1,AH16=0),R16*Rates!C$4,Rates!D17))/6000*(A17-A16)*$A$1+IF(AG16=0,S16*Rates!B$5,IF(AND(AG16=1,AH16=0),S16*Rates!C$5,Rates!D18))/6000*(A17-A16)*$A$1+IF(AG16=0,T16*Rates!B$6,IF(AND(AG16=1,AH16=0),T16*Rates!C$6,Rates!D19))/6000*(A17-A16)*$A$1</f>
        <v>693.05983333333359</v>
      </c>
      <c r="AZ17" s="28">
        <f>AZ16+IF(AND(AG16=0,AO16=0),U16*Rates!B$13,IF(AND(AG16=1,AH16=0,AO16=0),U16*Rates!C$13,IF(AND(AH16=1,AO16=0),U16*Rates!D$13,IF(AND(AG16=0,AO16=1,AP16=0),U16*Rates!E$13,IF(AND(AG16=1,AH16=0,AO16=1,AP16=0),U16*Rates!F$13,IF(AND(AH16=1,AO16=1,AP16=0),U16*Rates!G$13,IF(AND(AG16=0,AP16=1),U16*Rates!H$13,IF(AND(AG16=1,AH16=0,AP16=1),U16*Rates!I$13,Rates!J26))))))))/6000*(A17-A16)*$A$1</f>
        <v>0</v>
      </c>
      <c r="BA17" s="28">
        <f>BA16+IF(AND(AG16=0,AQ16=0),V16*Rates!B$17,IF(AND(AG16=1,AH16=0,AQ16=0),V16*Rates!C$17,IF(AND(AH16=1,AQ16=0),V16*Rates!D$17,IF(AND(AG16=0,AQ16=1,AR16=0),V16*Rates!E$17,IF(AND(AG16=1,AH16=0,AQ16=1,AR16=0),V16*Rates!F$17,IF(AND(AH16=1,AQ16=1,AR16=0),V16*Rates!G$17,IF(AND(AG16=0,AR16=1),V16*Rates!H$17,IF(AND(AG16=1,AH16=0,AR16=1),V16*Rates!I$17,Rates!J30))))))))/6000*(A17-A16)*$A$1</f>
        <v>0</v>
      </c>
      <c r="BB17" t="s">
        <v>73</v>
      </c>
    </row>
    <row r="18" spans="1:58" x14ac:dyDescent="0.35">
      <c r="A18">
        <f t="shared" si="4"/>
        <v>375</v>
      </c>
      <c r="B18" s="5">
        <f t="shared" si="5"/>
        <v>4.340277777777778E-3</v>
      </c>
      <c r="C18" s="23">
        <f>C17-AB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177.93749999999991</v>
      </c>
      <c r="D18" s="23">
        <f>D17-AC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294.03295833333323</v>
      </c>
      <c r="E18" s="23">
        <f>E17-AD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50</v>
      </c>
      <c r="F18" s="24">
        <f>F17-AE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200</v>
      </c>
      <c r="G18" s="15">
        <f t="shared" si="0"/>
        <v>17</v>
      </c>
      <c r="H18" s="16">
        <v>1</v>
      </c>
      <c r="I18">
        <f t="shared" si="1"/>
        <v>18</v>
      </c>
      <c r="J18" s="16">
        <f>5+COUNTIF(BB$3:BP17,"House")*5</f>
        <v>20</v>
      </c>
      <c r="K18" s="6">
        <f t="shared" si="2"/>
        <v>0</v>
      </c>
      <c r="L18" s="17">
        <v>1</v>
      </c>
      <c r="N18" s="19">
        <v>4</v>
      </c>
      <c r="O18" s="13">
        <f t="shared" si="3"/>
        <v>12</v>
      </c>
      <c r="P18" s="38">
        <v>3</v>
      </c>
      <c r="Q18" s="38">
        <v>2</v>
      </c>
      <c r="R18" s="41">
        <v>5</v>
      </c>
      <c r="S18" s="41">
        <v>2</v>
      </c>
      <c r="W18" s="26">
        <f>W17-IF(AG17=0,P17*Rates!B$2,IF(AND(AG17=1,AH17=0),P17*Rates!C$2,Rates!D16))/6000*(A18-A17)*$A$1</f>
        <v>196.15975000000012</v>
      </c>
      <c r="X18" s="28">
        <f>X17-IF(AG17=0,Q17*Rates!B$3,IF(AND(AG17=1,AH17=0),Q17*Rates!C$3,Rates!D17))/6000*(A18-A17)*$A$1</f>
        <v>869.61979166666674</v>
      </c>
      <c r="Y18" s="28">
        <f>Y17-IF(AG17=0,R17*Rates!B$4,IF(AND(AG17=1,AH17=0),R17*Rates!C$4,Rates!D18))/6000*(A18-A17)*$A$1</f>
        <v>243.72000000000003</v>
      </c>
      <c r="Z18" s="29">
        <f>Z17-IF(AG17=0,S17*Rates!B$5,IF(AND(AG17=1,AH17=0),S17*Rates!C$5,Rates!D19))/6000*(A18-A17)*$A$1</f>
        <v>261.46750000000009</v>
      </c>
      <c r="AA18" s="28"/>
      <c r="AB18" s="9">
        <f>_xlfn.IFNA(VLOOKUP(BB18,'Cost&amp;Time'!A:E,3,FALSE),0)+_xlfn.IFNA(VLOOKUP(BC18,'Cost&amp;Time'!A:E,3,FALSE),0)+_xlfn.IFNA(VLOOKUP(BD18,'Cost&amp;Time'!A:E,3,FALSE),0)+_xlfn.IFNA(VLOOKUP(BE18,'Cost&amp;Time'!A:E,3,FALSE),0)+_xlfn.IFNA(VLOOKUP(BF18,'Cost&amp;Time'!A:E,3,FALSE),0)+_xlfn.IFNA(VLOOKUP(BG18,'Cost&amp;Time'!A:E,3,FALSE),0)+_xlfn.IFNA(VLOOKUP(BH18,'Cost&amp;Time'!A:E,3,FALSE),0)+_xlfn.IFNA(VLOOKUP(BI18,'Cost&amp;Time'!A:E,3,FALSE),0)</f>
        <v>25</v>
      </c>
      <c r="AC18" s="9">
        <f>_xlfn.IFNA(VLOOKUP(BB18,'Cost&amp;Time'!A:E,2,FALSE),0)+_xlfn.IFNA(VLOOKUP(BC18,'Cost&amp;Time'!A:E,2,FALSE),0)+_xlfn.IFNA(VLOOKUP(BD18,'Cost&amp;Time'!A:E,2,FALSE),0)+_xlfn.IFNA(VLOOKUP(BE18,'Cost&amp;Time'!A:E,2,FALSE),0)+_xlfn.IFNA(VLOOKUP(BF18,'Cost&amp;Time'!A:E,2,FALSE),0)+_xlfn.IFNA(VLOOKUP(BG18,'Cost&amp;Time'!A:E,2,FALSE),0)+_xlfn.IFNA(VLOOKUP(BH18,'Cost&amp;Time'!A:E,2,FALSE),0)+_xlfn.IFNA(VLOOKUP(BI18,'Cost&amp;Time'!A:E,2,FALSE),0)</f>
        <v>50</v>
      </c>
      <c r="AD18" s="9">
        <f>_xlfn.IFNA(VLOOKUP(BB18,'Cost&amp;Time'!A:E,4,FALSE),0)+_xlfn.IFNA(VLOOKUP(BC18,'Cost&amp;Time'!A:E,4,FALSE),0)+_xlfn.IFNA(VLOOKUP(BD18,'Cost&amp;Time'!A:E,4,FALSE),0)+_xlfn.IFNA(VLOOKUP(BE18,'Cost&amp;Time'!A:E,4,FALSE),0)+_xlfn.IFNA(VLOOKUP(BF18,'Cost&amp;Time'!A:E,4,FALSE),0)+_xlfn.IFNA(VLOOKUP(BG18,'Cost&amp;Time'!A:E,4,FALSE),0)+_xlfn.IFNA(VLOOKUP(BH18,'Cost&amp;Time'!A:E,4,FALSE),0)+_xlfn.IFNA(VLOOKUP(BI18,'Cost&amp;Time'!A:E,4,FALSE),0)</f>
        <v>0</v>
      </c>
      <c r="AE18" s="6">
        <f>_xlfn.IFNA(VLOOKUP(BB18,'Cost&amp;Time'!A:E,5,FALSE),0)+_xlfn.IFNA(VLOOKUP(BC18,'Cost&amp;Time'!A:E,5,FALSE),0)+_xlfn.IFNA(VLOOKUP(BD18,'Cost&amp;Time'!A:E,5,FALSE),0)+_xlfn.IFNA(VLOOKUP(BE18,'Cost&amp;Time'!A:E,5,FALSE),0)+_xlfn.IFNA(VLOOKUP(BF18,'Cost&amp;Time'!A:E,5,FALSE),0)+_xlfn.IFNA(VLOOKUP(BG18,'Cost&amp;Time'!A:E,5,FALSE),0)+_xlfn.IFNA(VLOOKUP(BH18,'Cost&amp;Time'!A:E,5,FALSE),0)+_xlfn.IFNA(VLOOKUP(BI18,'Cost&amp;Time'!A:E,5,FALSE),0)</f>
        <v>0</v>
      </c>
      <c r="AX18" s="28">
        <f>AX17+IF(AND(AG17=0,AL17=0),N17*Rates!B$9,IF(AND(AG17=1,AH17=0,AL17=0),N17*Rates!C$9,IF(AND(AH17=1,AL17=0),N17*Rates!D$9,IF(AND(AG17=0,AL17=1,AM17=0),N17*Rates!E$9,IF(AND(AG17=1,AH17=0,AL17=1,AM17=0),N17*Rates!F$9,IF(AND(AH17=1,AL17=1,AM17=0),N17*Rates!G$9,IF(AND(AG17=0,AM17=1,AN17=0),N17*Rates!H$9,IF(AND(AG17=1,AH17=0,AM17=1,AN17=0),N17*Rates!I$9,IF(AND(AH17=1,AM17=1,AN17=0),N17*Rates!J$9,IF(AND(AG17=0,AN17=1),N17*Rates!K$9,IF(AND(AG17=1,AH17=0,AN17=1),N17*Rates!L$9,N17*Rates!M23)))))))))))/6000*(A18-A17)*$A$1</f>
        <v>252.93749999999994</v>
      </c>
      <c r="AY18" s="28">
        <f>AY17+IF(AG17=0,P17*Rates!B$2,IF(AND(AG17=1,AH17=0),P17*Rates!C$2,Rates!D16))/6000*(A18-A17)*$A$1+IF(AG17=0,Q17*Rates!B$3,IF(AND(AG17=1,AH17=0),Q17*Rates!C$3,Rates!D17))/6000*(A18-A17)*$A$1+IF(AG17=0,R17*Rates!B$4,IF(AND(AG17=1,AH17=0),R17*Rates!C$4,Rates!D18))/6000*(A18-A17)*$A$1+IF(AG17=0,S17*Rates!B$5,IF(AND(AG17=1,AH17=0),S17*Rates!C$5,Rates!D19))/6000*(A18-A17)*$A$1+IF(AG17=0,T17*Rates!B$6,IF(AND(AG17=1,AH17=0),T17*Rates!C$6,Rates!D20))/6000*(A18-A17)*$A$1</f>
        <v>794.03295833333357</v>
      </c>
      <c r="AZ18" s="28">
        <f>AZ17+IF(AND(AG17=0,AO17=0),U17*Rates!B$13,IF(AND(AG17=1,AH17=0,AO17=0),U17*Rates!C$13,IF(AND(AH17=1,AO17=0),U17*Rates!D$13,IF(AND(AG17=0,AO17=1,AP17=0),U17*Rates!E$13,IF(AND(AG17=1,AH17=0,AO17=1,AP17=0),U17*Rates!F$13,IF(AND(AH17=1,AO17=1,AP17=0),U17*Rates!G$13,IF(AND(AG17=0,AP17=1),U17*Rates!H$13,IF(AND(AG17=1,AH17=0,AP17=1),U17*Rates!I$13,Rates!J27))))))))/6000*(A18-A17)*$A$1</f>
        <v>0</v>
      </c>
      <c r="BA18" s="28">
        <f>BA17+IF(AND(AG17=0,AQ17=0),V17*Rates!B$17,IF(AND(AG17=1,AH17=0,AQ17=0),V17*Rates!C$17,IF(AND(AH17=1,AQ17=0),V17*Rates!D$17,IF(AND(AG17=0,AQ17=1,AR17=0),V17*Rates!E$17,IF(AND(AG17=1,AH17=0,AQ17=1,AR17=0),V17*Rates!F$17,IF(AND(AH17=1,AQ17=1,AR17=0),V17*Rates!G$17,IF(AND(AG17=0,AR17=1),V17*Rates!H$17,IF(AND(AG17=1,AH17=0,AR17=1),V17*Rates!I$17,Rates!J31))))))))/6000*(A18-A17)*$A$1</f>
        <v>0</v>
      </c>
      <c r="BB18" t="s">
        <v>73</v>
      </c>
      <c r="BC18" t="s">
        <v>49</v>
      </c>
    </row>
    <row r="19" spans="1:58" x14ac:dyDescent="0.35">
      <c r="A19">
        <f t="shared" si="4"/>
        <v>400</v>
      </c>
      <c r="B19" s="5">
        <f t="shared" si="5"/>
        <v>4.6296296296296294E-3</v>
      </c>
      <c r="C19" s="23">
        <f>C18-AB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181.04166666666657</v>
      </c>
      <c r="D19" s="23">
        <f>D18-AC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345.00608333333321</v>
      </c>
      <c r="E19" s="23">
        <f>E18-AD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50</v>
      </c>
      <c r="F19" s="24">
        <f>F18-AE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200</v>
      </c>
      <c r="G19" s="15">
        <f t="shared" si="0"/>
        <v>18</v>
      </c>
      <c r="H19" s="16">
        <v>1</v>
      </c>
      <c r="I19">
        <f t="shared" si="1"/>
        <v>19</v>
      </c>
      <c r="J19" s="16">
        <f>5+COUNTIF(BB$3:BP18,"House")*5</f>
        <v>25</v>
      </c>
      <c r="K19" s="6">
        <f t="shared" si="2"/>
        <v>0</v>
      </c>
      <c r="L19" s="17">
        <v>0.6</v>
      </c>
      <c r="N19" s="19">
        <v>5</v>
      </c>
      <c r="O19" s="13">
        <f t="shared" si="3"/>
        <v>12.4</v>
      </c>
      <c r="P19" s="38">
        <v>3</v>
      </c>
      <c r="Q19" s="38">
        <v>2.4</v>
      </c>
      <c r="R19" s="41">
        <v>5</v>
      </c>
      <c r="S19" s="41">
        <v>2</v>
      </c>
      <c r="W19" s="26">
        <f>W18-IF(AG18=0,P18*Rates!B$2,IF(AND(AG18=1,AH18=0),P18*Rates!C$2,Rates!D17))/6000*(A19-A18)*$A$1</f>
        <v>173.03912500000013</v>
      </c>
      <c r="X19" s="28">
        <f>X18-IF(AG18=0,Q18*Rates!B$3,IF(AND(AG18=1,AH18=0),Q18*Rates!C$3,Rates!D18))/6000*(A19-A18)*$A$1</f>
        <v>857.46770833333346</v>
      </c>
      <c r="Y19" s="28">
        <f>Y18-IF(AG18=0,R18*Rates!B$4,IF(AND(AG18=1,AH18=0),R18*Rates!C$4,Rates!D19))/6000*(A19-A18)*$A$1</f>
        <v>195.86375000000004</v>
      </c>
      <c r="Z19" s="29">
        <f>Z18-IF(AG18=0,S18*Rates!B$5,IF(AND(AG18=1,AH18=0),S18*Rates!C$5,Rates!D20))/6000*(A19-A18)*$A$1</f>
        <v>243.62333333333342</v>
      </c>
      <c r="AA19" s="28"/>
      <c r="AB19" s="9">
        <f>_xlfn.IFNA(VLOOKUP(BB19,'Cost&amp;Time'!A:E,3,FALSE),0)+_xlfn.IFNA(VLOOKUP(BC19,'Cost&amp;Time'!A:E,3,FALSE),0)+_xlfn.IFNA(VLOOKUP(BD19,'Cost&amp;Time'!A:E,3,FALSE),0)+_xlfn.IFNA(VLOOKUP(BE19,'Cost&amp;Time'!A:E,3,FALSE),0)+_xlfn.IFNA(VLOOKUP(BF19,'Cost&amp;Time'!A:E,3,FALSE),0)+_xlfn.IFNA(VLOOKUP(BG19,'Cost&amp;Time'!A:E,3,FALSE),0)+_xlfn.IFNA(VLOOKUP(BH19,'Cost&amp;Time'!A:E,3,FALSE),0)+_xlfn.IFNA(VLOOKUP(BI19,'Cost&amp;Time'!A:E,3,FALSE),0)</f>
        <v>0</v>
      </c>
      <c r="AC19" s="9">
        <f>_xlfn.IFNA(VLOOKUP(BB19,'Cost&amp;Time'!A:E,2,FALSE),0)+_xlfn.IFNA(VLOOKUP(BC19,'Cost&amp;Time'!A:E,2,FALSE),0)+_xlfn.IFNA(VLOOKUP(BD19,'Cost&amp;Time'!A:E,2,FALSE),0)+_xlfn.IFNA(VLOOKUP(BE19,'Cost&amp;Time'!A:E,2,FALSE),0)+_xlfn.IFNA(VLOOKUP(BF19,'Cost&amp;Time'!A:E,2,FALSE),0)+_xlfn.IFNA(VLOOKUP(BG19,'Cost&amp;Time'!A:E,2,FALSE),0)+_xlfn.IFNA(VLOOKUP(BH19,'Cost&amp;Time'!A:E,2,FALSE),0)+_xlfn.IFNA(VLOOKUP(BI19,'Cost&amp;Time'!A:E,2,FALSE),0)</f>
        <v>50</v>
      </c>
      <c r="AD19" s="9">
        <f>_xlfn.IFNA(VLOOKUP(BB19,'Cost&amp;Time'!A:E,4,FALSE),0)+_xlfn.IFNA(VLOOKUP(BC19,'Cost&amp;Time'!A:E,4,FALSE),0)+_xlfn.IFNA(VLOOKUP(BD19,'Cost&amp;Time'!A:E,4,FALSE),0)+_xlfn.IFNA(VLOOKUP(BE19,'Cost&amp;Time'!A:E,4,FALSE),0)+_xlfn.IFNA(VLOOKUP(BF19,'Cost&amp;Time'!A:E,4,FALSE),0)+_xlfn.IFNA(VLOOKUP(BG19,'Cost&amp;Time'!A:E,4,FALSE),0)+_xlfn.IFNA(VLOOKUP(BH19,'Cost&amp;Time'!A:E,4,FALSE),0)+_xlfn.IFNA(VLOOKUP(BI19,'Cost&amp;Time'!A:E,4,FALSE),0)</f>
        <v>0</v>
      </c>
      <c r="AE19" s="6">
        <f>_xlfn.IFNA(VLOOKUP(BB19,'Cost&amp;Time'!A:E,5,FALSE),0)+_xlfn.IFNA(VLOOKUP(BC19,'Cost&amp;Time'!A:E,5,FALSE),0)+_xlfn.IFNA(VLOOKUP(BD19,'Cost&amp;Time'!A:E,5,FALSE),0)+_xlfn.IFNA(VLOOKUP(BE19,'Cost&amp;Time'!A:E,5,FALSE),0)+_xlfn.IFNA(VLOOKUP(BF19,'Cost&amp;Time'!A:E,5,FALSE),0)+_xlfn.IFNA(VLOOKUP(BG19,'Cost&amp;Time'!A:E,5,FALSE),0)+_xlfn.IFNA(VLOOKUP(BH19,'Cost&amp;Time'!A:E,5,FALSE),0)+_xlfn.IFNA(VLOOKUP(BI19,'Cost&amp;Time'!A:E,5,FALSE),0)</f>
        <v>0</v>
      </c>
      <c r="AX19" s="28">
        <f>AX18+IF(AND(AG18=0,AL18=0),N18*Rates!B$9,IF(AND(AG18=1,AH18=0,AL18=0),N18*Rates!C$9,IF(AND(AH18=1,AL18=0),N18*Rates!D$9,IF(AND(AG18=0,AL18=1,AM18=0),N18*Rates!E$9,IF(AND(AG18=1,AH18=0,AL18=1,AM18=0),N18*Rates!F$9,IF(AND(AH18=1,AL18=1,AM18=0),N18*Rates!G$9,IF(AND(AG18=0,AM18=1,AN18=0),N18*Rates!H$9,IF(AND(AG18=1,AH18=0,AM18=1,AN18=0),N18*Rates!I$9,IF(AND(AH18=1,AM18=1,AN18=0),N18*Rates!J$9,IF(AND(AG18=0,AN18=1),N18*Rates!K$9,IF(AND(AG18=1,AH18=0,AN18=1),N18*Rates!L$9,N18*Rates!M24)))))))))))/6000*(A19-A18)*$A$1</f>
        <v>281.04166666666663</v>
      </c>
      <c r="AY19" s="28">
        <f>AY18+IF(AG18=0,P18*Rates!B$2,IF(AND(AG18=1,AH18=0),P18*Rates!C$2,Rates!D17))/6000*(A19-A18)*$A$1+IF(AG18=0,Q18*Rates!B$3,IF(AND(AG18=1,AH18=0),Q18*Rates!C$3,Rates!D18))/6000*(A19-A18)*$A$1+IF(AG18=0,R18*Rates!B$4,IF(AND(AG18=1,AH18=0),R18*Rates!C$4,Rates!D19))/6000*(A19-A18)*$A$1+IF(AG18=0,S18*Rates!B$5,IF(AND(AG18=1,AH18=0),S18*Rates!C$5,Rates!D20))/6000*(A19-A18)*$A$1+IF(AG18=0,T18*Rates!B$6,IF(AND(AG18=1,AH18=0),T18*Rates!C$6,Rates!D21))/6000*(A19-A18)*$A$1</f>
        <v>895.00608333333355</v>
      </c>
      <c r="AZ19" s="28">
        <f>AZ18+IF(AND(AG18=0,AO18=0),U18*Rates!B$13,IF(AND(AG18=1,AH18=0,AO18=0),U18*Rates!C$13,IF(AND(AH18=1,AO18=0),U18*Rates!D$13,IF(AND(AG18=0,AO18=1,AP18=0),U18*Rates!E$13,IF(AND(AG18=1,AH18=0,AO18=1,AP18=0),U18*Rates!F$13,IF(AND(AH18=1,AO18=1,AP18=0),U18*Rates!G$13,IF(AND(AG18=0,AP18=1),U18*Rates!H$13,IF(AND(AG18=1,AH18=0,AP18=1),U18*Rates!I$13,Rates!J28))))))))/6000*(A19-A18)*$A$1</f>
        <v>0</v>
      </c>
      <c r="BA19" s="28">
        <f>BA18+IF(AND(AG18=0,AQ18=0),V18*Rates!B$17,IF(AND(AG18=1,AH18=0,AQ18=0),V18*Rates!C$17,IF(AND(AH18=1,AQ18=0),V18*Rates!D$17,IF(AND(AG18=0,AQ18=1,AR18=0),V18*Rates!E$17,IF(AND(AG18=1,AH18=0,AQ18=1,AR18=0),V18*Rates!F$17,IF(AND(AH18=1,AQ18=1,AR18=0),V18*Rates!G$17,IF(AND(AG18=0,AR18=1),V18*Rates!H$17,IF(AND(AG18=1,AH18=0,AR18=1),V18*Rates!I$17,Rates!J32))))))))/6000*(A19-A18)*$A$1</f>
        <v>0</v>
      </c>
      <c r="BB19" t="s">
        <v>73</v>
      </c>
    </row>
    <row r="20" spans="1:58" x14ac:dyDescent="0.35">
      <c r="A20">
        <f t="shared" si="4"/>
        <v>425</v>
      </c>
      <c r="B20" s="5">
        <f t="shared" si="5"/>
        <v>4.9189814814814816E-3</v>
      </c>
      <c r="C20" s="23">
        <f>C19-AB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216.17187499999991</v>
      </c>
      <c r="D20" s="23">
        <f>D19-AC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398.40962499999983</v>
      </c>
      <c r="E20" s="23">
        <f>E19-AD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50</v>
      </c>
      <c r="F20" s="24">
        <f>F19-AE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200</v>
      </c>
      <c r="G20" s="15">
        <f t="shared" si="0"/>
        <v>19</v>
      </c>
      <c r="H20" s="16">
        <v>1</v>
      </c>
      <c r="I20">
        <f t="shared" si="1"/>
        <v>20</v>
      </c>
      <c r="J20" s="16">
        <f>5+COUNTIF(BB$3:BP19,"House")*5</f>
        <v>25</v>
      </c>
      <c r="K20" s="6">
        <f t="shared" si="2"/>
        <v>0</v>
      </c>
      <c r="N20" s="19">
        <v>6</v>
      </c>
      <c r="O20" s="13">
        <f t="shared" si="3"/>
        <v>13</v>
      </c>
      <c r="P20" s="38">
        <v>3</v>
      </c>
      <c r="Q20" s="38">
        <v>3</v>
      </c>
      <c r="R20" s="41">
        <v>5</v>
      </c>
      <c r="S20" s="41">
        <v>2</v>
      </c>
      <c r="W20" s="26">
        <f>W19-IF(AG19=0,P19*Rates!B$2,IF(AND(AG19=1,AH19=0),P19*Rates!C$2,Rates!D18))/6000*(A20-A19)*$A$1</f>
        <v>149.91850000000014</v>
      </c>
      <c r="X20" s="28">
        <f>X19-IF(AG19=0,Q19*Rates!B$3,IF(AND(AG19=1,AH19=0),Q19*Rates!C$3,Rates!D19))/6000*(A20-A19)*$A$1</f>
        <v>842.88520833333348</v>
      </c>
      <c r="Y20" s="28">
        <f>Y19-IF(AG19=0,R19*Rates!B$4,IF(AND(AG19=1,AH19=0),R19*Rates!C$4,Rates!D20))/6000*(A20-A19)*$A$1</f>
        <v>148.00750000000005</v>
      </c>
      <c r="Z20" s="29">
        <f>Z19-IF(AG19=0,S19*Rates!B$5,IF(AND(AG19=1,AH19=0),S19*Rates!C$5,Rates!D21))/6000*(A20-A19)*$A$1</f>
        <v>225.77916666666675</v>
      </c>
      <c r="AA20" s="28"/>
      <c r="AB20" s="9">
        <f>_xlfn.IFNA(VLOOKUP(BB20,'Cost&amp;Time'!A:E,3,FALSE),0)+_xlfn.IFNA(VLOOKUP(BC20,'Cost&amp;Time'!A:E,3,FALSE),0)+_xlfn.IFNA(VLOOKUP(BD20,'Cost&amp;Time'!A:E,3,FALSE),0)+_xlfn.IFNA(VLOOKUP(BE20,'Cost&amp;Time'!A:E,3,FALSE),0)+_xlfn.IFNA(VLOOKUP(BF20,'Cost&amp;Time'!A:E,3,FALSE),0)+_xlfn.IFNA(VLOOKUP(BG20,'Cost&amp;Time'!A:E,3,FALSE),0)+_xlfn.IFNA(VLOOKUP(BH20,'Cost&amp;Time'!A:E,3,FALSE),0)+_xlfn.IFNA(VLOOKUP(BI20,'Cost&amp;Time'!A:E,3,FALSE),0)</f>
        <v>0</v>
      </c>
      <c r="AC20" s="9">
        <f>_xlfn.IFNA(VLOOKUP(BB20,'Cost&amp;Time'!A:E,2,FALSE),0)+_xlfn.IFNA(VLOOKUP(BC20,'Cost&amp;Time'!A:E,2,FALSE),0)+_xlfn.IFNA(VLOOKUP(BD20,'Cost&amp;Time'!A:E,2,FALSE),0)+_xlfn.IFNA(VLOOKUP(BE20,'Cost&amp;Time'!A:E,2,FALSE),0)+_xlfn.IFNA(VLOOKUP(BF20,'Cost&amp;Time'!A:E,2,FALSE),0)+_xlfn.IFNA(VLOOKUP(BG20,'Cost&amp;Time'!A:E,2,FALSE),0)+_xlfn.IFNA(VLOOKUP(BH20,'Cost&amp;Time'!A:E,2,FALSE),0)+_xlfn.IFNA(VLOOKUP(BI20,'Cost&amp;Time'!A:E,2,FALSE),0)</f>
        <v>50</v>
      </c>
      <c r="AD20" s="9">
        <f>_xlfn.IFNA(VLOOKUP(BB20,'Cost&amp;Time'!A:E,4,FALSE),0)+_xlfn.IFNA(VLOOKUP(BC20,'Cost&amp;Time'!A:E,4,FALSE),0)+_xlfn.IFNA(VLOOKUP(BD20,'Cost&amp;Time'!A:E,4,FALSE),0)+_xlfn.IFNA(VLOOKUP(BE20,'Cost&amp;Time'!A:E,4,FALSE),0)+_xlfn.IFNA(VLOOKUP(BF20,'Cost&amp;Time'!A:E,4,FALSE),0)+_xlfn.IFNA(VLOOKUP(BG20,'Cost&amp;Time'!A:E,4,FALSE),0)+_xlfn.IFNA(VLOOKUP(BH20,'Cost&amp;Time'!A:E,4,FALSE),0)+_xlfn.IFNA(VLOOKUP(BI20,'Cost&amp;Time'!A:E,4,FALSE),0)</f>
        <v>0</v>
      </c>
      <c r="AE20" s="6">
        <f>_xlfn.IFNA(VLOOKUP(BB20,'Cost&amp;Time'!A:E,5,FALSE),0)+_xlfn.IFNA(VLOOKUP(BC20,'Cost&amp;Time'!A:E,5,FALSE),0)+_xlfn.IFNA(VLOOKUP(BD20,'Cost&amp;Time'!A:E,5,FALSE),0)+_xlfn.IFNA(VLOOKUP(BE20,'Cost&amp;Time'!A:E,5,FALSE),0)+_xlfn.IFNA(VLOOKUP(BF20,'Cost&amp;Time'!A:E,5,FALSE),0)+_xlfn.IFNA(VLOOKUP(BG20,'Cost&amp;Time'!A:E,5,FALSE),0)+_xlfn.IFNA(VLOOKUP(BH20,'Cost&amp;Time'!A:E,5,FALSE),0)+_xlfn.IFNA(VLOOKUP(BI20,'Cost&amp;Time'!A:E,5,FALSE),0)</f>
        <v>0</v>
      </c>
      <c r="AX20" s="28">
        <f>AX19+IF(AND(AG19=0,AL19=0),N19*Rates!B$9,IF(AND(AG19=1,AH19=0,AL19=0),N19*Rates!C$9,IF(AND(AH19=1,AL19=0),N19*Rates!D$9,IF(AND(AG19=0,AL19=1,AM19=0),N19*Rates!E$9,IF(AND(AG19=1,AH19=0,AL19=1,AM19=0),N19*Rates!F$9,IF(AND(AH19=1,AL19=1,AM19=0),N19*Rates!G$9,IF(AND(AG19=0,AM19=1,AN19=0),N19*Rates!H$9,IF(AND(AG19=1,AH19=0,AM19=1,AN19=0),N19*Rates!I$9,IF(AND(AH19=1,AM19=1,AN19=0),N19*Rates!J$9,IF(AND(AG19=0,AN19=1),N19*Rates!K$9,IF(AND(AG19=1,AH19=0,AN19=1),N19*Rates!L$9,N19*Rates!M25)))))))))))/6000*(A20-A19)*$A$1</f>
        <v>316.17187499999994</v>
      </c>
      <c r="AY20" s="28">
        <f>AY19+IF(AG19=0,P19*Rates!B$2,IF(AND(AG19=1,AH19=0),P19*Rates!C$2,Rates!D18))/6000*(A20-A19)*$A$1+IF(AG19=0,Q19*Rates!B$3,IF(AND(AG19=1,AH19=0),Q19*Rates!C$3,Rates!D19))/6000*(A20-A19)*$A$1+IF(AG19=0,R19*Rates!B$4,IF(AND(AG19=1,AH19=0),R19*Rates!C$4,Rates!D20))/6000*(A20-A19)*$A$1+IF(AG19=0,S19*Rates!B$5,IF(AND(AG19=1,AH19=0),S19*Rates!C$5,Rates!D21))/6000*(A20-A19)*$A$1+IF(AG19=0,T19*Rates!B$6,IF(AND(AG19=1,AH19=0),T19*Rates!C$6,Rates!D22))/6000*(A20-A19)*$A$1</f>
        <v>998.40962500000023</v>
      </c>
      <c r="AZ20" s="28">
        <f>AZ19+IF(AND(AG19=0,AO19=0),U19*Rates!B$13,IF(AND(AG19=1,AH19=0,AO19=0),U19*Rates!C$13,IF(AND(AH19=1,AO19=0),U19*Rates!D$13,IF(AND(AG19=0,AO19=1,AP19=0),U19*Rates!E$13,IF(AND(AG19=1,AH19=0,AO19=1,AP19=0),U19*Rates!F$13,IF(AND(AH19=1,AO19=1,AP19=0),U19*Rates!G$13,IF(AND(AG19=0,AP19=1),U19*Rates!H$13,IF(AND(AG19=1,AH19=0,AP19=1),U19*Rates!I$13,Rates!J29))))))))/6000*(A20-A19)*$A$1</f>
        <v>0</v>
      </c>
      <c r="BA20" s="28">
        <f>BA19+IF(AND(AG19=0,AQ19=0),V19*Rates!B$17,IF(AND(AG19=1,AH19=0,AQ19=0),V19*Rates!C$17,IF(AND(AH19=1,AQ19=0),V19*Rates!D$17,IF(AND(AG19=0,AQ19=1,AR19=0),V19*Rates!E$17,IF(AND(AG19=1,AH19=0,AQ19=1,AR19=0),V19*Rates!F$17,IF(AND(AH19=1,AQ19=1,AR19=0),V19*Rates!G$17,IF(AND(AG19=0,AR19=1),V19*Rates!H$17,IF(AND(AG19=1,AH19=0,AR19=1),V19*Rates!I$17,Rates!J33))))))))/6000*(A20-A19)*$A$1</f>
        <v>0</v>
      </c>
      <c r="BB20" t="s">
        <v>73</v>
      </c>
    </row>
    <row r="21" spans="1:58" x14ac:dyDescent="0.35">
      <c r="A21">
        <f t="shared" si="4"/>
        <v>450</v>
      </c>
      <c r="B21" s="5">
        <f t="shared" si="5"/>
        <v>5.208333333333333E-3</v>
      </c>
      <c r="C21" s="23">
        <f>C20-AB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258.32812499999989</v>
      </c>
      <c r="D21" s="23">
        <f>D20-AC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455.45879166666646</v>
      </c>
      <c r="E21" s="23">
        <f>E20-AD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50</v>
      </c>
      <c r="F21" s="24">
        <f>F20-AE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200</v>
      </c>
      <c r="G21" s="15">
        <f t="shared" si="0"/>
        <v>20</v>
      </c>
      <c r="H21" s="16">
        <v>1</v>
      </c>
      <c r="I21">
        <f t="shared" si="1"/>
        <v>21</v>
      </c>
      <c r="J21" s="16">
        <f>5+COUNTIF(BB$3:BP20,"House")*5</f>
        <v>25</v>
      </c>
      <c r="K21" s="6">
        <f t="shared" si="2"/>
        <v>0</v>
      </c>
      <c r="N21" s="19">
        <v>7</v>
      </c>
      <c r="O21" s="13">
        <f t="shared" si="3"/>
        <v>13</v>
      </c>
      <c r="P21" s="41">
        <v>3</v>
      </c>
      <c r="Q21" s="38">
        <v>3</v>
      </c>
      <c r="R21" s="41">
        <v>5</v>
      </c>
      <c r="S21" s="41">
        <v>2</v>
      </c>
      <c r="W21" s="26">
        <f>W20-IF(AG20=0,P20*Rates!B$2,IF(AND(AG20=1,AH20=0),P20*Rates!C$2,Rates!D19))/6000*(A21-A20)*$A$1</f>
        <v>126.79787500000013</v>
      </c>
      <c r="X21" s="28">
        <f>X20-IF(AG20=0,Q20*Rates!B$3,IF(AND(AG20=1,AH20=0),Q20*Rates!C$3,Rates!D20))/6000*(A21-A20)*$A$1</f>
        <v>824.6570833333335</v>
      </c>
      <c r="Y21" s="28">
        <f>Y20-IF(AG20=0,R20*Rates!B$4,IF(AND(AG20=1,AH20=0),R20*Rates!C$4,Rates!D21))/6000*(A21-A20)*$A$1</f>
        <v>100.15125000000006</v>
      </c>
      <c r="Z21" s="29">
        <f>Z20-IF(AG20=0,S20*Rates!B$5,IF(AND(AG20=1,AH20=0),S20*Rates!C$5,Rates!D22))/6000*(A21-A20)*$A$1</f>
        <v>207.93500000000009</v>
      </c>
      <c r="AA21" s="28"/>
      <c r="AB21" s="9">
        <f>_xlfn.IFNA(VLOOKUP(BB21,'Cost&amp;Time'!A:E,3,FALSE),0)+_xlfn.IFNA(VLOOKUP(BC21,'Cost&amp;Time'!A:E,3,FALSE),0)+_xlfn.IFNA(VLOOKUP(BD21,'Cost&amp;Time'!A:E,3,FALSE),0)+_xlfn.IFNA(VLOOKUP(BE21,'Cost&amp;Time'!A:E,3,FALSE),0)+_xlfn.IFNA(VLOOKUP(BF21,'Cost&amp;Time'!A:E,3,FALSE),0)+_xlfn.IFNA(VLOOKUP(BG21,'Cost&amp;Time'!A:E,3,FALSE),0)+_xlfn.IFNA(VLOOKUP(BH21,'Cost&amp;Time'!A:E,3,FALSE),0)+_xlfn.IFNA(VLOOKUP(BI21,'Cost&amp;Time'!A:E,3,FALSE),0)</f>
        <v>0</v>
      </c>
      <c r="AC21" s="9">
        <f>_xlfn.IFNA(VLOOKUP(BB21,'Cost&amp;Time'!A:E,2,FALSE),0)+_xlfn.IFNA(VLOOKUP(BC21,'Cost&amp;Time'!A:E,2,FALSE),0)+_xlfn.IFNA(VLOOKUP(BD21,'Cost&amp;Time'!A:E,2,FALSE),0)+_xlfn.IFNA(VLOOKUP(BE21,'Cost&amp;Time'!A:E,2,FALSE),0)+_xlfn.IFNA(VLOOKUP(BF21,'Cost&amp;Time'!A:E,2,FALSE),0)+_xlfn.IFNA(VLOOKUP(BG21,'Cost&amp;Time'!A:E,2,FALSE),0)+_xlfn.IFNA(VLOOKUP(BH21,'Cost&amp;Time'!A:E,2,FALSE),0)+_xlfn.IFNA(VLOOKUP(BI21,'Cost&amp;Time'!A:E,2,FALSE),0)</f>
        <v>50</v>
      </c>
      <c r="AD21" s="9">
        <f>_xlfn.IFNA(VLOOKUP(BB21,'Cost&amp;Time'!A:E,4,FALSE),0)+_xlfn.IFNA(VLOOKUP(BC21,'Cost&amp;Time'!A:E,4,FALSE),0)+_xlfn.IFNA(VLOOKUP(BD21,'Cost&amp;Time'!A:E,4,FALSE),0)+_xlfn.IFNA(VLOOKUP(BE21,'Cost&amp;Time'!A:E,4,FALSE),0)+_xlfn.IFNA(VLOOKUP(BF21,'Cost&amp;Time'!A:E,4,FALSE),0)+_xlfn.IFNA(VLOOKUP(BG21,'Cost&amp;Time'!A:E,4,FALSE),0)+_xlfn.IFNA(VLOOKUP(BH21,'Cost&amp;Time'!A:E,4,FALSE),0)+_xlfn.IFNA(VLOOKUP(BI21,'Cost&amp;Time'!A:E,4,FALSE),0)</f>
        <v>0</v>
      </c>
      <c r="AE21" s="6">
        <f>_xlfn.IFNA(VLOOKUP(BB21,'Cost&amp;Time'!A:E,5,FALSE),0)+_xlfn.IFNA(VLOOKUP(BC21,'Cost&amp;Time'!A:E,5,FALSE),0)+_xlfn.IFNA(VLOOKUP(BD21,'Cost&amp;Time'!A:E,5,FALSE),0)+_xlfn.IFNA(VLOOKUP(BE21,'Cost&amp;Time'!A:E,5,FALSE),0)+_xlfn.IFNA(VLOOKUP(BF21,'Cost&amp;Time'!A:E,5,FALSE),0)+_xlfn.IFNA(VLOOKUP(BG21,'Cost&amp;Time'!A:E,5,FALSE),0)+_xlfn.IFNA(VLOOKUP(BH21,'Cost&amp;Time'!A:E,5,FALSE),0)+_xlfn.IFNA(VLOOKUP(BI21,'Cost&amp;Time'!A:E,5,FALSE),0)</f>
        <v>0</v>
      </c>
      <c r="AX21" s="28">
        <f>AX20+IF(AND(AG20=0,AL20=0),N20*Rates!B$9,IF(AND(AG20=1,AH20=0,AL20=0),N20*Rates!C$9,IF(AND(AH20=1,AL20=0),N20*Rates!D$9,IF(AND(AG20=0,AL20=1,AM20=0),N20*Rates!E$9,IF(AND(AG20=1,AH20=0,AL20=1,AM20=0),N20*Rates!F$9,IF(AND(AH20=1,AL20=1,AM20=0),N20*Rates!G$9,IF(AND(AG20=0,AM20=1,AN20=0),N20*Rates!H$9,IF(AND(AG20=1,AH20=0,AM20=1,AN20=0),N20*Rates!I$9,IF(AND(AH20=1,AM20=1,AN20=0),N20*Rates!J$9,IF(AND(AG20=0,AN20=1),N20*Rates!K$9,IF(AND(AG20=1,AH20=0,AN20=1),N20*Rates!L$9,N20*Rates!M26)))))))))))/6000*(A21-A20)*$A$1</f>
        <v>358.32812499999994</v>
      </c>
      <c r="AY21" s="28">
        <f>AY20+IF(AG20=0,P20*Rates!B$2,IF(AND(AG20=1,AH20=0),P20*Rates!C$2,Rates!D19))/6000*(A21-A20)*$A$1+IF(AG20=0,Q20*Rates!B$3,IF(AND(AG20=1,AH20=0),Q20*Rates!C$3,Rates!D20))/6000*(A21-A20)*$A$1+IF(AG20=0,R20*Rates!B$4,IF(AND(AG20=1,AH20=0),R20*Rates!C$4,Rates!D21))/6000*(A21-A20)*$A$1+IF(AG20=0,S20*Rates!B$5,IF(AND(AG20=1,AH20=0),S20*Rates!C$5,Rates!D22))/6000*(A21-A20)*$A$1+IF(AG20=0,T20*Rates!B$6,IF(AND(AG20=1,AH20=0),T20*Rates!C$6,Rates!D23))/6000*(A21-A20)*$A$1</f>
        <v>1105.4587916666671</v>
      </c>
      <c r="AZ21" s="28">
        <f>AZ20+IF(AND(AG20=0,AO20=0),U20*Rates!B$13,IF(AND(AG20=1,AH20=0,AO20=0),U20*Rates!C$13,IF(AND(AH20=1,AO20=0),U20*Rates!D$13,IF(AND(AG20=0,AO20=1,AP20=0),U20*Rates!E$13,IF(AND(AG20=1,AH20=0,AO20=1,AP20=0),U20*Rates!F$13,IF(AND(AH20=1,AO20=1,AP20=0),U20*Rates!G$13,IF(AND(AG20=0,AP20=1),U20*Rates!H$13,IF(AND(AG20=1,AH20=0,AP20=1),U20*Rates!I$13,Rates!J30))))))))/6000*(A21-A20)*$A$1</f>
        <v>0</v>
      </c>
      <c r="BA21" s="28">
        <f>BA20+IF(AND(AG20=0,AQ20=0),V20*Rates!B$17,IF(AND(AG20=1,AH20=0,AQ20=0),V20*Rates!C$17,IF(AND(AH20=1,AQ20=0),V20*Rates!D$17,IF(AND(AG20=0,AQ20=1,AR20=0),V20*Rates!E$17,IF(AND(AG20=1,AH20=0,AQ20=1,AR20=0),V20*Rates!F$17,IF(AND(AH20=1,AQ20=1,AR20=0),V20*Rates!G$17,IF(AND(AG20=0,AR20=1),V20*Rates!H$17,IF(AND(AG20=1,AH20=0,AR20=1),V20*Rates!I$17,Rates!J34))))))))/6000*(A21-A20)*$A$1</f>
        <v>0</v>
      </c>
      <c r="BB21" t="s">
        <v>73</v>
      </c>
    </row>
    <row r="22" spans="1:58" x14ac:dyDescent="0.35">
      <c r="A22">
        <f t="shared" si="4"/>
        <v>475</v>
      </c>
      <c r="B22" s="5">
        <f t="shared" si="5"/>
        <v>5.4976851851851853E-3</v>
      </c>
      <c r="C22" s="23">
        <f>C21-AB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307.51041666666657</v>
      </c>
      <c r="D22" s="23">
        <f>D21-AC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512.50795833333314</v>
      </c>
      <c r="E22" s="23">
        <f>E21-AD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50</v>
      </c>
      <c r="F22" s="24">
        <f>F21-AE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200</v>
      </c>
      <c r="G22" s="15">
        <f t="shared" si="0"/>
        <v>21</v>
      </c>
      <c r="H22" s="16">
        <v>1</v>
      </c>
      <c r="I22">
        <f t="shared" si="1"/>
        <v>22</v>
      </c>
      <c r="J22" s="16">
        <f>5+COUNTIF(BB$3:BP21,"House")*5</f>
        <v>25</v>
      </c>
      <c r="K22" s="6">
        <f t="shared" si="2"/>
        <v>0</v>
      </c>
      <c r="N22" s="19">
        <v>8</v>
      </c>
      <c r="O22" s="13">
        <f t="shared" si="3"/>
        <v>13</v>
      </c>
      <c r="P22" s="41">
        <v>3</v>
      </c>
      <c r="Q22" s="38">
        <v>3</v>
      </c>
      <c r="R22" s="41">
        <v>5</v>
      </c>
      <c r="S22" s="41">
        <v>2</v>
      </c>
      <c r="W22" s="26">
        <f>W21-IF(AG21=0,P21*Rates!B$2,IF(AND(AG21=1,AH21=0),P21*Rates!C$2,Rates!D20))/6000*(A22-A21)*$A$1</f>
        <v>103.67725000000013</v>
      </c>
      <c r="X22" s="28">
        <f>X21-IF(AG21=0,Q21*Rates!B$3,IF(AND(AG21=1,AH21=0),Q21*Rates!C$3,Rates!D21))/6000*(A22-A21)*$A$1</f>
        <v>806.42895833333353</v>
      </c>
      <c r="Y22" s="28">
        <f>Y21-IF(AG21=0,R21*Rates!B$4,IF(AND(AG21=1,AH21=0),R21*Rates!C$4,Rates!D22))/6000*(A22-A21)*$A$1</f>
        <v>52.295000000000066</v>
      </c>
      <c r="Z22" s="29">
        <f>Z21-IF(AG21=0,S21*Rates!B$5,IF(AND(AG21=1,AH21=0),S21*Rates!C$5,Rates!D23))/6000*(A22-A21)*$A$1</f>
        <v>190.09083333333342</v>
      </c>
      <c r="AA22" s="28"/>
      <c r="AB22" s="9">
        <f>_xlfn.IFNA(VLOOKUP(BB22,'Cost&amp;Time'!A:E,3,FALSE),0)+_xlfn.IFNA(VLOOKUP(BC22,'Cost&amp;Time'!A:E,3,FALSE),0)+_xlfn.IFNA(VLOOKUP(BD22,'Cost&amp;Time'!A:E,3,FALSE),0)+_xlfn.IFNA(VLOOKUP(BE22,'Cost&amp;Time'!A:E,3,FALSE),0)+_xlfn.IFNA(VLOOKUP(BF22,'Cost&amp;Time'!A:E,3,FALSE),0)+_xlfn.IFNA(VLOOKUP(BG22,'Cost&amp;Time'!A:E,3,FALSE),0)+_xlfn.IFNA(VLOOKUP(BH22,'Cost&amp;Time'!A:E,3,FALSE),0)+_xlfn.IFNA(VLOOKUP(BI22,'Cost&amp;Time'!A:E,3,FALSE),0)</f>
        <v>0</v>
      </c>
      <c r="AC22" s="9">
        <f>_xlfn.IFNA(VLOOKUP(BB22,'Cost&amp;Time'!A:E,2,FALSE),0)+_xlfn.IFNA(VLOOKUP(BC22,'Cost&amp;Time'!A:E,2,FALSE),0)+_xlfn.IFNA(VLOOKUP(BD22,'Cost&amp;Time'!A:E,2,FALSE),0)+_xlfn.IFNA(VLOOKUP(BE22,'Cost&amp;Time'!A:E,2,FALSE),0)+_xlfn.IFNA(VLOOKUP(BF22,'Cost&amp;Time'!A:E,2,FALSE),0)+_xlfn.IFNA(VLOOKUP(BG22,'Cost&amp;Time'!A:E,2,FALSE),0)+_xlfn.IFNA(VLOOKUP(BH22,'Cost&amp;Time'!A:E,2,FALSE),0)+_xlfn.IFNA(VLOOKUP(BI22,'Cost&amp;Time'!A:E,2,FALSE),0)</f>
        <v>50</v>
      </c>
      <c r="AD22" s="9">
        <f>_xlfn.IFNA(VLOOKUP(BB22,'Cost&amp;Time'!A:E,4,FALSE),0)+_xlfn.IFNA(VLOOKUP(BC22,'Cost&amp;Time'!A:E,4,FALSE),0)+_xlfn.IFNA(VLOOKUP(BD22,'Cost&amp;Time'!A:E,4,FALSE),0)+_xlfn.IFNA(VLOOKUP(BE22,'Cost&amp;Time'!A:E,4,FALSE),0)+_xlfn.IFNA(VLOOKUP(BF22,'Cost&amp;Time'!A:E,4,FALSE),0)+_xlfn.IFNA(VLOOKUP(BG22,'Cost&amp;Time'!A:E,4,FALSE),0)+_xlfn.IFNA(VLOOKUP(BH22,'Cost&amp;Time'!A:E,4,FALSE),0)+_xlfn.IFNA(VLOOKUP(BI22,'Cost&amp;Time'!A:E,4,FALSE),0)</f>
        <v>0</v>
      </c>
      <c r="AE22" s="6">
        <f>_xlfn.IFNA(VLOOKUP(BB22,'Cost&amp;Time'!A:E,5,FALSE),0)+_xlfn.IFNA(VLOOKUP(BC22,'Cost&amp;Time'!A:E,5,FALSE),0)+_xlfn.IFNA(VLOOKUP(BD22,'Cost&amp;Time'!A:E,5,FALSE),0)+_xlfn.IFNA(VLOOKUP(BE22,'Cost&amp;Time'!A:E,5,FALSE),0)+_xlfn.IFNA(VLOOKUP(BF22,'Cost&amp;Time'!A:E,5,FALSE),0)+_xlfn.IFNA(VLOOKUP(BG22,'Cost&amp;Time'!A:E,5,FALSE),0)+_xlfn.IFNA(VLOOKUP(BH22,'Cost&amp;Time'!A:E,5,FALSE),0)+_xlfn.IFNA(VLOOKUP(BI22,'Cost&amp;Time'!A:E,5,FALSE),0)</f>
        <v>0</v>
      </c>
      <c r="AX22" s="28">
        <f>AX21+IF(AND(AG21=0,AL21=0),N21*Rates!B$9,IF(AND(AG21=1,AH21=0,AL21=0),N21*Rates!C$9,IF(AND(AH21=1,AL21=0),N21*Rates!D$9,IF(AND(AG21=0,AL21=1,AM21=0),N21*Rates!E$9,IF(AND(AG21=1,AH21=0,AL21=1,AM21=0),N21*Rates!F$9,IF(AND(AH21=1,AL21=1,AM21=0),N21*Rates!G$9,IF(AND(AG21=0,AM21=1,AN21=0),N21*Rates!H$9,IF(AND(AG21=1,AH21=0,AM21=1,AN21=0),N21*Rates!I$9,IF(AND(AH21=1,AM21=1,AN21=0),N21*Rates!J$9,IF(AND(AG21=0,AN21=1),N21*Rates!K$9,IF(AND(AG21=1,AH21=0,AN21=1),N21*Rates!L$9,N21*Rates!M27)))))))))))/6000*(A22-A21)*$A$1</f>
        <v>407.51041666666663</v>
      </c>
      <c r="AY22" s="28">
        <f>AY21+IF(AG21=0,P21*Rates!B$2,IF(AND(AG21=1,AH21=0),P21*Rates!C$2,Rates!D20))/6000*(A22-A21)*$A$1+IF(AG21=0,Q21*Rates!B$3,IF(AND(AG21=1,AH21=0),Q21*Rates!C$3,Rates!D21))/6000*(A22-A21)*$A$1+IF(AG21=0,R21*Rates!B$4,IF(AND(AG21=1,AH21=0),R21*Rates!C$4,Rates!D22))/6000*(A22-A21)*$A$1+IF(AG21=0,S21*Rates!B$5,IF(AND(AG21=1,AH21=0),S21*Rates!C$5,Rates!D23))/6000*(A22-A21)*$A$1+IF(AG21=0,T21*Rates!B$6,IF(AND(AG21=1,AH21=0),T21*Rates!C$6,Rates!D24))/6000*(A22-A21)*$A$1</f>
        <v>1212.507958333334</v>
      </c>
      <c r="AZ22" s="28">
        <f>AZ21+IF(AND(AG21=0,AO21=0),U21*Rates!B$13,IF(AND(AG21=1,AH21=0,AO21=0),U21*Rates!C$13,IF(AND(AH21=1,AO21=0),U21*Rates!D$13,IF(AND(AG21=0,AO21=1,AP21=0),U21*Rates!E$13,IF(AND(AG21=1,AH21=0,AO21=1,AP21=0),U21*Rates!F$13,IF(AND(AH21=1,AO21=1,AP21=0),U21*Rates!G$13,IF(AND(AG21=0,AP21=1),U21*Rates!H$13,IF(AND(AG21=1,AH21=0,AP21=1),U21*Rates!I$13,Rates!J31))))))))/6000*(A22-A21)*$A$1</f>
        <v>0</v>
      </c>
      <c r="BA22" s="28">
        <f>BA21+IF(AND(AG21=0,AQ21=0),V21*Rates!B$17,IF(AND(AG21=1,AH21=0,AQ21=0),V21*Rates!C$17,IF(AND(AH21=1,AQ21=0),V21*Rates!D$17,IF(AND(AG21=0,AQ21=1,AR21=0),V21*Rates!E$17,IF(AND(AG21=1,AH21=0,AQ21=1,AR21=0),V21*Rates!F$17,IF(AND(AH21=1,AQ21=1,AR21=0),V21*Rates!G$17,IF(AND(AG21=0,AR21=1),V21*Rates!H$17,IF(AND(AG21=1,AH21=0,AR21=1),V21*Rates!I$17,Rates!J35))))))))/6000*(A22-A21)*$A$1</f>
        <v>0</v>
      </c>
      <c r="BB22" t="s">
        <v>73</v>
      </c>
    </row>
    <row r="23" spans="1:58" x14ac:dyDescent="0.35">
      <c r="A23">
        <f t="shared" si="4"/>
        <v>500</v>
      </c>
      <c r="B23" s="5">
        <f t="shared" si="5"/>
        <v>5.7870370370370367E-3</v>
      </c>
      <c r="C23" s="23">
        <f>C22-AB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363.71874999999989</v>
      </c>
      <c r="D23" s="23">
        <f>D22-AC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569.55712499999981</v>
      </c>
      <c r="E23" s="23">
        <f>E22-AD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50</v>
      </c>
      <c r="F23" s="24">
        <f>F22-AE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200</v>
      </c>
      <c r="G23" s="15">
        <f t="shared" si="0"/>
        <v>22</v>
      </c>
      <c r="H23" s="16">
        <v>1</v>
      </c>
      <c r="I23">
        <f t="shared" si="1"/>
        <v>23</v>
      </c>
      <c r="J23" s="16">
        <f>5+COUNTIF(BB$3:BP22,"House")*5</f>
        <v>25</v>
      </c>
      <c r="K23" s="6">
        <f t="shared" si="2"/>
        <v>0</v>
      </c>
      <c r="L23" s="9">
        <v>1</v>
      </c>
      <c r="N23" s="19">
        <v>9</v>
      </c>
      <c r="O23" s="13">
        <f t="shared" si="3"/>
        <v>12</v>
      </c>
      <c r="P23" s="41">
        <v>4</v>
      </c>
      <c r="Q23" s="38">
        <v>4</v>
      </c>
      <c r="R23" s="41"/>
      <c r="S23" s="41">
        <v>4</v>
      </c>
      <c r="W23" s="26">
        <f>W22-IF(AG22=0,P22*Rates!B$2,IF(AND(AG22=1,AH22=0),P22*Rates!C$2,Rates!D21))/6000*(A23-A22)*$A$1</f>
        <v>80.556625000000125</v>
      </c>
      <c r="X23" s="28">
        <f>X22-IF(AG22=0,Q22*Rates!B$3,IF(AND(AG22=1,AH22=0),Q22*Rates!C$3,Rates!D22))/6000*(A23-A22)*$A$1</f>
        <v>788.20083333333355</v>
      </c>
      <c r="Y23" s="28">
        <f>Y22-IF(AG22=0,R22*Rates!B$4,IF(AND(AG22=1,AH22=0),R22*Rates!C$4,Rates!D23))/6000*(A23-A22)*$A$1</f>
        <v>4.4387500000000699</v>
      </c>
      <c r="Z23" s="29">
        <f>Z22-IF(AG22=0,S22*Rates!B$5,IF(AND(AG22=1,AH22=0),S22*Rates!C$5,Rates!D24))/6000*(A23-A22)*$A$1</f>
        <v>172.24666666666675</v>
      </c>
      <c r="AA23" s="28"/>
      <c r="AB23" s="9">
        <f>_xlfn.IFNA(VLOOKUP(BB23,'Cost&amp;Time'!A:E,3,FALSE),0)+_xlfn.IFNA(VLOOKUP(BC23,'Cost&amp;Time'!A:E,3,FALSE),0)+_xlfn.IFNA(VLOOKUP(BD23,'Cost&amp;Time'!A:E,3,FALSE),0)+_xlfn.IFNA(VLOOKUP(BE23,'Cost&amp;Time'!A:E,3,FALSE),0)+_xlfn.IFNA(VLOOKUP(BF23,'Cost&amp;Time'!A:E,3,FALSE),0)+_xlfn.IFNA(VLOOKUP(BG23,'Cost&amp;Time'!A:E,3,FALSE),0)+_xlfn.IFNA(VLOOKUP(BH23,'Cost&amp;Time'!A:E,3,FALSE),0)+_xlfn.IFNA(VLOOKUP(BI23,'Cost&amp;Time'!A:E,3,FALSE),0)</f>
        <v>25</v>
      </c>
      <c r="AC23" s="9">
        <f>_xlfn.IFNA(VLOOKUP(BB23,'Cost&amp;Time'!A:E,2,FALSE),0)+_xlfn.IFNA(VLOOKUP(BC23,'Cost&amp;Time'!A:E,2,FALSE),0)+_xlfn.IFNA(VLOOKUP(BD23,'Cost&amp;Time'!A:E,2,FALSE),0)+_xlfn.IFNA(VLOOKUP(BE23,'Cost&amp;Time'!A:E,2,FALSE),0)+_xlfn.IFNA(VLOOKUP(BF23,'Cost&amp;Time'!A:E,2,FALSE),0)+_xlfn.IFNA(VLOOKUP(BG23,'Cost&amp;Time'!A:E,2,FALSE),0)+_xlfn.IFNA(VLOOKUP(BH23,'Cost&amp;Time'!A:E,2,FALSE),0)+_xlfn.IFNA(VLOOKUP(BI23,'Cost&amp;Time'!A:E,2,FALSE),0)</f>
        <v>50</v>
      </c>
      <c r="AD23" s="9">
        <f>_xlfn.IFNA(VLOOKUP(BB23,'Cost&amp;Time'!A:E,4,FALSE),0)+_xlfn.IFNA(VLOOKUP(BC23,'Cost&amp;Time'!A:E,4,FALSE),0)+_xlfn.IFNA(VLOOKUP(BD23,'Cost&amp;Time'!A:E,4,FALSE),0)+_xlfn.IFNA(VLOOKUP(BE23,'Cost&amp;Time'!A:E,4,FALSE),0)+_xlfn.IFNA(VLOOKUP(BF23,'Cost&amp;Time'!A:E,4,FALSE),0)+_xlfn.IFNA(VLOOKUP(BG23,'Cost&amp;Time'!A:E,4,FALSE),0)+_xlfn.IFNA(VLOOKUP(BH23,'Cost&amp;Time'!A:E,4,FALSE),0)+_xlfn.IFNA(VLOOKUP(BI23,'Cost&amp;Time'!A:E,4,FALSE),0)</f>
        <v>0</v>
      </c>
      <c r="AE23" s="6">
        <f>_xlfn.IFNA(VLOOKUP(BB23,'Cost&amp;Time'!A:E,5,FALSE),0)+_xlfn.IFNA(VLOOKUP(BC23,'Cost&amp;Time'!A:E,5,FALSE),0)+_xlfn.IFNA(VLOOKUP(BD23,'Cost&amp;Time'!A:E,5,FALSE),0)+_xlfn.IFNA(VLOOKUP(BE23,'Cost&amp;Time'!A:E,5,FALSE),0)+_xlfn.IFNA(VLOOKUP(BF23,'Cost&amp;Time'!A:E,5,FALSE),0)+_xlfn.IFNA(VLOOKUP(BG23,'Cost&amp;Time'!A:E,5,FALSE),0)+_xlfn.IFNA(VLOOKUP(BH23,'Cost&amp;Time'!A:E,5,FALSE),0)+_xlfn.IFNA(VLOOKUP(BI23,'Cost&amp;Time'!A:E,5,FALSE),0)</f>
        <v>0</v>
      </c>
      <c r="AX23" s="28">
        <f>AX22+IF(AND(AG22=0,AL22=0),N22*Rates!B$9,IF(AND(AG22=1,AH22=0,AL22=0),N22*Rates!C$9,IF(AND(AH22=1,AL22=0),N22*Rates!D$9,IF(AND(AG22=0,AL22=1,AM22=0),N22*Rates!E$9,IF(AND(AG22=1,AH22=0,AL22=1,AM22=0),N22*Rates!F$9,IF(AND(AH22=1,AL22=1,AM22=0),N22*Rates!G$9,IF(AND(AG22=0,AM22=1,AN22=0),N22*Rates!H$9,IF(AND(AG22=1,AH22=0,AM22=1,AN22=0),N22*Rates!I$9,IF(AND(AH22=1,AM22=1,AN22=0),N22*Rates!J$9,IF(AND(AG22=0,AN22=1),N22*Rates!K$9,IF(AND(AG22=1,AH22=0,AN22=1),N22*Rates!L$9,N22*Rates!M28)))))))))))/6000*(A23-A22)*$A$1</f>
        <v>463.71874999999994</v>
      </c>
      <c r="AY23" s="28">
        <f>AY22+IF(AG22=0,P22*Rates!B$2,IF(AND(AG22=1,AH22=0),P22*Rates!C$2,Rates!D21))/6000*(A23-A22)*$A$1+IF(AG22=0,Q22*Rates!B$3,IF(AND(AG22=1,AH22=0),Q22*Rates!C$3,Rates!D22))/6000*(A23-A22)*$A$1+IF(AG22=0,R22*Rates!B$4,IF(AND(AG22=1,AH22=0),R22*Rates!C$4,Rates!D23))/6000*(A23-A22)*$A$1+IF(AG22=0,S22*Rates!B$5,IF(AND(AG22=1,AH22=0),S22*Rates!C$5,Rates!D24))/6000*(A23-A22)*$A$1+IF(AG22=0,T22*Rates!B$6,IF(AND(AG22=1,AH22=0),T22*Rates!C$6,Rates!D25))/6000*(A23-A22)*$A$1</f>
        <v>1319.557125000001</v>
      </c>
      <c r="AZ23" s="28">
        <f>AZ22+IF(AND(AG22=0,AO22=0),U22*Rates!B$13,IF(AND(AG22=1,AH22=0,AO22=0),U22*Rates!C$13,IF(AND(AH22=1,AO22=0),U22*Rates!D$13,IF(AND(AG22=0,AO22=1,AP22=0),U22*Rates!E$13,IF(AND(AG22=1,AH22=0,AO22=1,AP22=0),U22*Rates!F$13,IF(AND(AH22=1,AO22=1,AP22=0),U22*Rates!G$13,IF(AND(AG22=0,AP22=1),U22*Rates!H$13,IF(AND(AG22=1,AH22=0,AP22=1),U22*Rates!I$13,Rates!J32))))))))/6000*(A23-A22)*$A$1</f>
        <v>0</v>
      </c>
      <c r="BA23" s="28">
        <f>BA22+IF(AND(AG22=0,AQ22=0),V22*Rates!B$17,IF(AND(AG22=1,AH22=0,AQ22=0),V22*Rates!C$17,IF(AND(AH22=1,AQ22=0),V22*Rates!D$17,IF(AND(AG22=0,AQ22=1,AR22=0),V22*Rates!E$17,IF(AND(AG22=1,AH22=0,AQ22=1,AR22=0),V22*Rates!F$17,IF(AND(AH22=1,AQ22=1,AR22=0),V22*Rates!G$17,IF(AND(AG22=0,AR22=1),V22*Rates!H$17,IF(AND(AG22=1,AH22=0,AR22=1),V22*Rates!I$17,Rates!J36))))))))/6000*(A23-A22)*$A$1</f>
        <v>0</v>
      </c>
      <c r="BB23" t="s">
        <v>73</v>
      </c>
      <c r="BC23" t="s">
        <v>49</v>
      </c>
    </row>
    <row r="24" spans="1:58" x14ac:dyDescent="0.35">
      <c r="A24">
        <f t="shared" si="4"/>
        <v>525</v>
      </c>
      <c r="B24" s="5">
        <f t="shared" si="5"/>
        <v>6.076388888888889E-3</v>
      </c>
      <c r="C24" s="23">
        <f>C23-AB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401.95312499999989</v>
      </c>
      <c r="D24" s="23">
        <f>D23-AC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610.37712499999975</v>
      </c>
      <c r="E24" s="23">
        <f>E23-AD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50</v>
      </c>
      <c r="F24" s="24">
        <f>F23-AE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200</v>
      </c>
      <c r="G24" s="15">
        <f t="shared" si="0"/>
        <v>23</v>
      </c>
      <c r="H24" s="16">
        <v>1</v>
      </c>
      <c r="I24">
        <f t="shared" si="1"/>
        <v>24</v>
      </c>
      <c r="J24" s="16">
        <f>5+COUNTIF(BB$3:BP23,"House")*5</f>
        <v>30</v>
      </c>
      <c r="K24" s="6">
        <f t="shared" si="2"/>
        <v>0</v>
      </c>
      <c r="L24" s="9">
        <v>1.6</v>
      </c>
      <c r="N24" s="19">
        <v>10</v>
      </c>
      <c r="O24" s="13">
        <f t="shared" si="3"/>
        <v>11.4</v>
      </c>
      <c r="P24" s="38">
        <v>4</v>
      </c>
      <c r="Q24" s="38">
        <v>3.4</v>
      </c>
      <c r="R24" s="41"/>
      <c r="S24" s="41">
        <v>4</v>
      </c>
      <c r="W24" s="26">
        <f>W23-IF(AG23=0,P23*Rates!B$2,IF(AND(AG23=1,AH23=0),P23*Rates!C$2,Rates!D22))/6000*(A24-A23)*$A$1</f>
        <v>49.729125000000124</v>
      </c>
      <c r="X24" s="28">
        <f>X23-IF(AG23=0,Q23*Rates!B$3,IF(AND(AG23=1,AH23=0),Q23*Rates!C$3,Rates!D23))/6000*(A24-A23)*$A$1</f>
        <v>763.89666666666687</v>
      </c>
      <c r="Y24" s="28">
        <f>Y23-IF(AG23=0,R23*Rates!B$4,IF(AND(AG23=1,AH23=0),R23*Rates!C$4,Rates!D24))/6000*(A24-A23)*$A$1</f>
        <v>4.4387500000000699</v>
      </c>
      <c r="Z24" s="29">
        <f>Z23-IF(AG23=0,S23*Rates!B$5,IF(AND(AG23=1,AH23=0),S23*Rates!C$5,Rates!D25))/6000*(A24-A23)*$A$1</f>
        <v>136.55833333333342</v>
      </c>
      <c r="AA24" s="28"/>
      <c r="AB24" s="9">
        <f>_xlfn.IFNA(VLOOKUP(BB24,'Cost&amp;Time'!A:E,3,FALSE),0)+_xlfn.IFNA(VLOOKUP(BC24,'Cost&amp;Time'!A:E,3,FALSE),0)+_xlfn.IFNA(VLOOKUP(BC25,'Cost&amp;Time'!A:E,3,FALSE),0)+_xlfn.IFNA(VLOOKUP(BD25,'Cost&amp;Time'!A:E,3,FALSE),0)+_xlfn.IFNA(VLOOKUP(BE25,'Cost&amp;Time'!A:E,3,FALSE),0)+_xlfn.IFNA(VLOOKUP(BG24,'Cost&amp;Time'!A:E,3,FALSE),0)+_xlfn.IFNA(VLOOKUP(BH24,'Cost&amp;Time'!A:E,3,FALSE),0)+_xlfn.IFNA(VLOOKUP(BI24,'Cost&amp;Time'!A:E,3,FALSE),0)</f>
        <v>280</v>
      </c>
      <c r="AC24" s="9">
        <f>_xlfn.IFNA(VLOOKUP(BB24,'Cost&amp;Time'!A:E,2,FALSE),0)+_xlfn.IFNA(VLOOKUP(BC24,'Cost&amp;Time'!A:E,2,FALSE),0)+_xlfn.IFNA(VLOOKUP(BC25,'Cost&amp;Time'!A:E,2,FALSE),0)+_xlfn.IFNA(VLOOKUP(BD25,'Cost&amp;Time'!A:E,2,FALSE),0)+_xlfn.IFNA(VLOOKUP(BE25,'Cost&amp;Time'!A:E,2,FALSE),0)+_xlfn.IFNA(VLOOKUP(BG24,'Cost&amp;Time'!A:E,2,FALSE),0)+_xlfn.IFNA(VLOOKUP(BH24,'Cost&amp;Time'!A:E,2,FALSE),0)+_xlfn.IFNA(VLOOKUP(BI24,'Cost&amp;Time'!A:E,2,FALSE),0)</f>
        <v>50</v>
      </c>
      <c r="AD24" s="9">
        <f>_xlfn.IFNA(VLOOKUP(BB24,'Cost&amp;Time'!A:E,4,FALSE),0)+_xlfn.IFNA(VLOOKUP(BC24,'Cost&amp;Time'!A:E,4,FALSE),0)+_xlfn.IFNA(VLOOKUP(BC25,'Cost&amp;Time'!A:E,4,FALSE),0)+_xlfn.IFNA(VLOOKUP(BD25,'Cost&amp;Time'!A:E,4,FALSE),0)+_xlfn.IFNA(VLOOKUP(BE25,'Cost&amp;Time'!A:E,4,FALSE),0)+_xlfn.IFNA(VLOOKUP(BG24,'Cost&amp;Time'!A:E,4,FALSE),0)+_xlfn.IFNA(VLOOKUP(BH24,'Cost&amp;Time'!A:E,4,FALSE),0)+_xlfn.IFNA(VLOOKUP(BI24,'Cost&amp;Time'!A:E,4,FALSE),0)</f>
        <v>0</v>
      </c>
      <c r="AE24" s="6">
        <f>_xlfn.IFNA(VLOOKUP(BB24,'Cost&amp;Time'!A:E,5,FALSE),0)+_xlfn.IFNA(VLOOKUP(BC24,'Cost&amp;Time'!A:E,5,FALSE),0)+_xlfn.IFNA(VLOOKUP(BC25,'Cost&amp;Time'!A:E,5,FALSE),0)+_xlfn.IFNA(VLOOKUP(BD25,'Cost&amp;Time'!A:E,5,FALSE),0)+_xlfn.IFNA(VLOOKUP(BE25,'Cost&amp;Time'!A:E,5,FALSE),0)+_xlfn.IFNA(VLOOKUP(BG24,'Cost&amp;Time'!A:E,5,FALSE),0)+_xlfn.IFNA(VLOOKUP(BH24,'Cost&amp;Time'!A:E,5,FALSE),0)+_xlfn.IFNA(VLOOKUP(BI24,'Cost&amp;Time'!A:E,5,FALSE),0)</f>
        <v>0</v>
      </c>
      <c r="AX24" s="28">
        <f>AX23+IF(AND(AG23=0,AL23=0),N23*Rates!B$9,IF(AND(AG23=1,AH23=0,AL23=0),N23*Rates!C$9,IF(AND(AH23=1,AL23=0),N23*Rates!D$9,IF(AND(AG23=0,AL23=1,AM23=0),N23*Rates!E$9,IF(AND(AG23=1,AH23=0,AL23=1,AM23=0),N23*Rates!F$9,IF(AND(AH23=1,AL23=1,AM23=0),N23*Rates!G$9,IF(AND(AG23=0,AM23=1,AN23=0),N23*Rates!H$9,IF(AND(AG23=1,AH23=0,AM23=1,AN23=0),N23*Rates!I$9,IF(AND(AH23=1,AM23=1,AN23=0),N23*Rates!J$9,IF(AND(AG23=0,AN23=1),N23*Rates!K$9,IF(AND(AG23=1,AH23=0,AN23=1),N23*Rates!L$9,N23*Rates!M29)))))))))))/6000*(A24-A23)*$A$1</f>
        <v>526.953125</v>
      </c>
      <c r="AY24" s="28">
        <f>AY23+IF(AG23=0,P23*Rates!B$2,IF(AND(AG23=1,AH23=0),P23*Rates!C$2,Rates!D22))/6000*(A24-A23)*$A$1+IF(AG23=0,Q23*Rates!B$3,IF(AND(AG23=1,AH23=0),Q23*Rates!C$3,Rates!D23))/6000*(A24-A23)*$A$1+IF(AG23=0,R23*Rates!B$4,IF(AND(AG23=1,AH23=0),R23*Rates!C$4,Rates!D24))/6000*(A24-A23)*$A$1+IF(AG23=0,S23*Rates!B$5,IF(AND(AG23=1,AH23=0),S23*Rates!C$5,Rates!D25))/6000*(A24-A23)*$A$1+IF(AG23=0,T23*Rates!B$6,IF(AND(AG23=1,AH23=0),T23*Rates!C$6,Rates!D26))/6000*(A24-A23)*$A$1</f>
        <v>1410.3771250000009</v>
      </c>
      <c r="AZ24" s="28">
        <f>AZ23+IF(AND(AG23=0,AO23=0),U23*Rates!B$13,IF(AND(AG23=1,AH23=0,AO23=0),U23*Rates!C$13,IF(AND(AH23=1,AO23=0),U23*Rates!D$13,IF(AND(AG23=0,AO23=1,AP23=0),U23*Rates!E$13,IF(AND(AG23=1,AH23=0,AO23=1,AP23=0),U23*Rates!F$13,IF(AND(AH23=1,AO23=1,AP23=0),U23*Rates!G$13,IF(AND(AG23=0,AP23=1),U23*Rates!H$13,IF(AND(AG23=1,AH23=0,AP23=1),U23*Rates!I$13,Rates!J33))))))))/6000*(A24-A23)*$A$1</f>
        <v>0</v>
      </c>
      <c r="BA24" s="28">
        <f>BA23+IF(AND(AG23=0,AQ23=0),V23*Rates!B$17,IF(AND(AG23=1,AH23=0,AQ23=0),V23*Rates!C$17,IF(AND(AH23=1,AQ23=0),V23*Rates!D$17,IF(AND(AG23=0,AQ23=1,AR23=0),V23*Rates!E$17,IF(AND(AG23=1,AH23=0,AQ23=1,AR23=0),V23*Rates!F$17,IF(AND(AH23=1,AQ23=1,AR23=0),V23*Rates!G$17,IF(AND(AG23=0,AR23=1),V23*Rates!H$17,IF(AND(AG23=1,AH23=0,AR23=1),V23*Rates!I$17,Rates!J37))))))))/6000*(A24-A23)*$A$1</f>
        <v>0</v>
      </c>
      <c r="BB24" t="s">
        <v>73</v>
      </c>
      <c r="BC24" t="s">
        <v>52</v>
      </c>
    </row>
    <row r="25" spans="1:58" x14ac:dyDescent="0.35">
      <c r="A25">
        <f t="shared" si="4"/>
        <v>550</v>
      </c>
      <c r="B25" s="5">
        <f t="shared" si="5"/>
        <v>6.3657407407407404E-3</v>
      </c>
      <c r="C25" s="23">
        <f>C24-AB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192.21354166666657</v>
      </c>
      <c r="D25" s="23">
        <f>D24-AC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647.55149999999969</v>
      </c>
      <c r="E25" s="23">
        <f>E24-AD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50</v>
      </c>
      <c r="F25" s="24">
        <f>F24-AE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200</v>
      </c>
      <c r="G25" s="15">
        <f t="shared" si="0"/>
        <v>24</v>
      </c>
      <c r="H25" s="16">
        <v>1</v>
      </c>
      <c r="I25">
        <f t="shared" si="1"/>
        <v>25</v>
      </c>
      <c r="J25" s="16">
        <f>5+COUNTIF(BB$3:BP24,"House")*5</f>
        <v>30</v>
      </c>
      <c r="K25" s="6">
        <f t="shared" si="2"/>
        <v>0</v>
      </c>
      <c r="L25" s="9">
        <v>4</v>
      </c>
      <c r="N25" s="19">
        <v>11</v>
      </c>
      <c r="O25" s="13">
        <f t="shared" si="3"/>
        <v>9</v>
      </c>
      <c r="P25" s="38">
        <v>3</v>
      </c>
      <c r="Q25" s="38">
        <v>2</v>
      </c>
      <c r="R25" s="41"/>
      <c r="S25" s="41">
        <v>4</v>
      </c>
      <c r="W25" s="26">
        <f>W24-IF(AG24=0,P24*Rates!B$2,IF(AND(AG24=1,AH24=0),P24*Rates!C$2,Rates!D23))/6000*(A25-A24)*$A$1</f>
        <v>18.901625000000124</v>
      </c>
      <c r="X25" s="28">
        <f>X24-IF(AG24=0,Q24*Rates!B$3,IF(AND(AG24=1,AH24=0),Q24*Rates!C$3,Rates!D24))/6000*(A25-A24)*$A$1</f>
        <v>743.2381250000002</v>
      </c>
      <c r="Y25" s="28">
        <f>Y24-IF(AG24=0,R24*Rates!B$4,IF(AND(AG24=1,AH24=0),R24*Rates!C$4,Rates!D25))/6000*(A25-A24)*$A$1</f>
        <v>4.4387500000000699</v>
      </c>
      <c r="Z25" s="29">
        <f>Z24-IF(AG24=0,S24*Rates!B$5,IF(AND(AG24=1,AH24=0),S24*Rates!C$5,Rates!D26))/6000*(A25-A24)*$A$1</f>
        <v>100.87000000000009</v>
      </c>
      <c r="AA25" s="28"/>
      <c r="AB25" s="9">
        <f>_xlfn.IFNA(VLOOKUP(BB25,'Cost&amp;Time'!A:E,3,FALSE),0)+_xlfn.IFNA(VLOOKUP(BC25,'Cost&amp;Time'!A:E,3,FALSE),0)+_xlfn.IFNA(VLOOKUP(BC26,'Cost&amp;Time'!A:E,3,FALSE),0)+_xlfn.IFNA(VLOOKUP(BD26,'Cost&amp;Time'!A:E,3,FALSE),0)+_xlfn.IFNA(VLOOKUP(BE26,'Cost&amp;Time'!A:E,3,FALSE),0)+_xlfn.IFNA(VLOOKUP(BG25,'Cost&amp;Time'!A:E,3,FALSE),0)+_xlfn.IFNA(VLOOKUP(BH25,'Cost&amp;Time'!A:E,3,FALSE),0)+_xlfn.IFNA(VLOOKUP(BI25,'Cost&amp;Time'!A:E,3,FALSE),0)</f>
        <v>180</v>
      </c>
      <c r="AC25" s="9">
        <f>_xlfn.IFNA(VLOOKUP(BB25,'Cost&amp;Time'!A:E,2,FALSE),0)+_xlfn.IFNA(VLOOKUP(BC25,'Cost&amp;Time'!A:E,2,FALSE),0)+_xlfn.IFNA(VLOOKUP(BC26,'Cost&amp;Time'!A:E,2,FALSE),0)+_xlfn.IFNA(VLOOKUP(BD26,'Cost&amp;Time'!A:E,2,FALSE),0)+_xlfn.IFNA(VLOOKUP(BE26,'Cost&amp;Time'!A:E,2,FALSE),0)+_xlfn.IFNA(VLOOKUP(BG25,'Cost&amp;Time'!A:E,2,FALSE),0)+_xlfn.IFNA(VLOOKUP(BH25,'Cost&amp;Time'!A:E,2,FALSE),0)+_xlfn.IFNA(VLOOKUP(BI25,'Cost&amp;Time'!A:E,2,FALSE),0)</f>
        <v>50</v>
      </c>
      <c r="AD25" s="9">
        <f>_xlfn.IFNA(VLOOKUP(BB25,'Cost&amp;Time'!A:E,4,FALSE),0)+_xlfn.IFNA(VLOOKUP(BC25,'Cost&amp;Time'!A:E,4,FALSE),0)+_xlfn.IFNA(VLOOKUP(BC26,'Cost&amp;Time'!A:E,4,FALSE),0)+_xlfn.IFNA(VLOOKUP(BD26,'Cost&amp;Time'!A:E,4,FALSE),0)+_xlfn.IFNA(VLOOKUP(BE26,'Cost&amp;Time'!A:E,4,FALSE),0)+_xlfn.IFNA(VLOOKUP(BG25,'Cost&amp;Time'!A:E,4,FALSE),0)+_xlfn.IFNA(VLOOKUP(BH25,'Cost&amp;Time'!A:E,4,FALSE),0)+_xlfn.IFNA(VLOOKUP(BI25,'Cost&amp;Time'!A:E,4,FALSE),0)</f>
        <v>0</v>
      </c>
      <c r="AE25" s="6">
        <f>_xlfn.IFNA(VLOOKUP(BB25,'Cost&amp;Time'!A:E,5,FALSE),0)+_xlfn.IFNA(VLOOKUP(BC25,'Cost&amp;Time'!A:E,5,FALSE),0)+_xlfn.IFNA(VLOOKUP(BC26,'Cost&amp;Time'!A:E,5,FALSE),0)+_xlfn.IFNA(VLOOKUP(BD26,'Cost&amp;Time'!A:E,5,FALSE),0)+_xlfn.IFNA(VLOOKUP(BE26,'Cost&amp;Time'!A:E,5,FALSE),0)+_xlfn.IFNA(VLOOKUP(BG25,'Cost&amp;Time'!A:E,5,FALSE),0)+_xlfn.IFNA(VLOOKUP(BH25,'Cost&amp;Time'!A:E,5,FALSE),0)+_xlfn.IFNA(VLOOKUP(BI25,'Cost&amp;Time'!A:E,5,FALSE),0)</f>
        <v>0</v>
      </c>
      <c r="AX25" s="28">
        <f>AX24+IF(AND(AG24=0,AL24=0),N24*Rates!B$9,IF(AND(AG24=1,AH24=0,AL24=0),N24*Rates!C$9,IF(AND(AH24=1,AL24=0),N24*Rates!D$9,IF(AND(AG24=0,AL24=1,AM24=0),N24*Rates!E$9,IF(AND(AG24=1,AH24=0,AL24=1,AM24=0),N24*Rates!F$9,IF(AND(AH24=1,AL24=1,AM24=0),N24*Rates!G$9,IF(AND(AG24=0,AM24=1,AN24=0),N24*Rates!H$9,IF(AND(AG24=1,AH24=0,AM24=1,AN24=0),N24*Rates!I$9,IF(AND(AH24=1,AM24=1,AN24=0),N24*Rates!J$9,IF(AND(AG24=0,AN24=1),N24*Rates!K$9,IF(AND(AG24=1,AH24=0,AN24=1),N24*Rates!L$9,N24*Rates!M30)))))))))))/6000*(A25-A24)*$A$1</f>
        <v>597.21354166666663</v>
      </c>
      <c r="AY25" s="28">
        <f>AY24+IF(AG24=0,P24*Rates!B$2,IF(AND(AG24=1,AH24=0),P24*Rates!C$2,Rates!D23))/6000*(A25-A24)*$A$1+IF(AG24=0,Q24*Rates!B$3,IF(AND(AG24=1,AH24=0),Q24*Rates!C$3,Rates!D24))/6000*(A25-A24)*$A$1+IF(AG24=0,R24*Rates!B$4,IF(AND(AG24=1,AH24=0),R24*Rates!C$4,Rates!D25))/6000*(A25-A24)*$A$1+IF(AG24=0,S24*Rates!B$5,IF(AND(AG24=1,AH24=0),S24*Rates!C$5,Rates!D26))/6000*(A25-A24)*$A$1+IF(AG24=0,T24*Rates!B$6,IF(AND(AG24=1,AH24=0),T24*Rates!C$6,Rates!D27))/6000*(A25-A24)*$A$1</f>
        <v>1497.5515000000009</v>
      </c>
      <c r="AZ25" s="28">
        <f>AZ24+IF(AND(AG24=0,AO24=0),U24*Rates!B$13,IF(AND(AG24=1,AH24=0,AO24=0),U24*Rates!C$13,IF(AND(AH24=1,AO24=0),U24*Rates!D$13,IF(AND(AG24=0,AO24=1,AP24=0),U24*Rates!E$13,IF(AND(AG24=1,AH24=0,AO24=1,AP24=0),U24*Rates!F$13,IF(AND(AH24=1,AO24=1,AP24=0),U24*Rates!G$13,IF(AND(AG24=0,AP24=1),U24*Rates!H$13,IF(AND(AG24=1,AH24=0,AP24=1),U24*Rates!I$13,Rates!J34))))))))/6000*(A25-A24)*$A$1</f>
        <v>0</v>
      </c>
      <c r="BA25" s="28">
        <f>BA24+IF(AND(AG24=0,AQ24=0),V24*Rates!B$17,IF(AND(AG24=1,AH24=0,AQ24=0),V24*Rates!C$17,IF(AND(AH24=1,AQ24=0),V24*Rates!D$17,IF(AND(AG24=0,AQ24=1,AR24=0),V24*Rates!E$17,IF(AND(AG24=1,AH24=0,AQ24=1,AR24=0),V24*Rates!F$17,IF(AND(AH24=1,AQ24=1,AR24=0),V24*Rates!G$17,IF(AND(AG24=0,AR24=1),V24*Rates!H$17,IF(AND(AG24=1,AH24=0,AR24=1),V24*Rates!I$17,Rates!J38))))))))/6000*(A25-A24)*$A$1</f>
        <v>0</v>
      </c>
      <c r="BB25" t="s">
        <v>73</v>
      </c>
      <c r="BC25" t="s">
        <v>54</v>
      </c>
      <c r="BD25" t="s">
        <v>54</v>
      </c>
      <c r="BE25" t="s">
        <v>54</v>
      </c>
    </row>
    <row r="26" spans="1:58" x14ac:dyDescent="0.35">
      <c r="A26">
        <f t="shared" si="4"/>
        <v>575</v>
      </c>
      <c r="B26" s="5">
        <f t="shared" si="5"/>
        <v>6.6550925925925927E-3</v>
      </c>
      <c r="C26" s="23">
        <f>C25-AB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89.499999999999901</v>
      </c>
      <c r="D26" s="23">
        <f>D25-AC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668.51254166666627</v>
      </c>
      <c r="E26" s="23">
        <f>E25-AD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50</v>
      </c>
      <c r="F26" s="24">
        <f>F25-AE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200</v>
      </c>
      <c r="G26" s="15">
        <f t="shared" si="0"/>
        <v>25</v>
      </c>
      <c r="H26" s="16">
        <v>1</v>
      </c>
      <c r="I26">
        <f t="shared" si="1"/>
        <v>26</v>
      </c>
      <c r="J26" s="16">
        <f>5+COUNTIF(BB$3:BP25,"House")*5</f>
        <v>30</v>
      </c>
      <c r="K26" s="6">
        <f t="shared" si="2"/>
        <v>0</v>
      </c>
      <c r="L26" s="17">
        <v>2</v>
      </c>
      <c r="N26" s="19">
        <v>11</v>
      </c>
      <c r="O26" s="13">
        <f t="shared" si="3"/>
        <v>12</v>
      </c>
      <c r="Q26" s="38">
        <v>5</v>
      </c>
      <c r="R26" s="41"/>
      <c r="S26" s="41">
        <v>4</v>
      </c>
      <c r="T26" s="40">
        <v>3</v>
      </c>
      <c r="W26" s="26">
        <f>W25-IF(AG25=0,P25*Rates!B$2,IF(AND(AG25=1,AH25=0),P25*Rates!C$2,Rates!D24))/6000*(A26-A25)*$A$1</f>
        <v>-4.2189999999998768</v>
      </c>
      <c r="X26" s="28">
        <f>X25-IF(AG25=0,Q25*Rates!B$3,IF(AND(AG25=1,AH25=0),Q25*Rates!C$3,Rates!D25))/6000*(A26-A25)*$A$1</f>
        <v>731.08604166666692</v>
      </c>
      <c r="Y26" s="28">
        <f>Y25-IF(AG25=0,R25*Rates!B$4,IF(AND(AG25=1,AH25=0),R25*Rates!C$4,Rates!D26))/6000*(A26-A25)*$A$1</f>
        <v>4.4387500000000699</v>
      </c>
      <c r="Z26" s="29">
        <f>Z25-IF(AG25=0,S25*Rates!B$5,IF(AND(AG25=1,AH25=0),S25*Rates!C$5,Rates!D27))/6000*(A26-A25)*$A$1</f>
        <v>65.181666666666757</v>
      </c>
      <c r="AA26" s="28"/>
      <c r="AB26" s="9">
        <f>_xlfn.IFNA(VLOOKUP(BB26,'Cost&amp;Time'!A:E,3,FALSE),0)+_xlfn.IFNA(VLOOKUP(BC26,'Cost&amp;Time'!A:E,3,FALSE),0)+_xlfn.IFNA(VLOOKUP(BD26,'Cost&amp;Time'!A:E,3,FALSE),0)+_xlfn.IFNA(VLOOKUP(BE26,'Cost&amp;Time'!A:E,3,FALSE),0)+_xlfn.IFNA(VLOOKUP(BF26,'Cost&amp;Time'!A:E,3,FALSE),0)+_xlfn.IFNA(VLOOKUP(BG26,'Cost&amp;Time'!A:E,3,FALSE),0)+_xlfn.IFNA(VLOOKUP(BH26,'Cost&amp;Time'!A:E,3,FALSE),0)+_xlfn.IFNA(VLOOKUP(BI26,'Cost&amp;Time'!A:E,3,FALSE),0)</f>
        <v>120</v>
      </c>
      <c r="AC26" s="9">
        <f>_xlfn.IFNA(VLOOKUP(BB26,'Cost&amp;Time'!A:E,2,FALSE),0)+_xlfn.IFNA(VLOOKUP(BC26,'Cost&amp;Time'!A:E,2,FALSE),0)+_xlfn.IFNA(VLOOKUP(BD26,'Cost&amp;Time'!A:E,2,FALSE),0)+_xlfn.IFNA(VLOOKUP(BE26,'Cost&amp;Time'!A:E,2,FALSE),0)+_xlfn.IFNA(VLOOKUP(BF26,'Cost&amp;Time'!A:E,2,FALSE),0)+_xlfn.IFNA(VLOOKUP(BG26,'Cost&amp;Time'!A:E,2,FALSE),0)+_xlfn.IFNA(VLOOKUP(BH26,'Cost&amp;Time'!A:E,2,FALSE),0)+_xlfn.IFNA(VLOOKUP(BI26,'Cost&amp;Time'!A:E,2,FALSE),0)</f>
        <v>50</v>
      </c>
      <c r="AD26" s="9">
        <f>_xlfn.IFNA(VLOOKUP(BB26,'Cost&amp;Time'!A:E,4,FALSE),0)+_xlfn.IFNA(VLOOKUP(BC26,'Cost&amp;Time'!A:E,4,FALSE),0)+_xlfn.IFNA(VLOOKUP(BD26,'Cost&amp;Time'!A:E,4,FALSE),0)+_xlfn.IFNA(VLOOKUP(BE26,'Cost&amp;Time'!A:E,4,FALSE),0)+_xlfn.IFNA(VLOOKUP(BF26,'Cost&amp;Time'!A:E,4,FALSE),0)+_xlfn.IFNA(VLOOKUP(BG26,'Cost&amp;Time'!A:E,4,FALSE),0)+_xlfn.IFNA(VLOOKUP(BH26,'Cost&amp;Time'!A:E,4,FALSE),0)+_xlfn.IFNA(VLOOKUP(BI26,'Cost&amp;Time'!A:E,4,FALSE),0)</f>
        <v>0</v>
      </c>
      <c r="AE26" s="6">
        <f>_xlfn.IFNA(VLOOKUP(BB26,'Cost&amp;Time'!A:E,5,FALSE),0)+_xlfn.IFNA(VLOOKUP(BC26,'Cost&amp;Time'!A:E,5,FALSE),0)+_xlfn.IFNA(VLOOKUP(BD26,'Cost&amp;Time'!A:E,5,FALSE),0)+_xlfn.IFNA(VLOOKUP(BE26,'Cost&amp;Time'!A:E,5,FALSE),0)+_xlfn.IFNA(VLOOKUP(BF26,'Cost&amp;Time'!A:E,5,FALSE),0)+_xlfn.IFNA(VLOOKUP(BG26,'Cost&amp;Time'!A:E,5,FALSE),0)+_xlfn.IFNA(VLOOKUP(BH26,'Cost&amp;Time'!A:E,5,FALSE),0)+_xlfn.IFNA(VLOOKUP(BI26,'Cost&amp;Time'!A:E,5,FALSE),0)</f>
        <v>0</v>
      </c>
      <c r="AX26" s="28">
        <f>AX25+IF(AND(AG25=0,AL25=0),N25*Rates!B$9,IF(AND(AG25=1,AH25=0,AL25=0),N25*Rates!C$9,IF(AND(AH25=1,AL25=0),N25*Rates!D$9,IF(AND(AG25=0,AL25=1,AM25=0),N25*Rates!E$9,IF(AND(AG25=1,AH25=0,AL25=1,AM25=0),N25*Rates!F$9,IF(AND(AH25=1,AL25=1,AM25=0),N25*Rates!G$9,IF(AND(AG25=0,AM25=1,AN25=0),N25*Rates!H$9,IF(AND(AG25=1,AH25=0,AM25=1,AN25=0),N25*Rates!I$9,IF(AND(AH25=1,AM25=1,AN25=0),N25*Rates!J$9,IF(AND(AG25=0,AN25=1),N25*Rates!K$9,IF(AND(AG25=1,AH25=0,AN25=1),N25*Rates!L$9,N25*Rates!M31)))))))))))/6000*(A26-A25)*$A$1</f>
        <v>674.5</v>
      </c>
      <c r="AY26" s="28">
        <f>AY25+IF(AG25=0,P25*Rates!B$2,IF(AND(AG25=1,AH25=0),P25*Rates!C$2,Rates!D24))/6000*(A26-A25)*$A$1+IF(AG25=0,Q25*Rates!B$3,IF(AND(AG25=1,AH25=0),Q25*Rates!C$3,Rates!D25))/6000*(A26-A25)*$A$1+IF(AG25=0,R25*Rates!B$4,IF(AND(AG25=1,AH25=0),R25*Rates!C$4,Rates!D26))/6000*(A26-A25)*$A$1+IF(AG25=0,S25*Rates!B$5,IF(AND(AG25=1,AH25=0),S25*Rates!C$5,Rates!D27))/6000*(A26-A25)*$A$1+IF(AG25=0,T25*Rates!B$6,IF(AND(AG25=1,AH25=0),T25*Rates!C$6,Rates!D28))/6000*(A26-A25)*$A$1</f>
        <v>1568.5125416666676</v>
      </c>
      <c r="AZ26" s="28">
        <f>AZ25+IF(AND(AG25=0,AO25=0),U25*Rates!B$13,IF(AND(AG25=1,AH25=0,AO25=0),U25*Rates!C$13,IF(AND(AH25=1,AO25=0),U25*Rates!D$13,IF(AND(AG25=0,AO25=1,AP25=0),U25*Rates!E$13,IF(AND(AG25=1,AH25=0,AO25=1,AP25=0),U25*Rates!F$13,IF(AND(AH25=1,AO25=1,AP25=0),U25*Rates!G$13,IF(AND(AG25=0,AP25=1),U25*Rates!H$13,IF(AND(AG25=1,AH25=0,AP25=1),U25*Rates!I$13,Rates!J35))))))))/6000*(A26-A25)*$A$1</f>
        <v>0</v>
      </c>
      <c r="BA26" s="28">
        <f>BA25+IF(AND(AG25=0,AQ25=0),V25*Rates!B$17,IF(AND(AG25=1,AH25=0,AQ25=0),V25*Rates!C$17,IF(AND(AH25=1,AQ25=0),V25*Rates!D$17,IF(AND(AG25=0,AQ25=1,AR25=0),V25*Rates!E$17,IF(AND(AG25=1,AH25=0,AQ25=1,AR25=0),V25*Rates!F$17,IF(AND(AH25=1,AQ25=1,AR25=0),V25*Rates!G$17,IF(AND(AG25=0,AR25=1),V25*Rates!H$17,IF(AND(AG25=1,AH25=0,AR25=1),V25*Rates!I$17,Rates!J39))))))))/6000*(A26-A25)*$A$1</f>
        <v>0</v>
      </c>
      <c r="BB26" t="s">
        <v>73</v>
      </c>
      <c r="BC26" t="s">
        <v>54</v>
      </c>
      <c r="BD26" t="s">
        <v>54</v>
      </c>
    </row>
    <row r="27" spans="1:58" x14ac:dyDescent="0.35">
      <c r="A27">
        <f t="shared" si="4"/>
        <v>600</v>
      </c>
      <c r="B27" s="5">
        <f>A27/86400</f>
        <v>6.9444444444444441E-3</v>
      </c>
      <c r="C27" s="23">
        <f>C26-AB26+IF(AND(AG26=0,AL26=0),N26*Rates!B$9,IF(AND(AG26=1,AH26=0,AL26=0),N26*Rates!C$9,IF(AND(AH26=1,AL26=0),N26*Rates!D$9,IF(AND(AG26=0,AL26=1,AM26=0),N26*Rates!E$9,IF(AND(AG26=1,AH26=0,AL26=1,AM26=0),N26*Rates!F$9,IF(AND(AH26=1,AL26=1,AM26=0),N26*Rates!G$9,IF(AND(AG26=0,AM26=1,AN26=0),N26*Rates!H$9,IF(AND(AG26=1,AH26=0,AM26=1,AN26=0),N26*Rates!I$9,IF(AND(AH26=1,AM26=1,AN26=0),N26*Rates!J$9,IF(AND(AG26=0,AN26=1),N26*Rates!K$9,IF(AND(AG26=1,AH26=0,AN26=1),N26*Rates!L$9,N26*Rates!M32)))))))))))/6000*(A27-A26)*$A$1</f>
        <v>46.786458333333229</v>
      </c>
      <c r="D27" s="23">
        <f>D26-AC26+IF(AG26=0,P26*Rates!B$2,IF(AND(AG26=1,AH26=0),P26*Rates!C$2,Rates!D25))/6000*(A27-A26)*$A$1+IF(AG26=0,Q26*Rates!B$3,IF(AND(AG26=1,AH26=0),Q26*Rates!C$3,Rates!D26))/6000*(A27-A26)*$A$1+IF(AG26=0,R26*Rates!B$4,IF(AND(AG26=1,AH26=0),R26*Rates!C$4,Rates!D27))/6000*(A27-A26)*$A$1+IF(AG26=0,S26*Rates!B$5,IF(AND(AG26=1,AH26=0),S26*Rates!C$5,Rates!D28))/6000*(A27-A26)*$A$1+IF(AG26=0,T26*Rates!B$6,IF(AND(AG26=1,AH26=0),T26*Rates!C$6,Rates!D29))/6000*(A27-A26)*$A$1</f>
        <v>702.31045833333292</v>
      </c>
      <c r="E27" s="23">
        <f>E26-AD26+IF(AND(AG26=0,AO26=0),U26*Rates!B$13,IF(AND(AG26=1,AH26=0,AO26=0),U26*Rates!C$13,IF(AND(AH26=1,AO26=0),U26*Rates!D$13,IF(AND(AG26=0,AO26=1,AP26=0),U26*Rates!E$13,IF(AND(AG26=1,AH26=0,AO26=1,AP26=0),U26*Rates!F$13,IF(AND(AH26=1,AO26=1,AP26=0),U26*Rates!G$13,IF(AND(AG26=0,AP26=1),U26*Rates!H$13,IF(AND(AG26=1,AH26=0,AP26=1),U26*Rates!I$13,Rates!J36))))))))/6000*(A27-A26)*$A$1</f>
        <v>50</v>
      </c>
      <c r="F27" s="24">
        <f>F26-AE26+IF(AND(AG26=0,AQ26=0),V26*Rates!B$17,IF(AND(AG26=1,AH26=0,AQ26=0),V26*Rates!C$17,IF(AND(AH26=1,AQ26=0),V26*Rates!D$17,IF(AND(AG26=0,AQ26=1,AR26=0),V26*Rates!E$17,IF(AND(AG26=1,AH26=0,AQ26=1,AR26=0),V26*Rates!F$17,IF(AND(AH26=1,AQ26=1,AR26=0),V26*Rates!G$17,IF(AND(AG26=0,AR26=1),V26*Rates!H$17,IF(AND(AG26=1,AH26=0,AR26=1),V26*Rates!I$17,Rates!J40))))))))/6000*(A27-A26)*$A$1</f>
        <v>200</v>
      </c>
      <c r="G27" s="15">
        <f>G26+COUNTIF(BB26:BK26,"Villager")</f>
        <v>26</v>
      </c>
      <c r="H27" s="16">
        <v>1</v>
      </c>
      <c r="I27">
        <f>G27+H27</f>
        <v>27</v>
      </c>
      <c r="J27" s="16">
        <f>5+COUNTIF(BB$3:BP26,"House")*5</f>
        <v>30</v>
      </c>
      <c r="K27" s="6">
        <f>G27-SUM(L27:V27)+O27</f>
        <v>0</v>
      </c>
      <c r="L27" s="17">
        <v>2</v>
      </c>
      <c r="N27" s="19">
        <v>12</v>
      </c>
      <c r="O27" s="13">
        <f t="shared" si="3"/>
        <v>12</v>
      </c>
      <c r="Q27" s="38">
        <v>5</v>
      </c>
      <c r="R27" s="41"/>
      <c r="S27" s="41">
        <v>3</v>
      </c>
      <c r="T27" s="40">
        <v>4</v>
      </c>
      <c r="W27" s="26">
        <f>W26-IF(AG26=0,P26*Rates!B$2,IF(AND(AG26=1,AH26=0),P26*Rates!C$2,Rates!D25))/6000*(A27-A26)*$A$1</f>
        <v>-4.2189999999998768</v>
      </c>
      <c r="X27" s="28">
        <f>X26-IF(AG26=0,Q26*Rates!B$3,IF(AND(AG26=1,AH26=0),Q26*Rates!C$3,Rates!D26))/6000*(A27-A26)*$A$1</f>
        <v>700.70583333333354</v>
      </c>
      <c r="Y27" s="28">
        <f>Y26-IF(AG26=0,R26*Rates!B$4,IF(AND(AG26=1,AH26=0),R26*Rates!C$4,Rates!D27))/6000*(A27-A26)*$A$1</f>
        <v>4.4387500000000699</v>
      </c>
      <c r="Z27" s="29">
        <f>Z26-IF(AG26=0,S26*Rates!B$5,IF(AND(AG26=1,AH26=0),S26*Rates!C$5,Rates!D28))/6000*(A27-A26)*$A$1</f>
        <v>29.493333333333432</v>
      </c>
      <c r="AA27" s="28"/>
      <c r="AB27" s="9">
        <f>_xlfn.IFNA(VLOOKUP(BB27,'Cost&amp;Time'!A:E,3,FALSE),0)+_xlfn.IFNA(VLOOKUP(BC27,'Cost&amp;Time'!A:E,3,FALSE),0)+_xlfn.IFNA(VLOOKUP(BD27,'Cost&amp;Time'!A:E,3,FALSE),0)+_xlfn.IFNA(VLOOKUP(BE27,'Cost&amp;Time'!A:E,3,FALSE),0)+_xlfn.IFNA(VLOOKUP(BF27,'Cost&amp;Time'!A:E,3,FALSE),0)+_xlfn.IFNA(VLOOKUP(BG27,'Cost&amp;Time'!A:E,3,FALSE),0)+_xlfn.IFNA(VLOOKUP(BH27,'Cost&amp;Time'!A:E,3,FALSE),0)+_xlfn.IFNA(VLOOKUP(BI27,'Cost&amp;Time'!A:E,3,FALSE),0)</f>
        <v>125</v>
      </c>
      <c r="AC27" s="9">
        <f>_xlfn.IFNA(VLOOKUP(BB27,'Cost&amp;Time'!A:E,2,FALSE),0)+_xlfn.IFNA(VLOOKUP(BC27,'Cost&amp;Time'!A:E,2,FALSE),0)+_xlfn.IFNA(VLOOKUP(BD27,'Cost&amp;Time'!A:E,2,FALSE),0)+_xlfn.IFNA(VLOOKUP(BE27,'Cost&amp;Time'!A:E,2,FALSE),0)+_xlfn.IFNA(VLOOKUP(BF27,'Cost&amp;Time'!A:E,2,FALSE),0)+_xlfn.IFNA(VLOOKUP(BG27,'Cost&amp;Time'!A:E,2,FALSE),0)+_xlfn.IFNA(VLOOKUP(BH27,'Cost&amp;Time'!A:E,2,FALSE),0)+_xlfn.IFNA(VLOOKUP(BI27,'Cost&amp;Time'!A:E,2,FALSE),0)</f>
        <v>50</v>
      </c>
      <c r="AD27" s="9">
        <f>_xlfn.IFNA(VLOOKUP(BB27,'Cost&amp;Time'!A:E,4,FALSE),0)+_xlfn.IFNA(VLOOKUP(BC27,'Cost&amp;Time'!A:E,4,FALSE),0)+_xlfn.IFNA(VLOOKUP(BD27,'Cost&amp;Time'!A:E,4,FALSE),0)+_xlfn.IFNA(VLOOKUP(BE27,'Cost&amp;Time'!A:E,4,FALSE),0)+_xlfn.IFNA(VLOOKUP(BF27,'Cost&amp;Time'!A:E,4,FALSE),0)+_xlfn.IFNA(VLOOKUP(BG27,'Cost&amp;Time'!A:E,4,FALSE),0)+_xlfn.IFNA(VLOOKUP(BH27,'Cost&amp;Time'!A:E,4,FALSE),0)+_xlfn.IFNA(VLOOKUP(BI27,'Cost&amp;Time'!A:E,4,FALSE),0)</f>
        <v>0</v>
      </c>
      <c r="AE27" s="6">
        <f>_xlfn.IFNA(VLOOKUP(BB27,'Cost&amp;Time'!A:E,5,FALSE),0)+_xlfn.IFNA(VLOOKUP(BC27,'Cost&amp;Time'!A:E,5,FALSE),0)+_xlfn.IFNA(VLOOKUP(BD27,'Cost&amp;Time'!A:E,5,FALSE),0)+_xlfn.IFNA(VLOOKUP(BE27,'Cost&amp;Time'!A:E,5,FALSE),0)+_xlfn.IFNA(VLOOKUP(BF27,'Cost&amp;Time'!A:E,5,FALSE),0)+_xlfn.IFNA(VLOOKUP(BG27,'Cost&amp;Time'!A:E,5,FALSE),0)+_xlfn.IFNA(VLOOKUP(BH27,'Cost&amp;Time'!A:E,5,FALSE),0)+_xlfn.IFNA(VLOOKUP(BI27,'Cost&amp;Time'!A:E,5,FALSE),0)</f>
        <v>0</v>
      </c>
      <c r="AX27" s="28" t="e">
        <f>#REF!+IF(AND(#REF!=0,#REF!=0),#REF!*Rates!B$9,IF(AND(#REF!=1,#REF!=0,#REF!=0),#REF!*Rates!C$9,IF(AND(#REF!=1,#REF!=0),#REF!*Rates!D$9,IF(AND(#REF!=0,#REF!=1,#REF!=0),#REF!*Rates!E$9,IF(AND(#REF!=1,#REF!=0,#REF!=1,#REF!=0),#REF!*Rates!F$9,IF(AND(#REF!=1,#REF!=1,#REF!=0),#REF!*Rates!G$9,IF(AND(#REF!=0,#REF!=1,#REF!=0),#REF!*Rates!H$9,IF(AND(#REF!=1,#REF!=0,#REF!=1,#REF!=0),#REF!*Rates!I$9,IF(AND(#REF!=1,#REF!=1,#REF!=0),#REF!*Rates!J$9,IF(AND(#REF!=0,#REF!=1),#REF!*Rates!K$9,IF(AND(#REF!=1,#REF!=0,#REF!=1),#REF!*Rates!L$9,#REF!*Rates!M33)))))))))))/6000*(A27-#REF!)*$A$1</f>
        <v>#REF!</v>
      </c>
      <c r="AY27" s="28" t="e">
        <f>#REF!+IF(#REF!=0,#REF!*Rates!B$2,IF(AND(#REF!=1,#REF!=0),#REF!*Rates!C$2,Rates!D26))/6000*(A27-#REF!)*$A$1+IF(#REF!=0,#REF!*Rates!B$3,IF(AND(#REF!=1,#REF!=0),#REF!*Rates!C$3,Rates!D27))/6000*(A27-#REF!)*$A$1+IF(#REF!=0,#REF!*Rates!B$4,IF(AND(#REF!=1,#REF!=0),#REF!*Rates!C$4,Rates!D28))/6000*(A27-#REF!)*$A$1+IF(#REF!=0,#REF!*Rates!B$5,IF(AND(#REF!=1,#REF!=0),#REF!*Rates!C$5,Rates!D29))/6000*(A27-#REF!)*$A$1+IF(#REF!=0,#REF!*Rates!B$6,IF(AND(#REF!=1,#REF!=0),#REF!*Rates!C$6,Rates!D30))/6000*(A27-#REF!)*$A$1</f>
        <v>#REF!</v>
      </c>
      <c r="AZ27" s="28" t="e">
        <f>#REF!+IF(AND(#REF!=0,#REF!=0),#REF!*Rates!B$13,IF(AND(#REF!=1,#REF!=0,#REF!=0),#REF!*Rates!C$13,IF(AND(#REF!=1,#REF!=0),#REF!*Rates!D$13,IF(AND(#REF!=0,#REF!=1,#REF!=0),#REF!*Rates!E$13,IF(AND(#REF!=1,#REF!=0,#REF!=1,#REF!=0),#REF!*Rates!F$13,IF(AND(#REF!=1,#REF!=1,#REF!=0),#REF!*Rates!G$13,IF(AND(#REF!=0,#REF!=1),#REF!*Rates!H$13,IF(AND(#REF!=1,#REF!=0,#REF!=1),#REF!*Rates!I$13,Rates!J37))))))))/6000*(A27-#REF!)*$A$1</f>
        <v>#REF!</v>
      </c>
      <c r="BA27" s="28" t="e">
        <f>#REF!+IF(AND(#REF!=0,#REF!=0),#REF!*Rates!B$17,IF(AND(#REF!=1,#REF!=0,#REF!=0),#REF!*Rates!C$17,IF(AND(#REF!=1,#REF!=0),#REF!*Rates!D$17,IF(AND(#REF!=0,#REF!=1,#REF!=0),#REF!*Rates!E$17,IF(AND(#REF!=1,#REF!=0,#REF!=1,#REF!=0),#REF!*Rates!F$17,IF(AND(#REF!=1,#REF!=1,#REF!=0),#REF!*Rates!G$17,IF(AND(#REF!=0,#REF!=1),#REF!*Rates!H$17,IF(AND(#REF!=1,#REF!=0,#REF!=1),#REF!*Rates!I$17,Rates!J41))))))))/6000*(A27-#REF!)*$A$1</f>
        <v>#REF!</v>
      </c>
      <c r="BB27" t="s">
        <v>73</v>
      </c>
      <c r="BC27" t="s">
        <v>49</v>
      </c>
      <c r="BD27" t="s">
        <v>51</v>
      </c>
    </row>
    <row r="28" spans="1:58" x14ac:dyDescent="0.35">
      <c r="A28">
        <f t="shared" si="4"/>
        <v>625</v>
      </c>
      <c r="B28" s="5">
        <f t="shared" si="5"/>
        <v>7.2337962962962963E-3</v>
      </c>
      <c r="C28" s="23">
        <f>C27-AB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34)))))))))))/6000*(A28-A27)*$A$1</f>
        <v>6.0989583333332291</v>
      </c>
      <c r="D28" s="23">
        <f>D27-AC27+IF(AG27=0,P27*Rates!B$2,IF(AND(AG27=1,AH27=0),P27*Rates!C$2,Rates!D27))/6000*(A28-A27)*$A$1+IF(AG27=0,Q27*Rates!B$3,IF(AND(AG27=1,AH27=0),Q27*Rates!C$3,Rates!D28))/6000*(A28-A27)*$A$1+IF(AG27=0,R27*Rates!B$4,IF(AND(AG27=1,AH27=0),R27*Rates!C$4,Rates!D29))/6000*(A28-A27)*$A$1+IF(AG27=0,S27*Rates!B$5,IF(AND(AG27=1,AH27=0),S27*Rates!C$5,Rates!D30))/6000*(A28-A27)*$A$1+IF(AG27=0,T27*Rates!B$6,IF(AND(AG27=1,AH27=0),T27*Rates!C$6,Rates!D31))/6000*(A28-A27)*$A$1</f>
        <v>733.09608333333301</v>
      </c>
      <c r="E28" s="23">
        <f>E27-AD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38))))))))/6000*(A28-A27)*$A$1</f>
        <v>50</v>
      </c>
      <c r="F28" s="24">
        <f>F27-AE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42))))))))/6000*(A28-A27)*$A$1</f>
        <v>200</v>
      </c>
      <c r="G28" s="15">
        <f t="shared" si="0"/>
        <v>27</v>
      </c>
      <c r="H28" s="16">
        <v>1</v>
      </c>
      <c r="I28">
        <f t="shared" si="1"/>
        <v>28</v>
      </c>
      <c r="J28" s="16">
        <f>5+COUNTIF(BB$3:BP27,"House")*5</f>
        <v>35</v>
      </c>
      <c r="K28" s="6">
        <f t="shared" si="2"/>
        <v>0</v>
      </c>
      <c r="L28" s="17">
        <v>1.6</v>
      </c>
      <c r="N28" s="19">
        <v>11.4</v>
      </c>
      <c r="O28" s="13">
        <f t="shared" si="3"/>
        <v>12</v>
      </c>
      <c r="Q28" s="38">
        <v>5</v>
      </c>
      <c r="R28" s="41"/>
      <c r="S28" s="41"/>
      <c r="T28" s="40">
        <v>7</v>
      </c>
      <c r="U28" s="19">
        <v>2</v>
      </c>
      <c r="W28" s="26">
        <f>W27-IF(AG27=0,P27*Rates!B$2,IF(AND(AG27=1,AH27=0),P27*Rates!C$2,Rates!D27))/6000*(A28-A27)*$A$1</f>
        <v>-4.2189999999998768</v>
      </c>
      <c r="X28" s="28">
        <f>X27-IF(AG27=0,Q27*Rates!B$3,IF(AND(AG27=1,AH27=0),Q27*Rates!C$3,Rates!D28))/6000*(A28-A27)*$A$1</f>
        <v>670.32562500000017</v>
      </c>
      <c r="Y28" s="28">
        <f>Y27-IF(AG27=0,R27*Rates!B$4,IF(AND(AG27=1,AH27=0),R27*Rates!C$4,Rates!D29))/6000*(A28-A27)*$A$1</f>
        <v>4.4387500000000699</v>
      </c>
      <c r="Z28" s="29">
        <f>Z27-IF(AG27=0,S27*Rates!B$5,IF(AND(AG27=1,AH27=0),S27*Rates!C$5,Rates!D30))/6000*(A28-A27)*$A$1</f>
        <v>2.7270833333334323</v>
      </c>
      <c r="AA28" s="28"/>
      <c r="AB28" s="9">
        <f>_xlfn.IFNA(VLOOKUP(BB28,'Cost&amp;Time'!A:E,3,FALSE),0)+_xlfn.IFNA(VLOOKUP(BC28,'Cost&amp;Time'!A:E,3,FALSE),0)+_xlfn.IFNA(VLOOKUP(BD28,'Cost&amp;Time'!A:E,3,FALSE),0)+_xlfn.IFNA(VLOOKUP(BE28,'Cost&amp;Time'!A:E,3,FALSE),0)+_xlfn.IFNA(VLOOKUP(BF28,'Cost&amp;Time'!A:E,3,FALSE),0)+_xlfn.IFNA(VLOOKUP(BG28,'Cost&amp;Time'!A:E,3,FALSE),0)+_xlfn.IFNA(VLOOKUP(BH28,'Cost&amp;Time'!A:E,3,FALSE),0)+_xlfn.IFNA(VLOOKUP(BI28,'Cost&amp;Time'!A:E,3,FALSE),0)</f>
        <v>0</v>
      </c>
      <c r="AC28" s="9">
        <f>_xlfn.IFNA(VLOOKUP(BB28,'Cost&amp;Time'!A:E,2,FALSE),0)+_xlfn.IFNA(VLOOKUP(BC28,'Cost&amp;Time'!A:E,2,FALSE),0)+_xlfn.IFNA(VLOOKUP(BD28,'Cost&amp;Time'!A:E,2,FALSE),0)+_xlfn.IFNA(VLOOKUP(BE28,'Cost&amp;Time'!A:E,2,FALSE),0)+_xlfn.IFNA(VLOOKUP(BF28,'Cost&amp;Time'!A:E,2,FALSE),0)+_xlfn.IFNA(VLOOKUP(BG28,'Cost&amp;Time'!A:E,2,FALSE),0)+_xlfn.IFNA(VLOOKUP(BH28,'Cost&amp;Time'!A:E,2,FALSE),0)+_xlfn.IFNA(VLOOKUP(BI28,'Cost&amp;Time'!A:E,2,FALSE),0)</f>
        <v>50</v>
      </c>
      <c r="AD28" s="9">
        <f>_xlfn.IFNA(VLOOKUP(BB28,'Cost&amp;Time'!A:E,4,FALSE),0)+_xlfn.IFNA(VLOOKUP(BC28,'Cost&amp;Time'!A:E,4,FALSE),0)+_xlfn.IFNA(VLOOKUP(BD28,'Cost&amp;Time'!A:E,4,FALSE),0)+_xlfn.IFNA(VLOOKUP(BE28,'Cost&amp;Time'!A:E,4,FALSE),0)+_xlfn.IFNA(VLOOKUP(BF28,'Cost&amp;Time'!A:E,4,FALSE),0)+_xlfn.IFNA(VLOOKUP(BG28,'Cost&amp;Time'!A:E,4,FALSE),0)+_xlfn.IFNA(VLOOKUP(BH28,'Cost&amp;Time'!A:E,4,FALSE),0)+_xlfn.IFNA(VLOOKUP(BI28,'Cost&amp;Time'!A:E,4,FALSE),0)</f>
        <v>0</v>
      </c>
      <c r="AE28" s="6">
        <f>_xlfn.IFNA(VLOOKUP(BB28,'Cost&amp;Time'!A:E,5,FALSE),0)+_xlfn.IFNA(VLOOKUP(BC28,'Cost&amp;Time'!A:E,5,FALSE),0)+_xlfn.IFNA(VLOOKUP(BD28,'Cost&amp;Time'!A:E,5,FALSE),0)+_xlfn.IFNA(VLOOKUP(BE28,'Cost&amp;Time'!A:E,5,FALSE),0)+_xlfn.IFNA(VLOOKUP(BF28,'Cost&amp;Time'!A:E,5,FALSE),0)+_xlfn.IFNA(VLOOKUP(BG28,'Cost&amp;Time'!A:E,5,FALSE),0)+_xlfn.IFNA(VLOOKUP(BH28,'Cost&amp;Time'!A:E,5,FALSE),0)+_xlfn.IFNA(VLOOKUP(BI28,'Cost&amp;Time'!A:E,5,FALSE),0)</f>
        <v>0</v>
      </c>
      <c r="AX28" s="28" t="e">
        <f>AX27+IF(AND(AG27=0,AL27=0),N27*Rates!B$9,IF(AND(AG27=1,AH27=0,AL27=0),N27*Rates!C$9,IF(AND(AH27=1,AL27=0),N27*Rates!D$9,IF(AND(AG27=0,AL27=1,AM27=0),N27*Rates!E$9,IF(AND(AG27=1,AH27=0,AL27=1,AM27=0),N27*Rates!F$9,IF(AND(AH27=1,AL27=1,AM27=0),N27*Rates!G$9,IF(AND(AG27=0,AM27=1,AN27=0),N27*Rates!H$9,IF(AND(AG27=1,AH27=0,AM27=1,AN27=0),N27*Rates!I$9,IF(AND(AH27=1,AM27=1,AN27=0),N27*Rates!J$9,IF(AND(AG27=0,AN27=1),N27*Rates!K$9,IF(AND(AG27=1,AH27=0,AN27=1),N27*Rates!L$9,N27*Rates!M34)))))))))))/6000*(A28-A27)*$A$1</f>
        <v>#REF!</v>
      </c>
      <c r="AY28" s="28" t="e">
        <f>AY27+IF(AG27=0,P27*Rates!B$2,IF(AND(AG27=1,AH27=0),P27*Rates!C$2,Rates!D27))/6000*(A28-A27)*$A$1+IF(AG27=0,Q27*Rates!B$3,IF(AND(AG27=1,AH27=0),Q27*Rates!C$3,Rates!D28))/6000*(A28-A27)*$A$1+IF(AG27=0,R27*Rates!B$4,IF(AND(AG27=1,AH27=0),R27*Rates!C$4,Rates!D29))/6000*(A28-A27)*$A$1+IF(AG27=0,S27*Rates!B$5,IF(AND(AG27=1,AH27=0),S27*Rates!C$5,Rates!D30))/6000*(A28-A27)*$A$1+IF(AG27=0,T27*Rates!B$6,IF(AND(AG27=1,AH27=0),T27*Rates!C$6,Rates!D31))/6000*(A28-A27)*$A$1</f>
        <v>#REF!</v>
      </c>
      <c r="AZ28" s="28" t="e">
        <f>AZ27+IF(AND(AG27=0,AO27=0),U27*Rates!B$13,IF(AND(AG27=1,AH27=0,AO27=0),U27*Rates!C$13,IF(AND(AH27=1,AO27=0),U27*Rates!D$13,IF(AND(AG27=0,AO27=1,AP27=0),U27*Rates!E$13,IF(AND(AG27=1,AH27=0,AO27=1,AP27=0),U27*Rates!F$13,IF(AND(AH27=1,AO27=1,AP27=0),U27*Rates!G$13,IF(AND(AG27=0,AP27=1),U27*Rates!H$13,IF(AND(AG27=1,AH27=0,AP27=1),U27*Rates!I$13,Rates!J38))))))))/6000*(A28-A27)*$A$1</f>
        <v>#REF!</v>
      </c>
      <c r="BA28" s="28" t="e">
        <f>BA27+IF(AND(AG27=0,AQ27=0),V27*Rates!B$17,IF(AND(AG27=1,AH27=0,AQ27=0),V27*Rates!C$17,IF(AND(AH27=1,AQ27=0),V27*Rates!D$17,IF(AND(AG27=0,AQ27=1,AR27=0),V27*Rates!E$17,IF(AND(AG27=1,AH27=0,AQ27=1,AR27=0),V27*Rates!F$17,IF(AND(AH27=1,AQ27=1,AR27=0),V27*Rates!G$17,IF(AND(AG27=0,AR27=1),V27*Rates!H$17,IF(AND(AG27=1,AH27=0,AR27=1),V27*Rates!I$17,Rates!J42))))))))/6000*(A28-A27)*$A$1</f>
        <v>#REF!</v>
      </c>
      <c r="BB28" t="s">
        <v>73</v>
      </c>
    </row>
    <row r="29" spans="1:58" x14ac:dyDescent="0.35">
      <c r="A29">
        <f t="shared" si="4"/>
        <v>650</v>
      </c>
      <c r="B29" s="5">
        <f t="shared" si="5"/>
        <v>7.5231481481481477E-3</v>
      </c>
      <c r="C29" s="23">
        <f>C28-AB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35)))))))))))/6000*(A29-A28)*$A$1</f>
        <v>86.195833333333226</v>
      </c>
      <c r="D29" s="23">
        <f>D28-AC28+IF(AG28=0,P28*Rates!B$2,IF(AND(AG28=1,AH28=0),P28*Rates!C$2,Rates!D28))/6000*(A29-A28)*$A$1+IF(AG28=0,Q28*Rates!B$3,IF(AND(AG28=1,AH28=0),Q28*Rates!C$3,Rates!D29))/6000*(A29-A28)*$A$1+IF(AG28=0,R28*Rates!B$4,IF(AND(AG28=1,AH28=0),R28*Rates!C$4,Rates!D30))/6000*(A29-A28)*$A$1+IF(AG28=0,S28*Rates!B$5,IF(AND(AG28=1,AH28=0),S28*Rates!C$5,Rates!D31))/6000*(A29-A28)*$A$1+IF(AG28=0,T28*Rates!B$6,IF(AND(AG28=1,AH28=0),T28*Rates!C$6,Rates!D32))/6000*(A29-A28)*$A$1</f>
        <v>754.8448333333331</v>
      </c>
      <c r="E29" s="23">
        <f>E28-AD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39))))))))/6000*(A29-A28)*$A$1</f>
        <v>65.754166666666663</v>
      </c>
      <c r="F29" s="24">
        <f>F28-AE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43))))))))/6000*(A29-A28)*$A$1</f>
        <v>200</v>
      </c>
      <c r="G29" s="15">
        <f>G28+COUNTIF(BB28:BK28,"Villager")</f>
        <v>28</v>
      </c>
      <c r="H29" s="16">
        <v>1</v>
      </c>
      <c r="I29">
        <f>G29+H29</f>
        <v>29</v>
      </c>
      <c r="J29" s="16">
        <f>5+COUNTIF(BB$3:BP28,"House")*5</f>
        <v>35</v>
      </c>
      <c r="K29" s="6">
        <f>G29-SUM(L29:V29)+O29</f>
        <v>0</v>
      </c>
      <c r="L29" s="17">
        <v>0.5</v>
      </c>
      <c r="N29" s="19">
        <v>11</v>
      </c>
      <c r="O29" s="13">
        <f t="shared" si="3"/>
        <v>13.5</v>
      </c>
      <c r="Q29" s="38">
        <v>5.5</v>
      </c>
      <c r="R29" s="41"/>
      <c r="S29" s="41"/>
      <c r="T29" s="40">
        <v>8</v>
      </c>
      <c r="U29" s="19">
        <v>3</v>
      </c>
      <c r="W29" s="26">
        <f>W28-IF(AG28=0,P28*Rates!B$2,IF(AND(AG28=1,AH28=0),P28*Rates!C$2,Rates!D28))/6000*(A29-A28)*$A$1</f>
        <v>-4.2189999999998768</v>
      </c>
      <c r="X29" s="28">
        <f>X28-IF(AG28=0,Q28*Rates!B$3,IF(AND(AG28=1,AH28=0),Q28*Rates!C$3,Rates!D29))/6000*(A29-A28)*$A$1</f>
        <v>639.9454166666668</v>
      </c>
      <c r="Y29" s="28">
        <f>Y28-IF(AG28=0,R28*Rates!B$4,IF(AND(AG28=1,AH28=0),R28*Rates!C$4,Rates!D30))/6000*(A29-A28)*$A$1</f>
        <v>4.4387500000000699</v>
      </c>
      <c r="Z29" s="29">
        <f>Z28-IF(AG28=0,S28*Rates!B$5,IF(AND(AG28=1,AH28=0),S28*Rates!C$5,Rates!D31))/6000*(A29-A28)*$A$1</f>
        <v>2.7270833333334323</v>
      </c>
      <c r="AA29" s="28"/>
      <c r="AB29" s="9">
        <f>_xlfn.IFNA(VLOOKUP(BB29,'Cost&amp;Time'!A:E,3,FALSE),0)+_xlfn.IFNA(VLOOKUP(BC29,'Cost&amp;Time'!A:E,3,FALSE),0)+_xlfn.IFNA(VLOOKUP(BD29,'Cost&amp;Time'!A:E,3,FALSE),0)+_xlfn.IFNA(VLOOKUP(BE29,'Cost&amp;Time'!A:E,3,FALSE),0)+_xlfn.IFNA(VLOOKUP(BF29,'Cost&amp;Time'!A:E,3,FALSE),0)+_xlfn.IFNA(VLOOKUP(BG29,'Cost&amp;Time'!A:E,3,FALSE),0)+_xlfn.IFNA(VLOOKUP(BH29,'Cost&amp;Time'!A:E,3,FALSE),0)+_xlfn.IFNA(VLOOKUP(BI29,'Cost&amp;Time'!A:E,3,FALSE),0)</f>
        <v>175</v>
      </c>
      <c r="AC29" s="9">
        <f>_xlfn.IFNA(VLOOKUP(BB29,'Cost&amp;Time'!A:E,2,FALSE),0)+_xlfn.IFNA(VLOOKUP(BC29,'Cost&amp;Time'!A:E,2,FALSE),0)+_xlfn.IFNA(VLOOKUP(BD29,'Cost&amp;Time'!A:E,2,FALSE),0)+_xlfn.IFNA(VLOOKUP(BE29,'Cost&amp;Time'!A:E,2,FALSE),0)+_xlfn.IFNA(VLOOKUP(BF29,'Cost&amp;Time'!A:E,2,FALSE),0)+_xlfn.IFNA(VLOOKUP(BG29,'Cost&amp;Time'!A:E,2,FALSE),0)+_xlfn.IFNA(VLOOKUP(BH29,'Cost&amp;Time'!A:E,2,FALSE),0)+_xlfn.IFNA(VLOOKUP(BI29,'Cost&amp;Time'!A:E,2,FALSE),0)</f>
        <v>500</v>
      </c>
      <c r="AD29" s="9">
        <f>_xlfn.IFNA(VLOOKUP(BB29,'Cost&amp;Time'!A:E,4,FALSE),0)+_xlfn.IFNA(VLOOKUP(BC29,'Cost&amp;Time'!A:E,4,FALSE),0)+_xlfn.IFNA(VLOOKUP(BD29,'Cost&amp;Time'!A:E,4,FALSE),0)+_xlfn.IFNA(VLOOKUP(BE29,'Cost&amp;Time'!A:E,4,FALSE),0)+_xlfn.IFNA(VLOOKUP(BF29,'Cost&amp;Time'!A:E,4,FALSE),0)+_xlfn.IFNA(VLOOKUP(BG29,'Cost&amp;Time'!A:E,4,FALSE),0)+_xlfn.IFNA(VLOOKUP(BH29,'Cost&amp;Time'!A:E,4,FALSE),0)+_xlfn.IFNA(VLOOKUP(BI29,'Cost&amp;Time'!A:E,4,FALSE),0)</f>
        <v>0</v>
      </c>
      <c r="AE29" s="6">
        <f>_xlfn.IFNA(VLOOKUP(BB29,'Cost&amp;Time'!A:E,5,FALSE),0)+_xlfn.IFNA(VLOOKUP(BC29,'Cost&amp;Time'!A:E,5,FALSE),0)+_xlfn.IFNA(VLOOKUP(BD29,'Cost&amp;Time'!A:E,5,FALSE),0)+_xlfn.IFNA(VLOOKUP(BE29,'Cost&amp;Time'!A:E,5,FALSE),0)+_xlfn.IFNA(VLOOKUP(BF29,'Cost&amp;Time'!A:E,5,FALSE),0)+_xlfn.IFNA(VLOOKUP(BG29,'Cost&amp;Time'!A:E,5,FALSE),0)+_xlfn.IFNA(VLOOKUP(BH29,'Cost&amp;Time'!A:E,5,FALSE),0)+_xlfn.IFNA(VLOOKUP(BI29,'Cost&amp;Time'!A:E,5,FALSE),0)</f>
        <v>0</v>
      </c>
      <c r="AX29" s="28" t="e">
        <f>AX28+IF(AND(AG28=0,AL28=0),N28*Rates!B$9,IF(AND(AG28=1,AH28=0,AL28=0),N28*Rates!C$9,IF(AND(AH28=1,AL28=0),N28*Rates!D$9,IF(AND(AG28=0,AL28=1,AM28=0),N28*Rates!E$9,IF(AND(AG28=1,AH28=0,AL28=1,AM28=0),N28*Rates!F$9,IF(AND(AH28=1,AL28=1,AM28=0),N28*Rates!G$9,IF(AND(AG28=0,AM28=1,AN28=0),N28*Rates!H$9,IF(AND(AG28=1,AH28=0,AM28=1,AN28=0),N28*Rates!I$9,IF(AND(AH28=1,AM28=1,AN28=0),N28*Rates!J$9,IF(AND(AG28=0,AN28=1),N28*Rates!K$9,IF(AND(AG28=1,AH28=0,AN28=1),N28*Rates!L$9,N28*Rates!M35)))))))))))/6000*(A29-A28)*$A$1</f>
        <v>#REF!</v>
      </c>
      <c r="AY29" s="28" t="e">
        <f>AY28+IF(AG28=0,P28*Rates!B$2,IF(AND(AG28=1,AH28=0),P28*Rates!C$2,Rates!D28))/6000*(A29-A28)*$A$1+IF(AG28=0,Q28*Rates!B$3,IF(AND(AG28=1,AH28=0),Q28*Rates!C$3,Rates!D29))/6000*(A29-A28)*$A$1+IF(AG28=0,R28*Rates!B$4,IF(AND(AG28=1,AH28=0),R28*Rates!C$4,Rates!D30))/6000*(A29-A28)*$A$1+IF(AG28=0,S28*Rates!B$5,IF(AND(AG28=1,AH28=0),S28*Rates!C$5,Rates!D31))/6000*(A29-A28)*$A$1+IF(AG28=0,T28*Rates!B$6,IF(AND(AG28=1,AH28=0),T28*Rates!C$6,Rates!D32))/6000*(A29-A28)*$A$1</f>
        <v>#REF!</v>
      </c>
      <c r="AZ29" s="28" t="e">
        <f>AZ28+IF(AND(AG28=0,AO28=0),U28*Rates!B$13,IF(AND(AG28=1,AH28=0,AO28=0),U28*Rates!C$13,IF(AND(AH28=1,AO28=0),U28*Rates!D$13,IF(AND(AG28=0,AO28=1,AP28=0),U28*Rates!E$13,IF(AND(AG28=1,AH28=0,AO28=1,AP28=0),U28*Rates!F$13,IF(AND(AH28=1,AO28=1,AP28=0),U28*Rates!G$13,IF(AND(AG28=0,AP28=1),U28*Rates!H$13,IF(AND(AG28=1,AH28=0,AP28=1),U28*Rates!I$13,Rates!J39))))))))/6000*(A29-A28)*$A$1</f>
        <v>#REF!</v>
      </c>
      <c r="BA29" s="28" t="e">
        <f>BA28+IF(AND(AG28=0,AQ28=0),V28*Rates!B$17,IF(AND(AG28=1,AH28=0,AQ28=0),V28*Rates!C$17,IF(AND(AH28=1,AQ28=0),V28*Rates!D$17,IF(AND(AG28=0,AQ28=1,AR28=0),V28*Rates!E$17,IF(AND(AG28=1,AH28=0,AQ28=1,AR28=0),V28*Rates!F$17,IF(AND(AH28=1,AQ28=1,AR28=0),V28*Rates!G$17,IF(AND(AG28=0,AR28=1),V28*Rates!H$17,IF(AND(AG28=1,AH28=0,AR28=1),V28*Rates!I$17,Rates!J43))))))))/6000*(A29-A28)*$A$1</f>
        <v>#REF!</v>
      </c>
      <c r="BB29" t="s">
        <v>97</v>
      </c>
      <c r="BC29" t="s">
        <v>61</v>
      </c>
    </row>
    <row r="30" spans="1:58" x14ac:dyDescent="0.35">
      <c r="A30">
        <f>A29+130</f>
        <v>780</v>
      </c>
      <c r="B30" s="5">
        <f t="shared" si="5"/>
        <v>9.0277777777777769E-3</v>
      </c>
      <c r="C30" s="23">
        <f>C29-AB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37)))))))))))/6000*(A30-A29)*$A$1</f>
        <v>313.08541666666656</v>
      </c>
      <c r="D30" s="23">
        <f>D29-AC29+IF(AG29=0,P29*Rates!B$2,IF(AND(AG29=1,AH29=0),P29*Rates!C$2,Rates!D30))/6000*(A30-A29)*$A$1+IF(AG29=0,Q29*Rates!B$3,IF(AND(AG29=1,AH29=0),Q29*Rates!C$3,Rates!D31))/6000*(A30-A29)*$A$1+IF(AG29=0,R29*Rates!B$4,IF(AND(AG29=1,AH29=0),R29*Rates!C$4,Rates!D32))/6000*(A30-A29)*$A$1+IF(AG29=0,S29*Rates!B$5,IF(AND(AG29=1,AH29=0),S29*Rates!C$5,Rates!D33))/6000*(A30-A29)*$A$1+IF(AG29=0,T29*Rates!B$6,IF(AND(AG29=1,AH29=0),T29*Rates!C$6,Rates!D34))/6000*(A30-A29)*$A$1</f>
        <v>674.46695833333308</v>
      </c>
      <c r="E30" s="23">
        <f>E29-AD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41))))))))/6000*(A30-A29)*$A$1</f>
        <v>188.63666666666666</v>
      </c>
      <c r="F30" s="24">
        <f>F29-AE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45))))))))/6000*(A30-A29)*$A$1</f>
        <v>200</v>
      </c>
      <c r="G30" s="15">
        <f t="shared" si="0"/>
        <v>28</v>
      </c>
      <c r="H30" s="16">
        <v>1</v>
      </c>
      <c r="I30">
        <f t="shared" si="1"/>
        <v>29</v>
      </c>
      <c r="J30" s="16">
        <f>5+COUNTIF(BB$3:BP29,"House")*5</f>
        <v>35</v>
      </c>
      <c r="K30" s="6">
        <f t="shared" si="2"/>
        <v>-2</v>
      </c>
      <c r="L30" s="17">
        <v>4</v>
      </c>
      <c r="N30" s="19">
        <v>11</v>
      </c>
      <c r="O30" s="13">
        <f t="shared" si="3"/>
        <v>12</v>
      </c>
      <c r="Q30" s="38">
        <v>4</v>
      </c>
      <c r="R30" s="41"/>
      <c r="S30" s="41"/>
      <c r="T30" s="40">
        <v>8</v>
      </c>
      <c r="U30" s="19">
        <v>3</v>
      </c>
      <c r="W30" s="26">
        <f>W29-IF(AG29=0,P29*Rates!B$2,IF(AND(AG29=1,AH29=0),P29*Rates!C$2,Rates!D30))/6000*(A30-A29)*$A$1</f>
        <v>-4.2189999999998768</v>
      </c>
      <c r="X30" s="28">
        <f>X29-IF(AG29=0,Q29*Rates!B$3,IF(AND(AG29=1,AH29=0),Q29*Rates!C$3,Rates!D31))/6000*(A30-A29)*$A$1</f>
        <v>466.17062500000014</v>
      </c>
      <c r="Y30" s="28">
        <f>Y29-IF(AG29=0,R29*Rates!B$4,IF(AND(AG29=1,AH29=0),R29*Rates!C$4,Rates!D32))/6000*(A30-A29)*$A$1</f>
        <v>4.4387500000000699</v>
      </c>
      <c r="Z30" s="29">
        <f>Z29-IF(AG29=0,S29*Rates!B$5,IF(AND(AG29=1,AH29=0),S29*Rates!C$5,Rates!D33))/6000*(A30-A29)*$A$1</f>
        <v>2.7270833333334323</v>
      </c>
      <c r="AA30" s="28"/>
      <c r="AB30" s="9">
        <f>_xlfn.IFNA(VLOOKUP(BB30,'Cost&amp;Time'!A:E,3,FALSE),0)+_xlfn.IFNA(VLOOKUP(BC30,'Cost&amp;Time'!A:E,3,FALSE),0)+_xlfn.IFNA(VLOOKUP(BD30,'Cost&amp;Time'!A:E,3,FALSE),0)+_xlfn.IFNA(VLOOKUP(BE30,'Cost&amp;Time'!A:E,3,FALSE),0)+_xlfn.IFNA(VLOOKUP(BF30,'Cost&amp;Time'!A:E,3,FALSE),0)+_xlfn.IFNA(VLOOKUP(BG30,'Cost&amp;Time'!A:E,3,FALSE),0)+_xlfn.IFNA(VLOOKUP(BH30,'Cost&amp;Time'!A:E,3,FALSE),0)+_xlfn.IFNA(VLOOKUP(BI30,'Cost&amp;Time'!A:E,3,FALSE),0)</f>
        <v>325</v>
      </c>
      <c r="AC30" s="9">
        <f>_xlfn.IFNA(VLOOKUP(BB30,'Cost&amp;Time'!A:E,2,FALSE),0)+_xlfn.IFNA(VLOOKUP(BC30,'Cost&amp;Time'!A:E,2,FALSE),0)+_xlfn.IFNA(VLOOKUP(BD30,'Cost&amp;Time'!A:E,2,FALSE),0)+_xlfn.IFNA(VLOOKUP(BE30,'Cost&amp;Time'!A:E,2,FALSE),0)+_xlfn.IFNA(VLOOKUP(BF30,'Cost&amp;Time'!A:E,2,FALSE),0)+_xlfn.IFNA(VLOOKUP(BG30,'Cost&amp;Time'!A:E,2,FALSE),0)+_xlfn.IFNA(VLOOKUP(BH30,'Cost&amp;Time'!A:E,2,FALSE),0)+_xlfn.IFNA(VLOOKUP(BI30,'Cost&amp;Time'!A:E,2,FALSE),0)</f>
        <v>50</v>
      </c>
      <c r="AD30" s="9">
        <f>_xlfn.IFNA(VLOOKUP(BB30,'Cost&amp;Time'!A:E,4,FALSE),0)+_xlfn.IFNA(VLOOKUP(BC30,'Cost&amp;Time'!A:E,4,FALSE),0)+_xlfn.IFNA(VLOOKUP(BD30,'Cost&amp;Time'!A:E,4,FALSE),0)+_xlfn.IFNA(VLOOKUP(BE30,'Cost&amp;Time'!A:E,4,FALSE),0)+_xlfn.IFNA(VLOOKUP(BF30,'Cost&amp;Time'!A:E,4,FALSE),0)+_xlfn.IFNA(VLOOKUP(BG30,'Cost&amp;Time'!A:E,4,FALSE),0)+_xlfn.IFNA(VLOOKUP(BH30,'Cost&amp;Time'!A:E,4,FALSE),0)+_xlfn.IFNA(VLOOKUP(BI30,'Cost&amp;Time'!A:E,4,FALSE),0)</f>
        <v>0</v>
      </c>
      <c r="AE30" s="6">
        <f>_xlfn.IFNA(VLOOKUP(BB30,'Cost&amp;Time'!A:E,5,FALSE),0)+_xlfn.IFNA(VLOOKUP(BC30,'Cost&amp;Time'!A:E,5,FALSE),0)+_xlfn.IFNA(VLOOKUP(BD30,'Cost&amp;Time'!A:E,5,FALSE),0)+_xlfn.IFNA(VLOOKUP(BE30,'Cost&amp;Time'!A:E,5,FALSE),0)+_xlfn.IFNA(VLOOKUP(BF30,'Cost&amp;Time'!A:E,5,FALSE),0)+_xlfn.IFNA(VLOOKUP(BG30,'Cost&amp;Time'!A:E,5,FALSE),0)+_xlfn.IFNA(VLOOKUP(BH30,'Cost&amp;Time'!A:E,5,FALSE),0)+_xlfn.IFNA(VLOOKUP(BI30,'Cost&amp;Time'!A:E,5,FALSE),0)</f>
        <v>0</v>
      </c>
      <c r="AI30" s="9">
        <v>1</v>
      </c>
      <c r="AL30" s="9">
        <v>1</v>
      </c>
      <c r="AX30" s="28" t="e">
        <f>AX29+IF(AND(AG29=0,AL29=0),N29*Rates!B$9,IF(AND(AG29=1,AH29=0,AL29=0),N29*Rates!C$9,IF(AND(AH29=1,AL29=0),N29*Rates!D$9,IF(AND(AG29=0,AL29=1,AM29=0),N29*Rates!E$9,IF(AND(AG29=1,AH29=0,AL29=1,AM29=0),N29*Rates!F$9,IF(AND(AH29=1,AL29=1,AM29=0),N29*Rates!G$9,IF(AND(AG29=0,AM29=1,AN29=0),N29*Rates!H$9,IF(AND(AG29=1,AH29=0,AM29=1,AN29=0),N29*Rates!I$9,IF(AND(AH29=1,AM29=1,AN29=0),N29*Rates!J$9,IF(AND(AG29=0,AN29=1),N29*Rates!K$9,IF(AND(AG29=1,AH29=0,AN29=1),N29*Rates!L$9,N29*Rates!M37)))))))))))/6000*(A30-A29)*$A$1</f>
        <v>#REF!</v>
      </c>
      <c r="AY30" s="28" t="e">
        <f>AY29+IF(AG29=0,P29*Rates!B$2,IF(AND(AG29=1,AH29=0),P29*Rates!C$2,Rates!D30))/6000*(A30-A29)*$A$1+IF(AG29=0,Q29*Rates!B$3,IF(AND(AG29=1,AH29=0),Q29*Rates!C$3,Rates!D31))/6000*(A30-A29)*$A$1+IF(AG29=0,R29*Rates!B$4,IF(AND(AG29=1,AH29=0),R29*Rates!C$4,Rates!D32))/6000*(A30-A29)*$A$1+IF(AG29=0,S29*Rates!B$5,IF(AND(AG29=1,AH29=0),S29*Rates!C$5,Rates!D33))/6000*(A30-A29)*$A$1+IF(AG29=0,T29*Rates!B$6,IF(AND(AG29=1,AH29=0),T29*Rates!C$6,Rates!D34))/6000*(A30-A29)*$A$1</f>
        <v>#REF!</v>
      </c>
      <c r="AZ30" s="28" t="e">
        <f>AZ29+IF(AND(AG29=0,AO29=0),U29*Rates!B$13,IF(AND(AG29=1,AH29=0,AO29=0),U29*Rates!C$13,IF(AND(AH29=1,AO29=0),U29*Rates!D$13,IF(AND(AG29=0,AO29=1,AP29=0),U29*Rates!E$13,IF(AND(AG29=1,AH29=0,AO29=1,AP29=0),U29*Rates!F$13,IF(AND(AH29=1,AO29=1,AP29=0),U29*Rates!G$13,IF(AND(AG29=0,AP29=1),U29*Rates!H$13,IF(AND(AG29=1,AH29=0,AP29=1),U29*Rates!I$13,Rates!J41))))))))/6000*(A30-A29)*$A$1</f>
        <v>#REF!</v>
      </c>
      <c r="BA30" s="28" t="e">
        <f>BA29+IF(AND(AG29=0,AQ29=0),V29*Rates!B$17,IF(AND(AG29=1,AH29=0,AQ29=0),V29*Rates!C$17,IF(AND(AH29=1,AQ29=0),V29*Rates!D$17,IF(AND(AG29=0,AQ29=1,AR29=0),V29*Rates!E$17,IF(AND(AG29=1,AH29=0,AQ29=1,AR29=0),V29*Rates!F$17,IF(AND(AH29=1,AQ29=1,AR29=0),V29*Rates!G$17,IF(AND(AG29=0,AR29=1),V29*Rates!H$17,IF(AND(AG29=1,AH29=0,AR29=1),V29*Rates!I$17,Rates!J45))))))))/6000*(A30-A29)*$A$1</f>
        <v>#REF!</v>
      </c>
      <c r="BB30" t="s">
        <v>73</v>
      </c>
      <c r="BC30" t="s">
        <v>56</v>
      </c>
      <c r="BD30" t="s">
        <v>55</v>
      </c>
    </row>
    <row r="31" spans="1:58" x14ac:dyDescent="0.35">
      <c r="A31">
        <f>A30+25</f>
        <v>805</v>
      </c>
      <c r="B31" s="5">
        <f t="shared" si="5"/>
        <v>9.3171296296296301E-3</v>
      </c>
      <c r="C31" s="23">
        <f>C30-AB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38)))))))))))/6000*(A31-A30)*$A$1</f>
        <v>73.078749999999886</v>
      </c>
      <c r="D31" s="23">
        <f>D30-AC30+IF(AG30=0,P30*Rates!B$2,IF(AND(AG30=1,AH30=0),P30*Rates!C$2,Rates!D31))/6000*(A31-A30)*$A$1+IF(AG30=0,Q30*Rates!B$3,IF(AND(AG30=1,AH30=0),Q30*Rates!C$3,Rates!D32))/6000*(A31-A30)*$A$1+IF(AG30=0,R30*Rates!B$4,IF(AND(AG30=1,AH30=0),R30*Rates!C$4,Rates!D33))/6000*(A31-A30)*$A$1+IF(AG30=0,S30*Rates!B$5,IF(AND(AG30=1,AH30=0),S30*Rates!C$5,Rates!D34))/6000*(A31-A30)*$A$1+IF(AG30=0,T30*Rates!B$6,IF(AND(AG30=1,AH30=0),T30*Rates!C$6,Rates!D35))/6000*(A31-A30)*$A$1</f>
        <v>696.04945833333306</v>
      </c>
      <c r="E31" s="23">
        <f>E30-AD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42))))))))/6000*(A31-A30)*$A$1</f>
        <v>212.26791666666665</v>
      </c>
      <c r="F31" s="24">
        <f>F30-AE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46))))))))/6000*(A31-A30)*$A$1</f>
        <v>200</v>
      </c>
      <c r="G31" s="15">
        <f t="shared" si="0"/>
        <v>29</v>
      </c>
      <c r="H31" s="16">
        <v>1</v>
      </c>
      <c r="I31">
        <f t="shared" si="1"/>
        <v>30</v>
      </c>
      <c r="J31" s="16">
        <f>5+COUNTIF(BB$3:BP30,"House")*5</f>
        <v>35</v>
      </c>
      <c r="K31" s="6">
        <f t="shared" si="2"/>
        <v>0</v>
      </c>
      <c r="L31" s="17"/>
      <c r="N31" s="19">
        <v>12</v>
      </c>
      <c r="O31" s="13">
        <f t="shared" si="3"/>
        <v>13</v>
      </c>
      <c r="Q31" s="38">
        <v>5</v>
      </c>
      <c r="R31" s="41"/>
      <c r="S31" s="41"/>
      <c r="T31" s="40">
        <v>8</v>
      </c>
      <c r="U31" s="19">
        <v>4</v>
      </c>
      <c r="W31" s="26">
        <f>W30-IF(AG30=0,P30*Rates!B$2,IF(AND(AG30=1,AH30=0),P30*Rates!C$2,Rates!D31))/6000*(A31-A30)*$A$1</f>
        <v>-4.2189999999998768</v>
      </c>
      <c r="X31" s="28">
        <f>X30-IF(AG30=0,Q30*Rates!B$3,IF(AND(AG30=1,AH30=0),Q30*Rates!C$3,Rates!D32))/6000*(A31-A30)*$A$1</f>
        <v>441.86645833333347</v>
      </c>
      <c r="Y31" s="28">
        <f>Y30-IF(AG30=0,R30*Rates!B$4,IF(AND(AG30=1,AH30=0),R30*Rates!C$4,Rates!D33))/6000*(A31-A30)*$A$1</f>
        <v>4.4387500000000699</v>
      </c>
      <c r="Z31" s="29">
        <f>Z30-IF(AG30=0,S30*Rates!B$5,IF(AND(AG30=1,AH30=0),S30*Rates!C$5,Rates!D34))/6000*(A31-A30)*$A$1</f>
        <v>2.7270833333334323</v>
      </c>
      <c r="AA31" s="28"/>
      <c r="AB31" s="9">
        <f>_xlfn.IFNA(VLOOKUP(BB31,'Cost&amp;Time'!A:E,3,FALSE),0)+_xlfn.IFNA(VLOOKUP(BC31,'Cost&amp;Time'!A:E,3,FALSE),0)+_xlfn.IFNA(VLOOKUP(BD31,'Cost&amp;Time'!A:E,3,FALSE),0)+_xlfn.IFNA(VLOOKUP(BE31,'Cost&amp;Time'!A:E,3,FALSE),0)+_xlfn.IFNA(VLOOKUP(BF31,'Cost&amp;Time'!A:E,3,FALSE),0)+_xlfn.IFNA(VLOOKUP(BG31,'Cost&amp;Time'!A:E,3,FALSE),0)+_xlfn.IFNA(VLOOKUP(BH31,'Cost&amp;Time'!A:E,3,FALSE),0)+_xlfn.IFNA(VLOOKUP(BI31,'Cost&amp;Time'!A:E,3,FALSE),0)</f>
        <v>0</v>
      </c>
      <c r="AC31" s="9">
        <f>_xlfn.IFNA(VLOOKUP(BB31,'Cost&amp;Time'!A:E,2,FALSE),0)+_xlfn.IFNA(VLOOKUP(BC31,'Cost&amp;Time'!A:E,2,FALSE),0)+_xlfn.IFNA(VLOOKUP(BD31,'Cost&amp;Time'!A:E,2,FALSE),0)+_xlfn.IFNA(VLOOKUP(BE31,'Cost&amp;Time'!A:E,2,FALSE),0)+_xlfn.IFNA(VLOOKUP(BF31,'Cost&amp;Time'!A:E,2,FALSE),0)+_xlfn.IFNA(VLOOKUP(BG31,'Cost&amp;Time'!A:E,2,FALSE),0)+_xlfn.IFNA(VLOOKUP(BH31,'Cost&amp;Time'!A:E,2,FALSE),0)+_xlfn.IFNA(VLOOKUP(BI31,'Cost&amp;Time'!A:E,2,FALSE),0)</f>
        <v>50</v>
      </c>
      <c r="AD31" s="9">
        <f>_xlfn.IFNA(VLOOKUP(BB31,'Cost&amp;Time'!A:E,4,FALSE),0)+_xlfn.IFNA(VLOOKUP(BC31,'Cost&amp;Time'!A:E,4,FALSE),0)+_xlfn.IFNA(VLOOKUP(BD31,'Cost&amp;Time'!A:E,4,FALSE),0)+_xlfn.IFNA(VLOOKUP(BE31,'Cost&amp;Time'!A:E,4,FALSE),0)+_xlfn.IFNA(VLOOKUP(BF31,'Cost&amp;Time'!A:E,4,FALSE),0)+_xlfn.IFNA(VLOOKUP(BG31,'Cost&amp;Time'!A:E,4,FALSE),0)+_xlfn.IFNA(VLOOKUP(BH31,'Cost&amp;Time'!A:E,4,FALSE),0)+_xlfn.IFNA(VLOOKUP(BI31,'Cost&amp;Time'!A:E,4,FALSE),0)</f>
        <v>0</v>
      </c>
      <c r="AE31" s="6">
        <f>_xlfn.IFNA(VLOOKUP(BB31,'Cost&amp;Time'!A:E,5,FALSE),0)+_xlfn.IFNA(VLOOKUP(BC31,'Cost&amp;Time'!A:E,5,FALSE),0)+_xlfn.IFNA(VLOOKUP(BD31,'Cost&amp;Time'!A:E,5,FALSE),0)+_xlfn.IFNA(VLOOKUP(BE31,'Cost&amp;Time'!A:E,5,FALSE),0)+_xlfn.IFNA(VLOOKUP(BF31,'Cost&amp;Time'!A:E,5,FALSE),0)+_xlfn.IFNA(VLOOKUP(BG31,'Cost&amp;Time'!A:E,5,FALSE),0)+_xlfn.IFNA(VLOOKUP(BH31,'Cost&amp;Time'!A:E,5,FALSE),0)+_xlfn.IFNA(VLOOKUP(BI31,'Cost&amp;Time'!A:E,5,FALSE),0)</f>
        <v>0</v>
      </c>
      <c r="AI31" s="9">
        <v>1</v>
      </c>
      <c r="AL31" s="9">
        <v>1</v>
      </c>
      <c r="AX31" s="28" t="e">
        <f>AX30+IF(AND(AG30=0,AL30=0),N30*Rates!B$9,IF(AND(AG30=1,AH30=0,AL30=0),N30*Rates!C$9,IF(AND(AH30=1,AL30=0),N30*Rates!D$9,IF(AND(AG30=0,AL30=1,AM30=0),N30*Rates!E$9,IF(AND(AG30=1,AH30=0,AL30=1,AM30=0),N30*Rates!F$9,IF(AND(AH30=1,AL30=1,AM30=0),N30*Rates!G$9,IF(AND(AG30=0,AM30=1,AN30=0),N30*Rates!H$9,IF(AND(AG30=1,AH30=0,AM30=1,AN30=0),N30*Rates!I$9,IF(AND(AH30=1,AM30=1,AN30=0),N30*Rates!J$9,IF(AND(AG30=0,AN30=1),N30*Rates!K$9,IF(AND(AG30=1,AH30=0,AN30=1),N30*Rates!L$9,N30*Rates!M38)))))))))))/6000*(A31-A30)*$A$1</f>
        <v>#REF!</v>
      </c>
      <c r="AY31" s="28" t="e">
        <f>AY30+IF(AG30=0,P30*Rates!B$2,IF(AND(AG30=1,AH30=0),P30*Rates!C$2,Rates!D31))/6000*(A31-A30)*$A$1+IF(AG30=0,Q30*Rates!B$3,IF(AND(AG30=1,AH30=0),Q30*Rates!C$3,Rates!D32))/6000*(A31-A30)*$A$1+IF(AG30=0,R30*Rates!B$4,IF(AND(AG30=1,AH30=0),R30*Rates!C$4,Rates!D33))/6000*(A31-A30)*$A$1+IF(AG30=0,S30*Rates!B$5,IF(AND(AG30=1,AH30=0),S30*Rates!C$5,Rates!D34))/6000*(A31-A30)*$A$1+IF(AG30=0,T30*Rates!B$6,IF(AND(AG30=1,AH30=0),T30*Rates!C$6,Rates!D35))/6000*(A31-A30)*$A$1</f>
        <v>#REF!</v>
      </c>
      <c r="AZ31" s="28" t="e">
        <f>AZ30+IF(AND(AG30=0,AO30=0),U30*Rates!B$13,IF(AND(AG30=1,AH30=0,AO30=0),U30*Rates!C$13,IF(AND(AH30=1,AO30=0),U30*Rates!D$13,IF(AND(AG30=0,AO30=1,AP30=0),U30*Rates!E$13,IF(AND(AG30=1,AH30=0,AO30=1,AP30=0),U30*Rates!F$13,IF(AND(AH30=1,AO30=1,AP30=0),U30*Rates!G$13,IF(AND(AG30=0,AP30=1),U30*Rates!H$13,IF(AND(AG30=1,AH30=0,AP30=1),U30*Rates!I$13,Rates!J42))))))))/6000*(A31-A30)*$A$1</f>
        <v>#REF!</v>
      </c>
      <c r="BA31" s="28" t="e">
        <f>BA30+IF(AND(AG30=0,AQ30=0),V30*Rates!B$17,IF(AND(AG30=1,AH30=0,AQ30=0),V30*Rates!C$17,IF(AND(AH30=1,AQ30=0),V30*Rates!D$17,IF(AND(AG30=0,AQ30=1,AR30=0),V30*Rates!E$17,IF(AND(AG30=1,AH30=0,AQ30=1,AR30=0),V30*Rates!F$17,IF(AND(AH30=1,AQ30=1,AR30=0),V30*Rates!G$17,IF(AND(AG30=0,AR30=1),V30*Rates!H$17,IF(AND(AG30=1,AH30=0,AR30=1),V30*Rates!I$17,Rates!J46))))))))/6000*(A31-A30)*$A$1</f>
        <v>#REF!</v>
      </c>
      <c r="BB31" t="s">
        <v>73</v>
      </c>
    </row>
    <row r="32" spans="1:58" x14ac:dyDescent="0.35">
      <c r="A32">
        <f>A31+25</f>
        <v>830</v>
      </c>
      <c r="B32" s="5">
        <f t="shared" si="5"/>
        <v>9.6064814814814815E-3</v>
      </c>
      <c r="C32" s="23">
        <f>C31-AB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39)))))))))))/6000*(A32-A31)*$A$1</f>
        <v>165.79874999999987</v>
      </c>
      <c r="D32" s="23">
        <f>D31-AC31+IF(AG31=0,P31*Rates!B$2,IF(AND(AG31=1,AH31=0),P31*Rates!C$2,Rates!D32))/6000*(A32-A31)*$A$1+IF(AG31=0,Q31*Rates!B$3,IF(AND(AG31=1,AH31=0),Q31*Rates!C$3,Rates!D33))/6000*(A32-A31)*$A$1+IF(AG31=0,R31*Rates!B$4,IF(AND(AG31=1,AH31=0),R31*Rates!C$4,Rates!D34))/6000*(A32-A31)*$A$1+IF(AG31=0,S31*Rates!B$5,IF(AND(AG31=1,AH31=0),S31*Rates!C$5,Rates!D35))/6000*(A32-A31)*$A$1+IF(AG31=0,T31*Rates!B$6,IF(AND(AG31=1,AH31=0),T31*Rates!C$6,Rates!D36))/6000*(A32-A31)*$A$1</f>
        <v>723.70799999999974</v>
      </c>
      <c r="E32" s="23">
        <f>E31-AD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43))))))))/6000*(A32-A31)*$A$1</f>
        <v>243.77624999999998</v>
      </c>
      <c r="F32" s="24">
        <f>F31-AE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47))))))))/6000*(A32-A31)*$A$1</f>
        <v>200</v>
      </c>
      <c r="G32" s="15">
        <f t="shared" si="0"/>
        <v>30</v>
      </c>
      <c r="H32" s="16">
        <v>1</v>
      </c>
      <c r="I32">
        <f t="shared" si="1"/>
        <v>31</v>
      </c>
      <c r="J32" s="16">
        <f>5+COUNTIF(BB$3:BP31,"House")*5</f>
        <v>35</v>
      </c>
      <c r="K32" s="6">
        <f t="shared" si="2"/>
        <v>-1</v>
      </c>
      <c r="L32" s="17">
        <v>2</v>
      </c>
      <c r="N32" s="19">
        <v>8</v>
      </c>
      <c r="O32" s="13">
        <f t="shared" si="3"/>
        <v>15</v>
      </c>
      <c r="Q32" s="38">
        <v>6</v>
      </c>
      <c r="R32" s="41"/>
      <c r="S32" s="41"/>
      <c r="T32" s="40">
        <v>9</v>
      </c>
      <c r="U32" s="19">
        <v>6</v>
      </c>
      <c r="W32" s="26">
        <f>W31-IF(AG31=0,P31*Rates!B$2,IF(AND(AG31=1,AH31=0),P31*Rates!C$2,Rates!D32))/6000*(A32-A31)*$A$1</f>
        <v>-4.2189999999998768</v>
      </c>
      <c r="X32" s="28">
        <f>X31-IF(AG31=0,Q31*Rates!B$3,IF(AND(AG31=1,AH31=0),Q31*Rates!C$3,Rates!D33))/6000*(A32-A31)*$A$1</f>
        <v>411.48625000000015</v>
      </c>
      <c r="Y32" s="28">
        <f>Y31-IF(AG31=0,R31*Rates!B$4,IF(AND(AG31=1,AH31=0),R31*Rates!C$4,Rates!D34))/6000*(A32-A31)*$A$1</f>
        <v>4.4387500000000699</v>
      </c>
      <c r="Z32" s="29">
        <f>Z31-IF(AG31=0,S31*Rates!B$5,IF(AND(AG31=1,AH31=0),S31*Rates!C$5,Rates!D35))/6000*(A32-A31)*$A$1</f>
        <v>2.7270833333334323</v>
      </c>
      <c r="AA32" s="28"/>
      <c r="AB32" s="9">
        <f>_xlfn.IFNA(VLOOKUP(BB32,'Cost&amp;Time'!A:E,3,FALSE),0)+_xlfn.IFNA(VLOOKUP(BC32,'Cost&amp;Time'!A:E,3,FALSE),0)+_xlfn.IFNA(VLOOKUP(BD32,'Cost&amp;Time'!A:E,3,FALSE),0)+_xlfn.IFNA(VLOOKUP(BE32,'Cost&amp;Time'!A:E,3,FALSE),0)+_xlfn.IFNA(VLOOKUP(BF32,'Cost&amp;Time'!A:E,3,FALSE),0)+_xlfn.IFNA(VLOOKUP(BG32,'Cost&amp;Time'!A:E,3,FALSE),0)+_xlfn.IFNA(VLOOKUP(BH32,'Cost&amp;Time'!A:E,3,FALSE),0)+_xlfn.IFNA(VLOOKUP(BI32,'Cost&amp;Time'!A:E,3,FALSE),0)</f>
        <v>325</v>
      </c>
      <c r="AC32" s="9">
        <f>_xlfn.IFNA(VLOOKUP(BB32,'Cost&amp;Time'!A:E,2,FALSE),0)+_xlfn.IFNA(VLOOKUP(BC32,'Cost&amp;Time'!A:E,2,FALSE),0)+_xlfn.IFNA(VLOOKUP(BD32,'Cost&amp;Time'!A:E,2,FALSE),0)+_xlfn.IFNA(VLOOKUP(BE32,'Cost&amp;Time'!A:E,2,FALSE),0)+_xlfn.IFNA(VLOOKUP(BF32,'Cost&amp;Time'!A:E,2,FALSE),0)+_xlfn.IFNA(VLOOKUP(BG32,'Cost&amp;Time'!A:E,2,FALSE),0)+_xlfn.IFNA(VLOOKUP(BH32,'Cost&amp;Time'!A:E,2,FALSE),0)+_xlfn.IFNA(VLOOKUP(BI32,'Cost&amp;Time'!A:E,2,FALSE),0)</f>
        <v>975</v>
      </c>
      <c r="AD32" s="9">
        <f>_xlfn.IFNA(VLOOKUP(BB32,'Cost&amp;Time'!A:E,4,FALSE),0)+_xlfn.IFNA(VLOOKUP(BC32,'Cost&amp;Time'!A:E,4,FALSE),0)+_xlfn.IFNA(VLOOKUP(BD32,'Cost&amp;Time'!A:E,4,FALSE),0)+_xlfn.IFNA(VLOOKUP(BE32,'Cost&amp;Time'!A:E,4,FALSE),0)+_xlfn.IFNA(VLOOKUP(BF32,'Cost&amp;Time'!A:E,4,FALSE),0)+_xlfn.IFNA(VLOOKUP(BG32,'Cost&amp;Time'!A:E,4,FALSE),0)+_xlfn.IFNA(VLOOKUP(BH32,'Cost&amp;Time'!A:E,4,FALSE),0)+_xlfn.IFNA(VLOOKUP(BI32,'Cost&amp;Time'!A:E,4,FALSE),0)</f>
        <v>200</v>
      </c>
      <c r="AE32" s="6">
        <f>_xlfn.IFNA(VLOOKUP(BB32,'Cost&amp;Time'!A:E,5,FALSE),0)+_xlfn.IFNA(VLOOKUP(BC32,'Cost&amp;Time'!A:E,5,FALSE),0)+_xlfn.IFNA(VLOOKUP(BD32,'Cost&amp;Time'!A:E,5,FALSE),0)+_xlfn.IFNA(VLOOKUP(BE32,'Cost&amp;Time'!A:E,5,FALSE),0)+_xlfn.IFNA(VLOOKUP(BF32,'Cost&amp;Time'!A:E,5,FALSE),0)+_xlfn.IFNA(VLOOKUP(BG32,'Cost&amp;Time'!A:E,5,FALSE),0)+_xlfn.IFNA(VLOOKUP(BH32,'Cost&amp;Time'!A:E,5,FALSE),0)+_xlfn.IFNA(VLOOKUP(BI32,'Cost&amp;Time'!A:E,5,FALSE),0)</f>
        <v>0</v>
      </c>
      <c r="AI32" s="9">
        <v>1</v>
      </c>
      <c r="AL32" s="9">
        <v>1</v>
      </c>
      <c r="AV32" s="9">
        <v>5</v>
      </c>
      <c r="AX32" s="28" t="e">
        <f>AX31+IF(AND(AG31=0,AL31=0),N31*Rates!B$9,IF(AND(AG31=1,AH31=0,AL31=0),N31*Rates!C$9,IF(AND(AH31=1,AL31=0),N31*Rates!D$9,IF(AND(AG31=0,AL31=1,AM31=0),N31*Rates!E$9,IF(AND(AG31=1,AH31=0,AL31=1,AM31=0),N31*Rates!F$9,IF(AND(AH31=1,AL31=1,AM31=0),N31*Rates!G$9,IF(AND(AG31=0,AM31=1,AN31=0),N31*Rates!H$9,IF(AND(AG31=1,AH31=0,AM31=1,AN31=0),N31*Rates!I$9,IF(AND(AH31=1,AM31=1,AN31=0),N31*Rates!J$9,IF(AND(AG31=0,AN31=1),N31*Rates!K$9,IF(AND(AG31=1,AH31=0,AN31=1),N31*Rates!L$9,N31*Rates!M39)))))))))))/6000*(A32-A31)*$A$1</f>
        <v>#REF!</v>
      </c>
      <c r="AY32" s="28" t="e">
        <f>AY31+IF(AG31=0,P31*Rates!B$2,IF(AND(AG31=1,AH31=0),P31*Rates!C$2,Rates!D32))/6000*(A32-A31)*$A$1+IF(AG31=0,Q31*Rates!B$3,IF(AND(AG31=1,AH31=0),Q31*Rates!C$3,Rates!D33))/6000*(A32-A31)*$A$1+IF(AG31=0,R31*Rates!B$4,IF(AND(AG31=1,AH31=0),R31*Rates!C$4,Rates!D34))/6000*(A32-A31)*$A$1+IF(AG31=0,S31*Rates!B$5,IF(AND(AG31=1,AH31=0),S31*Rates!C$5,Rates!D35))/6000*(A32-A31)*$A$1+IF(AG31=0,T31*Rates!B$6,IF(AND(AG31=1,AH31=0),T31*Rates!C$6,Rates!D36))/6000*(A32-A31)*$A$1</f>
        <v>#REF!</v>
      </c>
      <c r="AZ32" s="28" t="e">
        <f>AZ31+IF(AND(AG31=0,AO31=0),U31*Rates!B$13,IF(AND(AG31=1,AH31=0,AO31=0),U31*Rates!C$13,IF(AND(AH31=1,AO31=0),U31*Rates!D$13,IF(AND(AG31=0,AO31=1,AP31=0),U31*Rates!E$13,IF(AND(AG31=1,AH31=0,AO31=1,AP31=0),U31*Rates!F$13,IF(AND(AH31=1,AO31=1,AP31=0),U31*Rates!G$13,IF(AND(AG31=0,AP31=1),U31*Rates!H$13,IF(AND(AG31=1,AH31=0,AP31=1),U31*Rates!I$13,Rates!J43))))))))/6000*(A32-A31)*$A$1</f>
        <v>#REF!</v>
      </c>
      <c r="BA32" s="28" t="e">
        <f>BA31+IF(AND(AG31=0,AQ31=0),V31*Rates!B$17,IF(AND(AG31=1,AH31=0,AQ31=0),V31*Rates!C$17,IF(AND(AH31=1,AQ31=0),V31*Rates!D$17,IF(AND(AG31=0,AQ31=1,AR31=0),V31*Rates!E$17,IF(AND(AG31=1,AH31=0,AQ31=1,AR31=0),V31*Rates!F$17,IF(AND(AH31=1,AQ31=1,AR31=0),V31*Rates!G$17,IF(AND(AG31=0,AR31=1),V31*Rates!H$17,IF(AND(AG31=1,AH31=0,AR31=1),V31*Rates!I$17,Rates!J47))))))))/6000*(A32-A31)*$A$1</f>
        <v>#REF!</v>
      </c>
      <c r="BB32" t="s">
        <v>98</v>
      </c>
      <c r="BC32" t="s">
        <v>108</v>
      </c>
      <c r="BD32" t="s">
        <v>102</v>
      </c>
      <c r="BE32" t="s">
        <v>63</v>
      </c>
      <c r="BF32" t="s">
        <v>49</v>
      </c>
    </row>
    <row r="33" spans="1:59" x14ac:dyDescent="0.35">
      <c r="A33">
        <f>A32+160</f>
        <v>990</v>
      </c>
      <c r="B33" s="5">
        <f t="shared" si="5"/>
        <v>1.1458333333333333E-2</v>
      </c>
      <c r="C33" s="23">
        <f>C32-AB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40)))))))))))/6000*(A33-A32)*$A$1</f>
        <v>236.40408333333312</v>
      </c>
      <c r="D33" s="23">
        <f>D32-AC32+IF(AG32=0,P32*Rates!B$2,IF(AND(AG32=1,AH32=0),P32*Rates!C$2,Rates!D33))/6000*(A33-A32)*$A$1+IF(AG32=0,Q32*Rates!B$3,IF(AND(AG32=1,AH32=0),Q32*Rates!C$3,Rates!D34))/6000*(A33-A32)*$A$1+IF(AG32=0,R32*Rates!B$4,IF(AND(AG32=1,AH32=0),R32*Rates!C$4,Rates!D35))/6000*(A33-A32)*$A$1+IF(AG32=0,S32*Rates!B$5,IF(AND(AG32=1,AH32=0),S32*Rates!C$5,Rates!D36))/6000*(A33-A32)*$A$1+IF(AG32=0,T32*Rates!B$6,IF(AND(AG32=1,AH32=0),T32*Rates!C$6,Rates!D37))/6000*(A33-A32)*$A$1</f>
        <v>322.43199999999973</v>
      </c>
      <c r="E33" s="23">
        <f>E32-AD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44))))))))/6000*(A33-A32)*$A$1</f>
        <v>346.25624999999991</v>
      </c>
      <c r="F33" s="24">
        <f>F32-AE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48))))))))/6000*(A33-A32)*$A$1</f>
        <v>200</v>
      </c>
      <c r="G33" s="15">
        <f t="shared" si="0"/>
        <v>30</v>
      </c>
      <c r="H33" s="16">
        <v>1</v>
      </c>
      <c r="I33">
        <f t="shared" si="1"/>
        <v>31</v>
      </c>
      <c r="J33" s="16">
        <f>5+COUNTIF(BB$3:BP32,"House")*5</f>
        <v>40</v>
      </c>
      <c r="K33" s="6">
        <f t="shared" si="2"/>
        <v>-1</v>
      </c>
      <c r="L33" s="17">
        <v>3.6</v>
      </c>
      <c r="N33" s="19">
        <v>8</v>
      </c>
      <c r="O33" s="13">
        <f t="shared" si="3"/>
        <v>14</v>
      </c>
      <c r="Q33" s="41">
        <v>5</v>
      </c>
      <c r="R33" s="41"/>
      <c r="S33" s="41"/>
      <c r="T33" s="40">
        <v>9</v>
      </c>
      <c r="U33" s="19">
        <v>5.4</v>
      </c>
      <c r="W33" s="26">
        <f>W32-IF(AG32=0,P32*Rates!B$2,IF(AND(AG32=1,AH32=0),P32*Rates!C$2,Rates!D33))/6000*(A33-A32)*$A$1</f>
        <v>-4.2189999999998768</v>
      </c>
      <c r="X33" s="28">
        <f>X32-IF(AG32=0,Q32*Rates!B$3,IF(AND(AG32=1,AH32=0),Q32*Rates!C$3,Rates!D34))/6000*(A33-A32)*$A$1</f>
        <v>178.16625000000016</v>
      </c>
      <c r="Y33" s="28">
        <f>Y32-IF(AG32=0,R32*Rates!B$4,IF(AND(AG32=1,AH32=0),R32*Rates!C$4,Rates!D35))/6000*(A33-A32)*$A$1</f>
        <v>4.4387500000000699</v>
      </c>
      <c r="Z33" s="29">
        <f>Z32-IF(AG32=0,S32*Rates!B$5,IF(AND(AG32=1,AH32=0),S32*Rates!C$5,Rates!D36))/6000*(A33-A32)*$A$1</f>
        <v>2.7270833333334323</v>
      </c>
      <c r="AA33" s="28"/>
      <c r="AB33" s="9">
        <f>_xlfn.IFNA(VLOOKUP(BB33,'Cost&amp;Time'!A:E,3,FALSE),0)+_xlfn.IFNA(VLOOKUP(BC33,'Cost&amp;Time'!A:E,3,FALSE),0)+_xlfn.IFNA(VLOOKUP(BD33,'Cost&amp;Time'!A:E,3,FALSE),0)+_xlfn.IFNA(VLOOKUP(BE33,'Cost&amp;Time'!A:E,3,FALSE),0)+_xlfn.IFNA(VLOOKUP(BF33,'Cost&amp;Time'!A:E,3,FALSE),0)+_xlfn.IFNA(VLOOKUP(BG33,'Cost&amp;Time'!A:E,3,FALSE),0)+_xlfn.IFNA(VLOOKUP(BH33,'Cost&amp;Time'!A:E,3,FALSE),0)+_xlfn.IFNA(VLOOKUP(BI33,'Cost&amp;Time'!A:E,3,FALSE),0)</f>
        <v>120</v>
      </c>
      <c r="AC33" s="9">
        <f>_xlfn.IFNA(VLOOKUP(BB33,'Cost&amp;Time'!A:E,2,FALSE),0)+_xlfn.IFNA(VLOOKUP(BC33,'Cost&amp;Time'!A:E,2,FALSE),0)+_xlfn.IFNA(VLOOKUP(BD33,'Cost&amp;Time'!A:E,2,FALSE),0)+_xlfn.IFNA(VLOOKUP(BE33,'Cost&amp;Time'!A:E,2,FALSE),0)+_xlfn.IFNA(VLOOKUP(BF33,'Cost&amp;Time'!A:E,2,FALSE),0)+_xlfn.IFNA(VLOOKUP(BG33,'Cost&amp;Time'!A:E,2,FALSE),0)+_xlfn.IFNA(VLOOKUP(BH33,'Cost&amp;Time'!A:E,2,FALSE),0)+_xlfn.IFNA(VLOOKUP(BI33,'Cost&amp;Time'!A:E,2,FALSE),0)</f>
        <v>170</v>
      </c>
      <c r="AD33" s="9">
        <f>_xlfn.IFNA(VLOOKUP(BB33,'Cost&amp;Time'!A:E,4,FALSE),0)+_xlfn.IFNA(VLOOKUP(BC33,'Cost&amp;Time'!A:E,4,FALSE),0)+_xlfn.IFNA(VLOOKUP(BD33,'Cost&amp;Time'!A:E,4,FALSE),0)+_xlfn.IFNA(VLOOKUP(BE33,'Cost&amp;Time'!A:E,4,FALSE),0)+_xlfn.IFNA(VLOOKUP(BF33,'Cost&amp;Time'!A:E,4,FALSE),0)+_xlfn.IFNA(VLOOKUP(BG33,'Cost&amp;Time'!A:E,4,FALSE),0)+_xlfn.IFNA(VLOOKUP(BH33,'Cost&amp;Time'!A:E,4,FALSE),0)+_xlfn.IFNA(VLOOKUP(BI33,'Cost&amp;Time'!A:E,4,FALSE),0)</f>
        <v>150</v>
      </c>
      <c r="AE33" s="6">
        <f>_xlfn.IFNA(VLOOKUP(BB33,'Cost&amp;Time'!A:E,5,FALSE),0)+_xlfn.IFNA(VLOOKUP(BC33,'Cost&amp;Time'!A:E,5,FALSE),0)+_xlfn.IFNA(VLOOKUP(BD33,'Cost&amp;Time'!A:E,5,FALSE),0)+_xlfn.IFNA(VLOOKUP(BE33,'Cost&amp;Time'!A:E,5,FALSE),0)+_xlfn.IFNA(VLOOKUP(BF33,'Cost&amp;Time'!A:E,5,FALSE),0)+_xlfn.IFNA(VLOOKUP(BG33,'Cost&amp;Time'!A:E,5,FALSE),0)+_xlfn.IFNA(VLOOKUP(BH33,'Cost&amp;Time'!A:E,5,FALSE),0)+_xlfn.IFNA(VLOOKUP(BI33,'Cost&amp;Time'!A:E,5,FALSE),0)</f>
        <v>0</v>
      </c>
      <c r="AI33" s="9">
        <v>1</v>
      </c>
      <c r="AL33" s="9">
        <v>1</v>
      </c>
      <c r="AV33" s="9">
        <v>5</v>
      </c>
      <c r="AX33" s="28" t="e">
        <f>AX32+IF(AND(AG32=0,AL32=0),N32*Rates!B$9,IF(AND(AG32=1,AH32=0,AL32=0),N32*Rates!C$9,IF(AND(AH32=1,AL32=0),N32*Rates!D$9,IF(AND(AG32=0,AL32=1,AM32=0),N32*Rates!E$9,IF(AND(AG32=1,AH32=0,AL32=1,AM32=0),N32*Rates!F$9,IF(AND(AH32=1,AL32=1,AM32=0),N32*Rates!G$9,IF(AND(AG32=0,AM32=1,AN32=0),N32*Rates!H$9,IF(AND(AG32=1,AH32=0,AM32=1,AN32=0),N32*Rates!I$9,IF(AND(AH32=1,AM32=1,AN32=0),N32*Rates!J$9,IF(AND(AG32=0,AN32=1),N32*Rates!K$9,IF(AND(AG32=1,AH32=0,AN32=1),N32*Rates!L$9,N32*Rates!M40)))))))))))/6000*(A33-A32)*$A$1</f>
        <v>#REF!</v>
      </c>
      <c r="AY33" s="28" t="e">
        <f>AY32+IF(AG32=0,P32*Rates!B$2,IF(AND(AG32=1,AH32=0),P32*Rates!C$2,Rates!D33))/6000*(A33-A32)*$A$1+IF(AG32=0,Q32*Rates!B$3,IF(AND(AG32=1,AH32=0),Q32*Rates!C$3,Rates!D34))/6000*(A33-A32)*$A$1+IF(AG32=0,R32*Rates!B$4,IF(AND(AG32=1,AH32=0),R32*Rates!C$4,Rates!D35))/6000*(A33-A32)*$A$1+IF(AG32=0,S32*Rates!B$5,IF(AND(AG32=1,AH32=0),S32*Rates!C$5,Rates!D36))/6000*(A33-A32)*$A$1+IF(AG32=0,T32*Rates!B$6,IF(AND(AG32=1,AH32=0),T32*Rates!C$6,Rates!D37))/6000*(A33-A32)*$A$1</f>
        <v>#REF!</v>
      </c>
      <c r="AZ33" s="28" t="e">
        <f>AZ32+IF(AND(AG32=0,AO32=0),U32*Rates!B$13,IF(AND(AG32=1,AH32=0,AO32=0),U32*Rates!C$13,IF(AND(AH32=1,AO32=0),U32*Rates!D$13,IF(AND(AG32=0,AO32=1,AP32=0),U32*Rates!E$13,IF(AND(AG32=1,AH32=0,AO32=1,AP32=0),U32*Rates!F$13,IF(AND(AH32=1,AO32=1,AP32=0),U32*Rates!G$13,IF(AND(AG32=0,AP32=1),U32*Rates!H$13,IF(AND(AG32=1,AH32=0,AP32=1),U32*Rates!I$13,Rates!J44))))))))/6000*(A33-A32)*$A$1</f>
        <v>#REF!</v>
      </c>
      <c r="BA33" s="28" t="e">
        <f>BA32+IF(AND(AG32=0,AQ32=0),V32*Rates!B$17,IF(AND(AG32=1,AH32=0,AQ32=0),V32*Rates!C$17,IF(AND(AH32=1,AQ32=0),V32*Rates!D$17,IF(AND(AG32=0,AQ32=1,AR32=0),V32*Rates!E$17,IF(AND(AG32=1,AH32=0,AQ32=1,AR32=0),V32*Rates!F$17,IF(AND(AH32=1,AQ32=1,AR32=0),V32*Rates!G$17,IF(AND(AG32=0,AR32=1),V32*Rates!H$17,IF(AND(AG32=1,AH32=0,AR32=1),V32*Rates!I$17,Rates!J48))))))))/6000*(A33-A32)*$A$1</f>
        <v>#REF!</v>
      </c>
      <c r="BB33" t="s">
        <v>73</v>
      </c>
      <c r="BC33" t="s">
        <v>92</v>
      </c>
      <c r="BD33" t="s">
        <v>92</v>
      </c>
      <c r="BE33" t="s">
        <v>54</v>
      </c>
      <c r="BF33" t="s">
        <v>54</v>
      </c>
    </row>
    <row r="34" spans="1:59" x14ac:dyDescent="0.35">
      <c r="A34">
        <f>A33+25</f>
        <v>1015</v>
      </c>
      <c r="B34" s="5">
        <f t="shared" si="5"/>
        <v>1.1747685185185186E-2</v>
      </c>
      <c r="C34" s="23">
        <f>C33-AB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41)))))))))))/6000*(A34-A33)*$A$1</f>
        <v>178.21741666666645</v>
      </c>
      <c r="D34" s="23">
        <f>D33-AC33+IF(AG33=0,P33*Rates!B$2,IF(AND(AG33=1,AH33=0),P33*Rates!C$2,Rates!D34))/6000*(A34-A33)*$A$1+IF(AG33=0,Q33*Rates!B$3,IF(AND(AG33=1,AH33=0),Q33*Rates!C$3,Rates!D35))/6000*(A34-A33)*$A$1+IF(AG33=0,R33*Rates!B$4,IF(AND(AG33=1,AH33=0),R33*Rates!C$4,Rates!D36))/6000*(A34-A33)*$A$1+IF(AG33=0,S33*Rates!B$5,IF(AND(AG33=1,AH33=0),S33*Rates!C$5,Rates!D37))/6000*(A34-A33)*$A$1+IF(AG33=0,T33*Rates!B$6,IF(AND(AG33=1,AH33=0),T33*Rates!C$6,Rates!D38))/6000*(A34-A33)*$A$1</f>
        <v>236.00033333333306</v>
      </c>
      <c r="E34" s="23">
        <f>E33-AD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45))))))))/6000*(A34-A33)*$A$1</f>
        <v>238.7924999999999</v>
      </c>
      <c r="F34" s="24">
        <f>F33-AE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49))))))))/6000*(A34-A33)*$A$1</f>
        <v>200</v>
      </c>
      <c r="G34" s="15">
        <f t="shared" si="0"/>
        <v>31</v>
      </c>
      <c r="H34" s="16">
        <v>3</v>
      </c>
      <c r="I34">
        <f t="shared" si="1"/>
        <v>34</v>
      </c>
      <c r="J34" s="16">
        <f>5+COUNTIF(BB$3:BP33,"House")*5</f>
        <v>40</v>
      </c>
      <c r="K34" s="6">
        <f t="shared" si="2"/>
        <v>-1</v>
      </c>
      <c r="L34" s="17">
        <v>2</v>
      </c>
      <c r="N34" s="19">
        <v>9</v>
      </c>
      <c r="O34" s="13">
        <f t="shared" si="3"/>
        <v>15</v>
      </c>
      <c r="Q34" s="41">
        <v>4</v>
      </c>
      <c r="R34" s="41"/>
      <c r="S34" s="41"/>
      <c r="T34" s="40">
        <v>11</v>
      </c>
      <c r="U34" s="19">
        <v>6</v>
      </c>
      <c r="W34" s="26">
        <f>W33-IF(AG33=0,P33*Rates!B$2,IF(AND(AG33=1,AH33=0),P33*Rates!C$2,Rates!D34))/6000*(A34-A33)*$A$1</f>
        <v>-4.2189999999998768</v>
      </c>
      <c r="X34" s="28">
        <f>X33-IF(AG33=0,Q33*Rates!B$3,IF(AND(AG33=1,AH33=0),Q33*Rates!C$3,Rates!D35))/6000*(A34-A33)*$A$1</f>
        <v>147.78604166666685</v>
      </c>
      <c r="Y34" s="28">
        <f>Y33-IF(AG33=0,R33*Rates!B$4,IF(AND(AG33=1,AH33=0),R33*Rates!C$4,Rates!D36))/6000*(A34-A33)*$A$1</f>
        <v>4.4387500000000699</v>
      </c>
      <c r="Z34" s="29">
        <f>Z33-IF(AG33=0,S33*Rates!B$5,IF(AND(AG33=1,AH33=0),S33*Rates!C$5,Rates!D37))/6000*(A34-A33)*$A$1</f>
        <v>2.7270833333334323</v>
      </c>
      <c r="AA34" s="28"/>
      <c r="AB34" s="9">
        <f>_xlfn.IFNA(VLOOKUP(BB34,'Cost&amp;Time'!A:E,3,FALSE),0)+_xlfn.IFNA(VLOOKUP(BC34,'Cost&amp;Time'!A:E,3,FALSE),0)+_xlfn.IFNA(VLOOKUP(BD34,'Cost&amp;Time'!A:E,3,FALSE),0)+_xlfn.IFNA(VLOOKUP(BE34,'Cost&amp;Time'!A:E,3,FALSE),0)+_xlfn.IFNA(VLOOKUP(BF34,'Cost&amp;Time'!A:E,3,FALSE),0)+_xlfn.IFNA(VLOOKUP(BG34,'Cost&amp;Time'!A:E,3,FALSE),0)+_xlfn.IFNA(VLOOKUP(BH34,'Cost&amp;Time'!A:E,3,FALSE),0)+_xlfn.IFNA(VLOOKUP(BI34,'Cost&amp;Time'!A:E,3,FALSE),0)</f>
        <v>120</v>
      </c>
      <c r="AC34" s="9">
        <f>_xlfn.IFNA(VLOOKUP(BB34,'Cost&amp;Time'!A:E,2,FALSE),0)+_xlfn.IFNA(VLOOKUP(BC34,'Cost&amp;Time'!A:E,2,FALSE),0)+_xlfn.IFNA(VLOOKUP(BD34,'Cost&amp;Time'!A:E,2,FALSE),0)+_xlfn.IFNA(VLOOKUP(BE34,'Cost&amp;Time'!A:E,2,FALSE),0)+_xlfn.IFNA(VLOOKUP(BF34,'Cost&amp;Time'!A:E,2,FALSE),0)+_xlfn.IFNA(VLOOKUP(BG34,'Cost&amp;Time'!A:E,2,FALSE),0)+_xlfn.IFNA(VLOOKUP(BH34,'Cost&amp;Time'!A:E,2,FALSE),0)+_xlfn.IFNA(VLOOKUP(BI34,'Cost&amp;Time'!A:E,2,FALSE),0)</f>
        <v>170</v>
      </c>
      <c r="AD34" s="9">
        <f>_xlfn.IFNA(VLOOKUP(BB34,'Cost&amp;Time'!A:E,4,FALSE),0)+_xlfn.IFNA(VLOOKUP(BC34,'Cost&amp;Time'!A:E,4,FALSE),0)+_xlfn.IFNA(VLOOKUP(BD34,'Cost&amp;Time'!A:E,4,FALSE),0)+_xlfn.IFNA(VLOOKUP(BE34,'Cost&amp;Time'!A:E,4,FALSE),0)+_xlfn.IFNA(VLOOKUP(BF34,'Cost&amp;Time'!A:E,4,FALSE),0)+_xlfn.IFNA(VLOOKUP(BG34,'Cost&amp;Time'!A:E,4,FALSE),0)+_xlfn.IFNA(VLOOKUP(BH34,'Cost&amp;Time'!A:E,4,FALSE),0)+_xlfn.IFNA(VLOOKUP(BI34,'Cost&amp;Time'!A:E,4,FALSE),0)</f>
        <v>150</v>
      </c>
      <c r="AE34" s="6">
        <f>_xlfn.IFNA(VLOOKUP(BB34,'Cost&amp;Time'!A:E,5,FALSE),0)+_xlfn.IFNA(VLOOKUP(BC34,'Cost&amp;Time'!A:E,5,FALSE),0)+_xlfn.IFNA(VLOOKUP(BD34,'Cost&amp;Time'!A:E,5,FALSE),0)+_xlfn.IFNA(VLOOKUP(BE34,'Cost&amp;Time'!A:E,5,FALSE),0)+_xlfn.IFNA(VLOOKUP(BF34,'Cost&amp;Time'!A:E,5,FALSE),0)+_xlfn.IFNA(VLOOKUP(BG34,'Cost&amp;Time'!A:E,5,FALSE),0)+_xlfn.IFNA(VLOOKUP(BH34,'Cost&amp;Time'!A:E,5,FALSE),0)+_xlfn.IFNA(VLOOKUP(BI34,'Cost&amp;Time'!A:E,5,FALSE),0)</f>
        <v>0</v>
      </c>
      <c r="AI34" s="9">
        <v>1</v>
      </c>
      <c r="AL34" s="9">
        <v>1</v>
      </c>
      <c r="AV34" s="9">
        <v>5</v>
      </c>
      <c r="AX34" s="28" t="e">
        <f>AX33+IF(AND(AG33=0,AL33=0),N33*Rates!B$9,IF(AND(AG33=1,AH33=0,AL33=0),N33*Rates!C$9,IF(AND(AH33=1,AL33=0),N33*Rates!D$9,IF(AND(AG33=0,AL33=1,AM33=0),N33*Rates!E$9,IF(AND(AG33=1,AH33=0,AL33=1,AM33=0),N33*Rates!F$9,IF(AND(AH33=1,AL33=1,AM33=0),N33*Rates!G$9,IF(AND(AG33=0,AM33=1,AN33=0),N33*Rates!H$9,IF(AND(AG33=1,AH33=0,AM33=1,AN33=0),N33*Rates!I$9,IF(AND(AH33=1,AM33=1,AN33=0),N33*Rates!J$9,IF(AND(AG33=0,AN33=1),N33*Rates!K$9,IF(AND(AG33=1,AH33=0,AN33=1),N33*Rates!L$9,N33*Rates!M41)))))))))))/6000*(A34-A33)*$A$1</f>
        <v>#REF!</v>
      </c>
      <c r="AY34" s="28" t="e">
        <f>AY33+IF(AG33=0,P33*Rates!B$2,IF(AND(AG33=1,AH33=0),P33*Rates!C$2,Rates!D34))/6000*(A34-A33)*$A$1+IF(AG33=0,Q33*Rates!B$3,IF(AND(AG33=1,AH33=0),Q33*Rates!C$3,Rates!D35))/6000*(A34-A33)*$A$1+IF(AG33=0,R33*Rates!B$4,IF(AND(AG33=1,AH33=0),R33*Rates!C$4,Rates!D36))/6000*(A34-A33)*$A$1+IF(AG33=0,S33*Rates!B$5,IF(AND(AG33=1,AH33=0),S33*Rates!C$5,Rates!D37))/6000*(A34-A33)*$A$1+IF(AG33=0,T33*Rates!B$6,IF(AND(AG33=1,AH33=0),T33*Rates!C$6,Rates!D38))/6000*(A34-A33)*$A$1</f>
        <v>#REF!</v>
      </c>
      <c r="AZ34" s="28" t="e">
        <f>AZ33+IF(AND(AG33=0,AO33=0),U33*Rates!B$13,IF(AND(AG33=1,AH33=0,AO33=0),U33*Rates!C$13,IF(AND(AH33=1,AO33=0),U33*Rates!D$13,IF(AND(AG33=0,AO33=1,AP33=0),U33*Rates!E$13,IF(AND(AG33=1,AH33=0,AO33=1,AP33=0),U33*Rates!F$13,IF(AND(AH33=1,AO33=1,AP33=0),U33*Rates!G$13,IF(AND(AG33=0,AP33=1),U33*Rates!H$13,IF(AND(AG33=1,AH33=0,AP33=1),U33*Rates!I$13,Rates!J45))))))))/6000*(A34-A33)*$A$1</f>
        <v>#REF!</v>
      </c>
      <c r="BA34" s="28" t="e">
        <f>BA33+IF(AND(AG33=0,AQ33=0),V33*Rates!B$17,IF(AND(AG33=1,AH33=0,AQ33=0),V33*Rates!C$17,IF(AND(AH33=1,AQ33=0),V33*Rates!D$17,IF(AND(AG33=0,AQ33=1,AR33=0),V33*Rates!E$17,IF(AND(AG33=1,AH33=0,AQ33=1,AR33=0),V33*Rates!F$17,IF(AND(AH33=1,AQ33=1,AR33=0),V33*Rates!G$17,IF(AND(AG33=0,AR33=1),V33*Rates!H$17,IF(AND(AG33=1,AH33=0,AR33=1),V33*Rates!I$17,Rates!J49))))))))/6000*(A34-A33)*$A$1</f>
        <v>#REF!</v>
      </c>
      <c r="BB34" t="s">
        <v>73</v>
      </c>
      <c r="BC34" t="s">
        <v>92</v>
      </c>
      <c r="BD34" t="s">
        <v>92</v>
      </c>
      <c r="BE34" t="s">
        <v>54</v>
      </c>
      <c r="BF34" t="s">
        <v>54</v>
      </c>
    </row>
    <row r="35" spans="1:59" x14ac:dyDescent="0.35">
      <c r="A35">
        <f>A34+25</f>
        <v>1040</v>
      </c>
      <c r="B35" s="5">
        <f t="shared" si="5"/>
        <v>1.2037037037037037E-2</v>
      </c>
      <c r="C35" s="23">
        <f>C34-AB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42)))))))))))/6000*(A35-A34)*$A$1</f>
        <v>127.75741666666646</v>
      </c>
      <c r="D35" s="23">
        <f>D34-AC34+IF(AG34=0,P34*Rates!B$2,IF(AND(AG34=1,AH34=0),P34*Rates!C$2,Rates!D35))/6000*(A35-A34)*$A$1+IF(AG34=0,Q34*Rates!B$3,IF(AND(AG34=1,AH34=0),Q34*Rates!C$3,Rates!D36))/6000*(A35-A34)*$A$1+IF(AG34=0,R34*Rates!B$4,IF(AND(AG34=1,AH34=0),R34*Rates!C$4,Rates!D37))/6000*(A35-A34)*$A$1+IF(AG34=0,S34*Rates!B$5,IF(AND(AG34=1,AH34=0),S34*Rates!C$5,Rates!D38))/6000*(A35-A34)*$A$1+IF(AG34=0,T34*Rates!B$6,IF(AND(AG34=1,AH34=0),T34*Rates!C$6,Rates!D39))/6000*(A35-A34)*$A$1</f>
        <v>155.31220833333305</v>
      </c>
      <c r="E35" s="23">
        <f>E34-AD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46))))))))/6000*(A35-A34)*$A$1</f>
        <v>136.05499999999989</v>
      </c>
      <c r="F35" s="24">
        <f>F34-AE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50))))))))/6000*(A35-A34)*$A$1</f>
        <v>200</v>
      </c>
      <c r="G35" s="15">
        <f t="shared" si="0"/>
        <v>32</v>
      </c>
      <c r="H35" s="16">
        <v>5</v>
      </c>
      <c r="I35">
        <f t="shared" si="1"/>
        <v>37</v>
      </c>
      <c r="J35" s="16">
        <f>5+COUNTIF(BB$3:BP34,"House")*5</f>
        <v>40</v>
      </c>
      <c r="K35" s="6">
        <f t="shared" si="2"/>
        <v>1</v>
      </c>
      <c r="L35" s="17">
        <v>3</v>
      </c>
      <c r="N35" s="19">
        <v>9</v>
      </c>
      <c r="O35" s="13">
        <f t="shared" si="3"/>
        <v>13</v>
      </c>
      <c r="Q35" s="41"/>
      <c r="R35" s="41"/>
      <c r="S35" s="41"/>
      <c r="T35" s="40">
        <v>13</v>
      </c>
      <c r="U35" s="19">
        <v>6</v>
      </c>
      <c r="W35" s="26">
        <f>W34-IF(AG34=0,P34*Rates!B$2,IF(AND(AG34=1,AH34=0),P34*Rates!C$2,Rates!D35))/6000*(A35-A34)*$A$1</f>
        <v>-4.2189999999998768</v>
      </c>
      <c r="X35" s="28">
        <f>X34-IF(AG34=0,Q34*Rates!B$3,IF(AND(AG34=1,AH34=0),Q34*Rates!C$3,Rates!D36))/6000*(A35-A34)*$A$1</f>
        <v>123.48187500000017</v>
      </c>
      <c r="Y35" s="28">
        <f>Y34-IF(AG34=0,R34*Rates!B$4,IF(AND(AG34=1,AH34=0),R34*Rates!C$4,Rates!D37))/6000*(A35-A34)*$A$1</f>
        <v>4.4387500000000699</v>
      </c>
      <c r="Z35" s="29">
        <f>Z34-IF(AG34=0,S34*Rates!B$5,IF(AND(AG34=1,AH34=0),S34*Rates!C$5,Rates!D38))/6000*(A35-A34)*$A$1</f>
        <v>2.7270833333334323</v>
      </c>
      <c r="AA35" s="28"/>
      <c r="AB35" s="9">
        <f>_xlfn.IFNA(VLOOKUP(BB35,'Cost&amp;Time'!A:E,3,FALSE),0)+_xlfn.IFNA(VLOOKUP(BC35,'Cost&amp;Time'!A:E,3,FALSE),0)+_xlfn.IFNA(VLOOKUP(BD35,'Cost&amp;Time'!A:E,3,FALSE),0)+_xlfn.IFNA(VLOOKUP(BE35,'Cost&amp;Time'!A:E,3,FALSE),0)+_xlfn.IFNA(VLOOKUP(BF35,'Cost&amp;Time'!A:E,3,FALSE),0)+_xlfn.IFNA(VLOOKUP(BG35,'Cost&amp;Time'!A:E,3,FALSE),0)+_xlfn.IFNA(VLOOKUP(BH35,'Cost&amp;Time'!A:E,3,FALSE),0)+_xlfn.IFNA(VLOOKUP(BI35,'Cost&amp;Time'!A:E,3,FALSE),0)</f>
        <v>145</v>
      </c>
      <c r="AC35" s="9">
        <f>_xlfn.IFNA(VLOOKUP(BB35,'Cost&amp;Time'!A:E,2,FALSE),0)+_xlfn.IFNA(VLOOKUP(BC35,'Cost&amp;Time'!A:E,2,FALSE),0)+_xlfn.IFNA(VLOOKUP(BD35,'Cost&amp;Time'!A:E,2,FALSE),0)+_xlfn.IFNA(VLOOKUP(BE35,'Cost&amp;Time'!A:E,2,FALSE),0)+_xlfn.IFNA(VLOOKUP(BF35,'Cost&amp;Time'!A:E,2,FALSE),0)+_xlfn.IFNA(VLOOKUP(BG35,'Cost&amp;Time'!A:E,2,FALSE),0)+_xlfn.IFNA(VLOOKUP(BH35,'Cost&amp;Time'!A:E,2,FALSE),0)+_xlfn.IFNA(VLOOKUP(BI35,'Cost&amp;Time'!A:E,2,FALSE),0)</f>
        <v>170</v>
      </c>
      <c r="AD35" s="9">
        <f>_xlfn.IFNA(VLOOKUP(BB35,'Cost&amp;Time'!A:E,4,FALSE),0)+_xlfn.IFNA(VLOOKUP(BC35,'Cost&amp;Time'!A:E,4,FALSE),0)+_xlfn.IFNA(VLOOKUP(BD35,'Cost&amp;Time'!A:E,4,FALSE),0)+_xlfn.IFNA(VLOOKUP(BE35,'Cost&amp;Time'!A:E,4,FALSE),0)+_xlfn.IFNA(VLOOKUP(BF35,'Cost&amp;Time'!A:E,4,FALSE),0)+_xlfn.IFNA(VLOOKUP(BG35,'Cost&amp;Time'!A:E,4,FALSE),0)+_xlfn.IFNA(VLOOKUP(BH35,'Cost&amp;Time'!A:E,4,FALSE),0)+_xlfn.IFNA(VLOOKUP(BI35,'Cost&amp;Time'!A:E,4,FALSE),0)</f>
        <v>150</v>
      </c>
      <c r="AE35" s="6">
        <f>_xlfn.IFNA(VLOOKUP(BB35,'Cost&amp;Time'!A:E,5,FALSE),0)+_xlfn.IFNA(VLOOKUP(BC35,'Cost&amp;Time'!A:E,5,FALSE),0)+_xlfn.IFNA(VLOOKUP(BD35,'Cost&amp;Time'!A:E,5,FALSE),0)+_xlfn.IFNA(VLOOKUP(BE35,'Cost&amp;Time'!A:E,5,FALSE),0)+_xlfn.IFNA(VLOOKUP(BF35,'Cost&amp;Time'!A:E,5,FALSE),0)+_xlfn.IFNA(VLOOKUP(BG35,'Cost&amp;Time'!A:E,5,FALSE),0)+_xlfn.IFNA(VLOOKUP(BH35,'Cost&amp;Time'!A:E,5,FALSE),0)+_xlfn.IFNA(VLOOKUP(BI35,'Cost&amp;Time'!A:E,5,FALSE),0)</f>
        <v>0</v>
      </c>
      <c r="AI35" s="9">
        <v>1</v>
      </c>
      <c r="AL35" s="9">
        <v>1</v>
      </c>
      <c r="AV35" s="9">
        <v>5</v>
      </c>
      <c r="AX35" s="28" t="e">
        <f>AX34+IF(AND(AG34=0,AL34=0),N34*Rates!B$9,IF(AND(AG34=1,AH34=0,AL34=0),N34*Rates!C$9,IF(AND(AH34=1,AL34=0),N34*Rates!D$9,IF(AND(AG34=0,AL34=1,AM34=0),N34*Rates!E$9,IF(AND(AG34=1,AH34=0,AL34=1,AM34=0),N34*Rates!F$9,IF(AND(AH34=1,AL34=1,AM34=0),N34*Rates!G$9,IF(AND(AG34=0,AM34=1,AN34=0),N34*Rates!H$9,IF(AND(AG34=1,AH34=0,AM34=1,AN34=0),N34*Rates!I$9,IF(AND(AH34=1,AM34=1,AN34=0),N34*Rates!J$9,IF(AND(AG34=0,AN34=1),N34*Rates!K$9,IF(AND(AG34=1,AH34=0,AN34=1),N34*Rates!L$9,N34*Rates!M42)))))))))))/6000*(A35-A34)*$A$1</f>
        <v>#REF!</v>
      </c>
      <c r="AY35" s="28" t="e">
        <f>AY34+IF(AG34=0,P34*Rates!B$2,IF(AND(AG34=1,AH34=0),P34*Rates!C$2,Rates!D35))/6000*(A35-A34)*$A$1+IF(AG34=0,Q34*Rates!B$3,IF(AND(AG34=1,AH34=0),Q34*Rates!C$3,Rates!D36))/6000*(A35-A34)*$A$1+IF(AG34=0,R34*Rates!B$4,IF(AND(AG34=1,AH34=0),R34*Rates!C$4,Rates!D37))/6000*(A35-A34)*$A$1+IF(AG34=0,S34*Rates!B$5,IF(AND(AG34=1,AH34=0),S34*Rates!C$5,Rates!D38))/6000*(A35-A34)*$A$1+IF(AG34=0,T34*Rates!B$6,IF(AND(AG34=1,AH34=0),T34*Rates!C$6,Rates!D39))/6000*(A35-A34)*$A$1</f>
        <v>#REF!</v>
      </c>
      <c r="AZ35" s="28" t="e">
        <f>AZ34+IF(AND(AG34=0,AO34=0),U34*Rates!B$13,IF(AND(AG34=1,AH34=0,AO34=0),U34*Rates!C$13,IF(AND(AH34=1,AO34=0),U34*Rates!D$13,IF(AND(AG34=0,AO34=1,AP34=0),U34*Rates!E$13,IF(AND(AG34=1,AH34=0,AO34=1,AP34=0),U34*Rates!F$13,IF(AND(AH34=1,AO34=1,AP34=0),U34*Rates!G$13,IF(AND(AG34=0,AP34=1),U34*Rates!H$13,IF(AND(AG34=1,AH34=0,AP34=1),U34*Rates!I$13,Rates!J46))))))))/6000*(A35-A34)*$A$1</f>
        <v>#REF!</v>
      </c>
      <c r="BA35" s="28" t="e">
        <f>BA34+IF(AND(AG34=0,AQ34=0),V34*Rates!B$17,IF(AND(AG34=1,AH34=0,AQ34=0),V34*Rates!C$17,IF(AND(AH34=1,AQ34=0),V34*Rates!D$17,IF(AND(AG34=0,AQ34=1,AR34=0),V34*Rates!E$17,IF(AND(AG34=1,AH34=0,AQ34=1,AR34=0),V34*Rates!F$17,IF(AND(AH34=1,AQ34=1,AR34=0),V34*Rates!G$17,IF(AND(AG34=0,AR34=1),V34*Rates!H$17,IF(AND(AG34=1,AH34=0,AR34=1),V34*Rates!I$17,Rates!J50))))))))/6000*(A35-A34)*$A$1</f>
        <v>#REF!</v>
      </c>
      <c r="BB35" t="s">
        <v>73</v>
      </c>
      <c r="BC35" t="s">
        <v>92</v>
      </c>
      <c r="BD35" t="s">
        <v>92</v>
      </c>
      <c r="BE35" t="s">
        <v>54</v>
      </c>
      <c r="BF35" t="s">
        <v>54</v>
      </c>
      <c r="BG35" t="s">
        <v>49</v>
      </c>
    </row>
    <row r="36" spans="1:59" x14ac:dyDescent="0.35">
      <c r="A36">
        <f>A35+25</f>
        <v>1065</v>
      </c>
      <c r="B36" s="5">
        <f t="shared" si="5"/>
        <v>1.2326388888888888E-2</v>
      </c>
      <c r="C36" s="23">
        <f>C35-AB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43)))))))))))/6000*(A36-A35)*$A$1</f>
        <v>52.297416666666464</v>
      </c>
      <c r="D36" s="23">
        <f>D35-AC35+IF(AG35=0,P35*Rates!B$2,IF(AND(AG35=1,AH35=0),P35*Rates!C$2,Rates!D36))/6000*(A36-A35)*$A$1+IF(AG35=0,Q35*Rates!B$3,IF(AND(AG35=1,AH35=0),Q35*Rates!C$3,Rates!D37))/6000*(A36-A35)*$A$1+IF(AG35=0,R35*Rates!B$4,IF(AND(AG35=1,AH35=0),R35*Rates!C$4,Rates!D38))/6000*(A36-A35)*$A$1+IF(AG35=0,S35*Rates!B$5,IF(AND(AG35=1,AH35=0),S35*Rates!C$5,Rates!D39))/6000*(A36-A35)*$A$1+IF(AG35=0,T35*Rates!B$6,IF(AND(AG35=1,AH35=0),T35*Rates!C$6,Rates!D40))/6000*(A36-A35)*$A$1</f>
        <v>62.139499999999714</v>
      </c>
      <c r="E36" s="23">
        <f>E35-AD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47))))))))/6000*(A36-A35)*$A$1</f>
        <v>33.317499999999889</v>
      </c>
      <c r="F36" s="24">
        <f>F35-AE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51))))))))/6000*(A36-A35)*$A$1</f>
        <v>200</v>
      </c>
      <c r="G36" s="15">
        <f t="shared" si="0"/>
        <v>33</v>
      </c>
      <c r="H36" s="16">
        <v>7</v>
      </c>
      <c r="I36">
        <f t="shared" si="1"/>
        <v>40</v>
      </c>
      <c r="J36" s="16">
        <f>5+COUNTIF(BB$3:BP35,"House")*5</f>
        <v>45</v>
      </c>
      <c r="K36" s="6">
        <f t="shared" si="2"/>
        <v>3</v>
      </c>
      <c r="L36" s="17"/>
      <c r="N36" s="19">
        <v>9</v>
      </c>
      <c r="O36" s="13">
        <f t="shared" si="3"/>
        <v>15</v>
      </c>
      <c r="Q36" s="41"/>
      <c r="R36" s="41"/>
      <c r="S36" s="41"/>
      <c r="T36" s="40">
        <v>15</v>
      </c>
      <c r="U36" s="19">
        <v>6</v>
      </c>
      <c r="W36" s="26">
        <f>W35-IF(AG35=0,P35*Rates!B$2,IF(AND(AG35=1,AH35=0),P35*Rates!C$2,Rates!D36))/6000*(A36-A35)*$A$1</f>
        <v>-4.2189999999998768</v>
      </c>
      <c r="X36" s="28">
        <f>X35-IF(AG35=0,Q35*Rates!B$3,IF(AND(AG35=1,AH35=0),Q35*Rates!C$3,Rates!D37))/6000*(A36-A35)*$A$1</f>
        <v>123.48187500000017</v>
      </c>
      <c r="Y36" s="28">
        <f>Y35-IF(AG35=0,R35*Rates!B$4,IF(AND(AG35=1,AH35=0),R35*Rates!C$4,Rates!D38))/6000*(A36-A35)*$A$1</f>
        <v>4.4387500000000699</v>
      </c>
      <c r="Z36" s="29">
        <f>Z35-IF(AG35=0,S35*Rates!B$5,IF(AND(AG35=1,AH35=0),S35*Rates!C$5,Rates!D39))/6000*(A36-A35)*$A$1</f>
        <v>2.7270833333334323</v>
      </c>
      <c r="AA36" s="28"/>
      <c r="AB36" s="9">
        <f>_xlfn.IFNA(VLOOKUP(BB36,'Cost&amp;Time'!A:E,3,FALSE),0)+_xlfn.IFNA(VLOOKUP(BC36,'Cost&amp;Time'!A:E,3,FALSE),0)+_xlfn.IFNA(VLOOKUP(BD36,'Cost&amp;Time'!A:E,3,FALSE),0)+_xlfn.IFNA(VLOOKUP(BE36,'Cost&amp;Time'!A:E,3,FALSE),0)+_xlfn.IFNA(VLOOKUP(BF36,'Cost&amp;Time'!A:E,3,FALSE),0)+_xlfn.IFNA(VLOOKUP(BG36,'Cost&amp;Time'!A:E,3,FALSE),0)+_xlfn.IFNA(VLOOKUP(BH36,'Cost&amp;Time'!A:E,3,FALSE),0)+_xlfn.IFNA(VLOOKUP(BI36,'Cost&amp;Time'!A:E,3,FALSE),0)</f>
        <v>0</v>
      </c>
      <c r="AC36" s="9">
        <f>_xlfn.IFNA(VLOOKUP(BB36,'Cost&amp;Time'!A:E,2,FALSE),0)+_xlfn.IFNA(VLOOKUP(BC36,'Cost&amp;Time'!A:E,2,FALSE),0)+_xlfn.IFNA(VLOOKUP(BD36,'Cost&amp;Time'!A:E,2,FALSE),0)+_xlfn.IFNA(VLOOKUP(BE36,'Cost&amp;Time'!A:E,2,FALSE),0)+_xlfn.IFNA(VLOOKUP(BF36,'Cost&amp;Time'!A:E,2,FALSE),0)+_xlfn.IFNA(VLOOKUP(BG36,'Cost&amp;Time'!A:E,2,FALSE),0)+_xlfn.IFNA(VLOOKUP(BH36,'Cost&amp;Time'!A:E,2,FALSE),0)+_xlfn.IFNA(VLOOKUP(BI36,'Cost&amp;Time'!A:E,2,FALSE),0)</f>
        <v>50</v>
      </c>
      <c r="AD36" s="9">
        <f>_xlfn.IFNA(VLOOKUP(BB36,'Cost&amp;Time'!A:E,4,FALSE),0)+_xlfn.IFNA(VLOOKUP(BC36,'Cost&amp;Time'!A:E,4,FALSE),0)+_xlfn.IFNA(VLOOKUP(BD36,'Cost&amp;Time'!A:E,4,FALSE),0)+_xlfn.IFNA(VLOOKUP(BE36,'Cost&amp;Time'!A:E,4,FALSE),0)+_xlfn.IFNA(VLOOKUP(BF36,'Cost&amp;Time'!A:E,4,FALSE),0)+_xlfn.IFNA(VLOOKUP(BG36,'Cost&amp;Time'!A:E,4,FALSE),0)+_xlfn.IFNA(VLOOKUP(BH36,'Cost&amp;Time'!A:E,4,FALSE),0)+_xlfn.IFNA(VLOOKUP(BI36,'Cost&amp;Time'!A:E,4,FALSE),0)</f>
        <v>0</v>
      </c>
      <c r="AE36" s="6">
        <f>_xlfn.IFNA(VLOOKUP(BB36,'Cost&amp;Time'!A:E,5,FALSE),0)+_xlfn.IFNA(VLOOKUP(BC36,'Cost&amp;Time'!A:E,5,FALSE),0)+_xlfn.IFNA(VLOOKUP(BD36,'Cost&amp;Time'!A:E,5,FALSE),0)+_xlfn.IFNA(VLOOKUP(BE36,'Cost&amp;Time'!A:E,5,FALSE),0)+_xlfn.IFNA(VLOOKUP(BF36,'Cost&amp;Time'!A:E,5,FALSE),0)+_xlfn.IFNA(VLOOKUP(BG36,'Cost&amp;Time'!A:E,5,FALSE),0)+_xlfn.IFNA(VLOOKUP(BH36,'Cost&amp;Time'!A:E,5,FALSE),0)+_xlfn.IFNA(VLOOKUP(BI36,'Cost&amp;Time'!A:E,5,FALSE),0)</f>
        <v>0</v>
      </c>
      <c r="AI36" s="9">
        <v>1</v>
      </c>
      <c r="AL36" s="9">
        <v>1</v>
      </c>
      <c r="AV36" s="9">
        <v>5</v>
      </c>
      <c r="AX36" s="28" t="e">
        <f>AX35+IF(AND(AG35=0,AL35=0),N35*Rates!B$9,IF(AND(AG35=1,AH35=0,AL35=0),N35*Rates!C$9,IF(AND(AH35=1,AL35=0),N35*Rates!D$9,IF(AND(AG35=0,AL35=1,AM35=0),N35*Rates!E$9,IF(AND(AG35=1,AH35=0,AL35=1,AM35=0),N35*Rates!F$9,IF(AND(AH35=1,AL35=1,AM35=0),N35*Rates!G$9,IF(AND(AG35=0,AM35=1,AN35=0),N35*Rates!H$9,IF(AND(AG35=1,AH35=0,AM35=1,AN35=0),N35*Rates!I$9,IF(AND(AH35=1,AM35=1,AN35=0),N35*Rates!J$9,IF(AND(AG35=0,AN35=1),N35*Rates!K$9,IF(AND(AG35=1,AH35=0,AN35=1),N35*Rates!L$9,N35*Rates!M43)))))))))))/6000*(A36-A35)*$A$1</f>
        <v>#REF!</v>
      </c>
      <c r="AY36" s="28" t="e">
        <f>AY35+IF(AG35=0,P35*Rates!B$2,IF(AND(AG35=1,AH35=0),P35*Rates!C$2,Rates!D36))/6000*(A36-A35)*$A$1+IF(AG35=0,Q35*Rates!B$3,IF(AND(AG35=1,AH35=0),Q35*Rates!C$3,Rates!D37))/6000*(A36-A35)*$A$1+IF(AG35=0,R35*Rates!B$4,IF(AND(AG35=1,AH35=0),R35*Rates!C$4,Rates!D38))/6000*(A36-A35)*$A$1+IF(AG35=0,S35*Rates!B$5,IF(AND(AG35=1,AH35=0),S35*Rates!C$5,Rates!D39))/6000*(A36-A35)*$A$1+IF(AG35=0,T35*Rates!B$6,IF(AND(AG35=1,AH35=0),T35*Rates!C$6,Rates!D40))/6000*(A36-A35)*$A$1</f>
        <v>#REF!</v>
      </c>
      <c r="AZ36" s="28" t="e">
        <f>AZ35+IF(AND(AG35=0,AO35=0),U35*Rates!B$13,IF(AND(AG35=1,AH35=0,AO35=0),U35*Rates!C$13,IF(AND(AH35=1,AO35=0),U35*Rates!D$13,IF(AND(AG35=0,AO35=1,AP35=0),U35*Rates!E$13,IF(AND(AG35=1,AH35=0,AO35=1,AP35=0),U35*Rates!F$13,IF(AND(AH35=1,AO35=1,AP35=0),U35*Rates!G$13,IF(AND(AG35=0,AP35=1),U35*Rates!H$13,IF(AND(AG35=1,AH35=0,AP35=1),U35*Rates!I$13,Rates!J47))))))))/6000*(A36-A35)*$A$1</f>
        <v>#REF!</v>
      </c>
      <c r="BA36" s="28" t="e">
        <f>BA35+IF(AND(AG35=0,AQ35=0),V35*Rates!B$17,IF(AND(AG35=1,AH35=0,AQ35=0),V35*Rates!C$17,IF(AND(AH35=1,AQ35=0),V35*Rates!D$17,IF(AND(AG35=0,AQ35=1,AR35=0),V35*Rates!E$17,IF(AND(AG35=1,AH35=0,AQ35=1,AR35=0),V35*Rates!F$17,IF(AND(AH35=1,AQ35=1,AR35=0),V35*Rates!G$17,IF(AND(AG35=0,AR35=1),V35*Rates!H$17,IF(AND(AG35=1,AH35=0,AR35=1),V35*Rates!I$17,Rates!J51))))))))/6000*(A36-A35)*$A$1</f>
        <v>#REF!</v>
      </c>
      <c r="BB36" t="s">
        <v>73</v>
      </c>
    </row>
  </sheetData>
  <mergeCells count="11">
    <mergeCell ref="AG1:AH1"/>
    <mergeCell ref="C1:F1"/>
    <mergeCell ref="G1:K1"/>
    <mergeCell ref="L1:V1"/>
    <mergeCell ref="W1:Z1"/>
    <mergeCell ref="AB1:AE1"/>
    <mergeCell ref="AI1:AK1"/>
    <mergeCell ref="AL1:AN1"/>
    <mergeCell ref="AO1:AR1"/>
    <mergeCell ref="AT1:AV1"/>
    <mergeCell ref="AX1:BA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369F-8855-4946-86EE-8EA8B0852770}">
  <dimension ref="A1:M18"/>
  <sheetViews>
    <sheetView workbookViewId="0">
      <selection activeCell="B10" sqref="B10"/>
    </sheetView>
  </sheetViews>
  <sheetFormatPr defaultRowHeight="14.5" x14ac:dyDescent="0.35"/>
  <sheetData>
    <row r="1" spans="1:13" x14ac:dyDescent="0.35">
      <c r="B1" t="s">
        <v>22</v>
      </c>
      <c r="C1" t="s">
        <v>12</v>
      </c>
      <c r="D1" t="s">
        <v>4</v>
      </c>
      <c r="E1" t="s">
        <v>13</v>
      </c>
      <c r="F1" t="s">
        <v>14</v>
      </c>
      <c r="G1" t="s">
        <v>15</v>
      </c>
    </row>
    <row r="2" spans="1:13" x14ac:dyDescent="0.35">
      <c r="A2" t="s">
        <v>0</v>
      </c>
      <c r="B2">
        <v>1947</v>
      </c>
      <c r="C2">
        <v>1947</v>
      </c>
      <c r="D2">
        <v>1947</v>
      </c>
      <c r="E2">
        <v>2430</v>
      </c>
      <c r="F2">
        <v>2430</v>
      </c>
      <c r="G2">
        <v>2430</v>
      </c>
      <c r="H2" t="s">
        <v>1</v>
      </c>
    </row>
    <row r="3" spans="1:13" x14ac:dyDescent="0.35">
      <c r="A3" t="s">
        <v>2</v>
      </c>
      <c r="B3">
        <v>1535</v>
      </c>
      <c r="C3">
        <v>1607</v>
      </c>
      <c r="D3">
        <v>1691</v>
      </c>
      <c r="E3">
        <v>1841</v>
      </c>
      <c r="F3">
        <v>1947</v>
      </c>
      <c r="G3">
        <v>2072</v>
      </c>
      <c r="H3" t="s">
        <v>17</v>
      </c>
    </row>
    <row r="4" spans="1:13" x14ac:dyDescent="0.35">
      <c r="A4" t="s">
        <v>16</v>
      </c>
      <c r="B4">
        <v>2418</v>
      </c>
      <c r="C4">
        <v>2418</v>
      </c>
      <c r="D4">
        <v>2418</v>
      </c>
      <c r="E4">
        <v>3623</v>
      </c>
      <c r="F4">
        <v>3623</v>
      </c>
      <c r="G4">
        <v>3623</v>
      </c>
      <c r="H4" t="s">
        <v>18</v>
      </c>
    </row>
    <row r="5" spans="1:13" x14ac:dyDescent="0.35">
      <c r="A5" t="s">
        <v>41</v>
      </c>
      <c r="B5">
        <v>2254</v>
      </c>
      <c r="C5">
        <v>2254</v>
      </c>
      <c r="D5">
        <v>2254</v>
      </c>
      <c r="E5">
        <v>3267</v>
      </c>
      <c r="F5">
        <v>3267</v>
      </c>
      <c r="G5">
        <v>3267</v>
      </c>
      <c r="H5" t="s">
        <v>18</v>
      </c>
    </row>
    <row r="6" spans="1:13" x14ac:dyDescent="0.35">
      <c r="A6" t="s">
        <v>19</v>
      </c>
      <c r="B6">
        <v>1493</v>
      </c>
      <c r="C6">
        <v>1728</v>
      </c>
      <c r="D6">
        <v>2072</v>
      </c>
      <c r="E6">
        <v>1675</v>
      </c>
      <c r="F6">
        <v>1978</v>
      </c>
      <c r="G6">
        <v>2442</v>
      </c>
      <c r="H6" t="s">
        <v>20</v>
      </c>
    </row>
    <row r="8" spans="1:13" x14ac:dyDescent="0.35">
      <c r="B8" t="s">
        <v>22</v>
      </c>
      <c r="C8" t="s">
        <v>12</v>
      </c>
      <c r="D8" t="s">
        <v>4</v>
      </c>
      <c r="E8" t="s">
        <v>5</v>
      </c>
      <c r="F8" t="s">
        <v>174</v>
      </c>
      <c r="G8" t="s">
        <v>23</v>
      </c>
      <c r="H8" t="s">
        <v>6</v>
      </c>
      <c r="I8" t="s">
        <v>24</v>
      </c>
      <c r="J8" t="s">
        <v>25</v>
      </c>
      <c r="K8" t="s">
        <v>7</v>
      </c>
      <c r="L8" t="s">
        <v>26</v>
      </c>
      <c r="M8" t="s">
        <v>27</v>
      </c>
    </row>
    <row r="9" spans="1:13" x14ac:dyDescent="0.35">
      <c r="A9" t="s">
        <v>21</v>
      </c>
      <c r="B9">
        <v>1775</v>
      </c>
      <c r="C9">
        <v>1839</v>
      </c>
      <c r="D9">
        <v>1998</v>
      </c>
      <c r="E9">
        <v>1952</v>
      </c>
      <c r="F9">
        <v>2121</v>
      </c>
      <c r="G9">
        <v>2335</v>
      </c>
      <c r="H9">
        <v>2212</v>
      </c>
      <c r="I9">
        <v>2432</v>
      </c>
      <c r="J9">
        <v>2717</v>
      </c>
      <c r="K9">
        <v>2355</v>
      </c>
      <c r="L9">
        <v>2606</v>
      </c>
      <c r="M9">
        <v>2936</v>
      </c>
    </row>
    <row r="10" spans="1:13" x14ac:dyDescent="0.35">
      <c r="A10" t="s">
        <v>28</v>
      </c>
      <c r="B10">
        <v>1894</v>
      </c>
      <c r="C10">
        <v>2053</v>
      </c>
      <c r="D10">
        <v>2252</v>
      </c>
      <c r="E10">
        <v>2150</v>
      </c>
      <c r="F10">
        <v>2357</v>
      </c>
      <c r="G10">
        <v>2624</v>
      </c>
      <c r="H10">
        <v>2423</v>
      </c>
      <c r="I10">
        <v>2689</v>
      </c>
      <c r="J10">
        <v>3042</v>
      </c>
      <c r="K10">
        <v>2572</v>
      </c>
      <c r="L10">
        <v>2873</v>
      </c>
      <c r="M10">
        <v>3280</v>
      </c>
    </row>
    <row r="12" spans="1:13" x14ac:dyDescent="0.35">
      <c r="B12" t="s">
        <v>22</v>
      </c>
      <c r="C12" t="s">
        <v>12</v>
      </c>
      <c r="D12" t="s">
        <v>4</v>
      </c>
      <c r="E12" t="s">
        <v>8</v>
      </c>
      <c r="F12" t="s">
        <v>30</v>
      </c>
      <c r="G12" t="s">
        <v>31</v>
      </c>
      <c r="H12" t="s">
        <v>9</v>
      </c>
      <c r="I12" t="s">
        <v>32</v>
      </c>
      <c r="J12" t="s">
        <v>33</v>
      </c>
    </row>
    <row r="13" spans="1:13" x14ac:dyDescent="0.35">
      <c r="A13" t="s">
        <v>29</v>
      </c>
      <c r="B13">
        <v>1990</v>
      </c>
      <c r="C13">
        <v>2102</v>
      </c>
      <c r="D13">
        <v>2234</v>
      </c>
      <c r="E13">
        <v>2223</v>
      </c>
      <c r="F13">
        <v>2363</v>
      </c>
      <c r="G13">
        <v>2532</v>
      </c>
      <c r="H13">
        <v>2475</v>
      </c>
      <c r="I13">
        <v>2650</v>
      </c>
      <c r="J13">
        <v>2864</v>
      </c>
    </row>
    <row r="14" spans="1:13" x14ac:dyDescent="0.35">
      <c r="A14" t="s">
        <v>34</v>
      </c>
      <c r="B14">
        <v>2223</v>
      </c>
      <c r="C14">
        <v>2363</v>
      </c>
      <c r="D14">
        <v>2532</v>
      </c>
      <c r="E14">
        <v>2475</v>
      </c>
      <c r="F14">
        <v>2650</v>
      </c>
      <c r="G14">
        <v>2864</v>
      </c>
      <c r="H14">
        <v>2746</v>
      </c>
      <c r="I14">
        <v>2962</v>
      </c>
      <c r="J14">
        <v>3233</v>
      </c>
    </row>
    <row r="16" spans="1:13" x14ac:dyDescent="0.35">
      <c r="B16" t="s">
        <v>22</v>
      </c>
      <c r="C16" t="s">
        <v>12</v>
      </c>
      <c r="D16" t="s">
        <v>4</v>
      </c>
      <c r="E16" t="s">
        <v>10</v>
      </c>
      <c r="F16" t="s">
        <v>36</v>
      </c>
      <c r="G16" t="s">
        <v>37</v>
      </c>
      <c r="H16" t="s">
        <v>11</v>
      </c>
      <c r="I16" t="s">
        <v>38</v>
      </c>
      <c r="J16" t="s">
        <v>39</v>
      </c>
    </row>
    <row r="17" spans="1:10" x14ac:dyDescent="0.35">
      <c r="A17" t="s">
        <v>35</v>
      </c>
      <c r="B17">
        <v>1732</v>
      </c>
      <c r="C17">
        <v>1824</v>
      </c>
      <c r="D17">
        <v>2031</v>
      </c>
      <c r="E17">
        <v>1937</v>
      </c>
      <c r="F17">
        <v>2053</v>
      </c>
      <c r="G17">
        <v>2193</v>
      </c>
      <c r="H17">
        <v>2159</v>
      </c>
      <c r="I17">
        <v>2305</v>
      </c>
      <c r="J17">
        <v>2483</v>
      </c>
    </row>
    <row r="18" spans="1:10" x14ac:dyDescent="0.35">
      <c r="A18" t="s">
        <v>40</v>
      </c>
      <c r="B18">
        <v>2003</v>
      </c>
      <c r="C18">
        <v>2128</v>
      </c>
      <c r="D18">
        <v>2278</v>
      </c>
      <c r="E18">
        <v>2230</v>
      </c>
      <c r="F18">
        <v>2386</v>
      </c>
      <c r="G18">
        <v>2577</v>
      </c>
      <c r="H18">
        <v>2475</v>
      </c>
      <c r="I18">
        <v>2669</v>
      </c>
      <c r="J18">
        <v>2910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8BB9-58A1-4781-B827-4F7C689A7107}">
  <dimension ref="A1:AF107"/>
  <sheetViews>
    <sheetView workbookViewId="0">
      <pane ySplit="1" topLeftCell="A20" activePane="bottomLeft" state="frozen"/>
      <selection pane="bottomLeft" activeCell="I28" sqref="I28"/>
    </sheetView>
  </sheetViews>
  <sheetFormatPr defaultRowHeight="14.5" x14ac:dyDescent="0.35"/>
  <cols>
    <col min="1" max="1" width="16.36328125" bestFit="1" customWidth="1"/>
    <col min="9" max="9" width="5.81640625" style="45" customWidth="1"/>
    <col min="10" max="11" width="5.81640625" customWidth="1"/>
    <col min="12" max="12" width="5.81640625" style="45" customWidth="1"/>
    <col min="13" max="15" width="5.81640625" customWidth="1"/>
    <col min="16" max="16" width="7.6328125" bestFit="1" customWidth="1"/>
    <col min="17" max="17" width="7.1796875" bestFit="1" customWidth="1"/>
    <col min="18" max="18" width="5.81640625" customWidth="1"/>
    <col min="19" max="19" width="6.1796875" bestFit="1" customWidth="1"/>
    <col min="20" max="21" width="5.81640625" customWidth="1"/>
    <col min="22" max="22" width="7.81640625" bestFit="1" customWidth="1"/>
    <col min="23" max="23" width="7.36328125" bestFit="1" customWidth="1"/>
    <col min="24" max="24" width="5.81640625" style="45" customWidth="1"/>
    <col min="25" max="27" width="5.81640625" customWidth="1"/>
    <col min="28" max="28" width="7.08984375" bestFit="1" customWidth="1"/>
    <col min="29" max="29" width="6.6328125" bestFit="1" customWidth="1"/>
    <col min="30" max="30" width="5.81640625" customWidth="1"/>
    <col min="31" max="31" width="8" bestFit="1" customWidth="1"/>
    <col min="32" max="32" width="7.54296875" bestFit="1" customWidth="1"/>
  </cols>
  <sheetData>
    <row r="1" spans="1:32" x14ac:dyDescent="0.35">
      <c r="A1" t="s">
        <v>42</v>
      </c>
      <c r="B1" t="s">
        <v>44</v>
      </c>
      <c r="C1" t="s">
        <v>43</v>
      </c>
      <c r="D1" t="s">
        <v>45</v>
      </c>
      <c r="E1" t="s">
        <v>46</v>
      </c>
      <c r="F1" t="s">
        <v>47</v>
      </c>
      <c r="I1" s="59" t="s">
        <v>44</v>
      </c>
      <c r="J1" s="60"/>
      <c r="K1" s="60"/>
      <c r="L1" s="59" t="s">
        <v>43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59" t="s">
        <v>45</v>
      </c>
      <c r="Y1" s="60"/>
      <c r="Z1" s="60"/>
      <c r="AA1" s="60"/>
      <c r="AB1" s="60"/>
      <c r="AC1" s="60"/>
      <c r="AD1" s="60"/>
      <c r="AE1" s="60"/>
      <c r="AF1" s="60"/>
    </row>
    <row r="2" spans="1:32" x14ac:dyDescent="0.35">
      <c r="I2" s="45" t="s">
        <v>22</v>
      </c>
      <c r="J2" t="s">
        <v>12</v>
      </c>
      <c r="K2" t="s">
        <v>4</v>
      </c>
      <c r="L2" s="45" t="s">
        <v>22</v>
      </c>
      <c r="M2" t="s">
        <v>12</v>
      </c>
      <c r="N2" t="s">
        <v>4</v>
      </c>
      <c r="O2" t="s">
        <v>5</v>
      </c>
      <c r="P2" t="s">
        <v>174</v>
      </c>
      <c r="Q2" t="s">
        <v>23</v>
      </c>
      <c r="R2" t="s">
        <v>6</v>
      </c>
      <c r="S2" t="s">
        <v>24</v>
      </c>
      <c r="T2" t="s">
        <v>25</v>
      </c>
      <c r="U2" t="s">
        <v>7</v>
      </c>
      <c r="V2" t="s">
        <v>26</v>
      </c>
      <c r="W2" t="s">
        <v>27</v>
      </c>
      <c r="X2" s="45" t="s">
        <v>22</v>
      </c>
      <c r="Y2" t="s">
        <v>12</v>
      </c>
      <c r="Z2" t="s">
        <v>4</v>
      </c>
      <c r="AA2" t="s">
        <v>8</v>
      </c>
      <c r="AB2" t="s">
        <v>30</v>
      </c>
      <c r="AC2" t="s">
        <v>31</v>
      </c>
      <c r="AD2" t="s">
        <v>9</v>
      </c>
      <c r="AE2" t="s">
        <v>32</v>
      </c>
      <c r="AF2" t="s">
        <v>33</v>
      </c>
    </row>
    <row r="3" spans="1:32" x14ac:dyDescent="0.35">
      <c r="A3" t="s">
        <v>48</v>
      </c>
      <c r="B3">
        <v>0</v>
      </c>
      <c r="C3">
        <v>275</v>
      </c>
      <c r="E3">
        <v>100</v>
      </c>
      <c r="F3">
        <v>150</v>
      </c>
      <c r="I3" s="45">
        <f>$B3*100/Rates!B$6*60/0.95/$F3</f>
        <v>0</v>
      </c>
      <c r="J3">
        <f>$B3*100/Rates!C$6*60/0.95/$F3</f>
        <v>0</v>
      </c>
      <c r="K3">
        <f>$B3*100/Rates!D$6*60/0.95/$F3</f>
        <v>0</v>
      </c>
      <c r="L3" s="47">
        <f>$C3*100/Rates!B$9*60/0.95/$F3</f>
        <v>6.5233506300963686</v>
      </c>
      <c r="M3" s="42">
        <f>$C3*100/Rates!C$9*60/0.95/$F3</f>
        <v>6.2963280959331449</v>
      </c>
      <c r="N3" s="42">
        <f>$C3*100/Rates!D$9*60/0.95/$F3</f>
        <v>5.7952689531636903</v>
      </c>
      <c r="O3" s="42">
        <f>$C3*100/Rates!E$9*60/0.95/$F3</f>
        <v>5.9318377911993094</v>
      </c>
      <c r="P3" s="42">
        <f>$C3*100/Rates!F$9*60/0.95/$F3</f>
        <v>5.4591925357949336</v>
      </c>
      <c r="Q3" s="42">
        <f>$C3*100/Rates!G$9*60/0.95/$F3</f>
        <v>4.958863969345205</v>
      </c>
      <c r="R3" s="42">
        <f>$C3*100/Rates!H$9*60/0.95/$F3</f>
        <v>5.2346055010945092</v>
      </c>
      <c r="S3" s="42">
        <f>$C3*100/Rates!I$9*60/0.95/$F3</f>
        <v>4.7610803324099731</v>
      </c>
      <c r="T3" s="42">
        <f>$C3*100/Rates!J$9*60/0.95/$F3</f>
        <v>4.2616663115278079</v>
      </c>
      <c r="U3" s="42">
        <f>$C3*100/Rates!K$9*60/0.95/$F3</f>
        <v>4.9167504749133988</v>
      </c>
      <c r="V3" s="42">
        <f>$C3*100/Rates!L$9*60/0.95/$F3</f>
        <v>4.443187785272853</v>
      </c>
      <c r="W3" s="42">
        <f>$C3*100/Rates!M$9*60/0.95/$F3</f>
        <v>3.943783163631148</v>
      </c>
      <c r="X3" s="45">
        <f>$D3*100/Rates!B$13*60/0.95/$F3</f>
        <v>0</v>
      </c>
      <c r="Y3" s="9">
        <f>$D3*100/Rates!C$13*60/0.95/$F3</f>
        <v>0</v>
      </c>
      <c r="Z3" s="9">
        <f>$D3*100/Rates!D$13*60/0.95/$F3</f>
        <v>0</v>
      </c>
      <c r="AA3" s="9">
        <f>$D3*100/Rates!E$13*60/0.95/$F3</f>
        <v>0</v>
      </c>
      <c r="AB3" s="9">
        <f>$D3*100/Rates!F$13*60/0.95/$F3</f>
        <v>0</v>
      </c>
      <c r="AC3" s="9">
        <f>$D3*100/Rates!G$13*60/0.95/$F3</f>
        <v>0</v>
      </c>
      <c r="AD3" s="9">
        <f>$D3*100/Rates!H$13*60/0.95/$F3</f>
        <v>0</v>
      </c>
      <c r="AE3" s="9">
        <f>$D3*100/Rates!I$13*60/0.95/$F3</f>
        <v>0</v>
      </c>
      <c r="AF3" s="9">
        <f>$D3*100/Rates!J$13*60/0.95/$F3</f>
        <v>0</v>
      </c>
    </row>
    <row r="4" spans="1:32" x14ac:dyDescent="0.35">
      <c r="A4" t="s">
        <v>49</v>
      </c>
      <c r="B4">
        <v>0</v>
      </c>
      <c r="C4">
        <v>25</v>
      </c>
      <c r="F4">
        <v>25</v>
      </c>
      <c r="I4" s="45">
        <f>$B4*100/Rates!B$6*60/0.95/$F4</f>
        <v>0</v>
      </c>
      <c r="J4">
        <f>$B4*100/Rates!C$6*60/0.95/$F4</f>
        <v>0</v>
      </c>
      <c r="K4">
        <f>$B4*100/Rates!D$6*60/0.95/$F4</f>
        <v>0</v>
      </c>
      <c r="L4" s="47">
        <f>$C4*100/Rates!B$9*60/0.95/$F4</f>
        <v>3.5581912527798369</v>
      </c>
      <c r="M4" s="42">
        <f>$C4*100/Rates!C$9*60/0.95/$F4</f>
        <v>3.4343607795998969</v>
      </c>
      <c r="N4" s="42">
        <f>$C4*100/Rates!D$9*60/0.95/$F4</f>
        <v>3.1610557926347398</v>
      </c>
      <c r="O4" s="42">
        <f>$C4*100/Rates!E$9*60/0.95/$F4</f>
        <v>3.2355478861087148</v>
      </c>
      <c r="P4" s="42">
        <f>$C4*100/Rates!F$9*60/0.95/$F4</f>
        <v>2.9777413831608728</v>
      </c>
      <c r="Q4" s="42">
        <f>$C4*100/Rates!G$9*60/0.95/$F4</f>
        <v>2.704834892370112</v>
      </c>
      <c r="R4" s="42">
        <f>$C4*100/Rates!H$9*60/0.95/$F4</f>
        <v>2.8552393642333684</v>
      </c>
      <c r="S4" s="42">
        <f>$C4*100/Rates!I$9*60/0.95/$F4</f>
        <v>2.5969529085872574</v>
      </c>
      <c r="T4" s="42">
        <f>$C4*100/Rates!J$9*60/0.95/$F4</f>
        <v>2.3245452608333492</v>
      </c>
      <c r="U4" s="42">
        <f>$C4*100/Rates!K$9*60/0.95/$F4</f>
        <v>2.6818638954073082</v>
      </c>
      <c r="V4" s="42">
        <f>$C4*100/Rates!L$9*60/0.95/$F4</f>
        <v>2.4235569737851921</v>
      </c>
      <c r="W4" s="42">
        <f>$C4*100/Rates!M$9*60/0.95/$F4</f>
        <v>2.1511544528897177</v>
      </c>
      <c r="X4" s="45">
        <f>$D4*100/Rates!B$13*60/0.95/$F4</f>
        <v>0</v>
      </c>
      <c r="Y4">
        <f>$D4*100/Rates!C$13*60/0.95/$F4</f>
        <v>0</v>
      </c>
      <c r="Z4">
        <f>$D4*100/Rates!D$13*60/0.95/$F4</f>
        <v>0</v>
      </c>
      <c r="AA4">
        <f>$D4*100/Rates!E$13*60/0.95/$F4</f>
        <v>0</v>
      </c>
      <c r="AB4">
        <f>$D4*100/Rates!F$13*60/0.95/$F4</f>
        <v>0</v>
      </c>
      <c r="AC4">
        <f>$D4*100/Rates!G$13*60/0.95/$F4</f>
        <v>0</v>
      </c>
      <c r="AD4">
        <f>$D4*100/Rates!H$13*60/0.95/$F4</f>
        <v>0</v>
      </c>
      <c r="AE4">
        <f>$D4*100/Rates!I$13*60/0.95/$F4</f>
        <v>0</v>
      </c>
      <c r="AF4">
        <f>$D4*100/Rates!J$13*60/0.95/$F4</f>
        <v>0</v>
      </c>
    </row>
    <row r="5" spans="1:32" x14ac:dyDescent="0.35">
      <c r="A5" t="s">
        <v>50</v>
      </c>
      <c r="B5">
        <v>0</v>
      </c>
      <c r="C5">
        <v>100</v>
      </c>
      <c r="F5">
        <v>35</v>
      </c>
      <c r="I5" s="45">
        <f>$B5*100/Rates!B$6*60/0.95/$F5</f>
        <v>0</v>
      </c>
      <c r="J5">
        <f>$B5*100/Rates!C$6*60/0.95/$F5</f>
        <v>0</v>
      </c>
      <c r="K5">
        <f>$B5*100/Rates!D$6*60/0.95/$F5</f>
        <v>0</v>
      </c>
      <c r="L5" s="47">
        <f>$C5*100/Rates!B$9*60/0.95/$F5</f>
        <v>10.166260722228106</v>
      </c>
      <c r="M5" s="42">
        <f>$C5*100/Rates!C$9*60/0.95/$F5</f>
        <v>9.8124593702854188</v>
      </c>
      <c r="N5" s="42">
        <f>$C5*100/Rates!D$9*60/0.95/$F5</f>
        <v>9.0315879789564004</v>
      </c>
      <c r="O5" s="42">
        <f>$C5*100/Rates!E$9*60/0.95/$F5</f>
        <v>9.2444225317391844</v>
      </c>
      <c r="P5" s="42">
        <f>$C5*100/Rates!F$9*60/0.95/$F5</f>
        <v>8.5078325233167789</v>
      </c>
      <c r="Q5" s="42">
        <f>$C5*100/Rates!G$9*60/0.95/$F5</f>
        <v>7.728099692486035</v>
      </c>
      <c r="R5" s="42">
        <f>$C5*100/Rates!H$9*60/0.95/$F5</f>
        <v>8.157826754952481</v>
      </c>
      <c r="S5" s="42">
        <f>$C5*100/Rates!I$9*60/0.95/$F5</f>
        <v>7.4198654531064498</v>
      </c>
      <c r="T5" s="42">
        <f>$C5*100/Rates!J$9*60/0.95/$F5</f>
        <v>6.6415578880952841</v>
      </c>
      <c r="U5" s="42">
        <f>$C5*100/Rates!K$9*60/0.95/$F5</f>
        <v>7.6624682725923092</v>
      </c>
      <c r="V5" s="42">
        <f>$C5*100/Rates!L$9*60/0.95/$F5</f>
        <v>6.92444849652912</v>
      </c>
      <c r="W5" s="42">
        <f>$C5*100/Rates!M$9*60/0.95/$F5</f>
        <v>6.1461555796849074</v>
      </c>
      <c r="X5" s="45">
        <f>$D5*100/Rates!B$13*60/0.95/$F5</f>
        <v>0</v>
      </c>
      <c r="Y5">
        <f>$D5*100/Rates!C$13*60/0.95/$F5</f>
        <v>0</v>
      </c>
      <c r="Z5">
        <f>$D5*100/Rates!D$13*60/0.95/$F5</f>
        <v>0</v>
      </c>
      <c r="AA5">
        <f>$D5*100/Rates!E$13*60/0.95/$F5</f>
        <v>0</v>
      </c>
      <c r="AB5">
        <f>$D5*100/Rates!F$13*60/0.95/$F5</f>
        <v>0</v>
      </c>
      <c r="AC5">
        <f>$D5*100/Rates!G$13*60/0.95/$F5</f>
        <v>0</v>
      </c>
      <c r="AD5">
        <f>$D5*100/Rates!H$13*60/0.95/$F5</f>
        <v>0</v>
      </c>
      <c r="AE5">
        <f>$D5*100/Rates!I$13*60/0.95/$F5</f>
        <v>0</v>
      </c>
      <c r="AF5">
        <f>$D5*100/Rates!J$13*60/0.95/$F5</f>
        <v>0</v>
      </c>
    </row>
    <row r="6" spans="1:32" x14ac:dyDescent="0.35">
      <c r="A6" t="s">
        <v>51</v>
      </c>
      <c r="B6">
        <v>0</v>
      </c>
      <c r="C6">
        <v>100</v>
      </c>
      <c r="F6">
        <v>35</v>
      </c>
      <c r="I6" s="45">
        <f>$B6*100/Rates!B$6*60/0.95/$F6</f>
        <v>0</v>
      </c>
      <c r="J6">
        <f>$B6*100/Rates!C$6*60/0.95/$F6</f>
        <v>0</v>
      </c>
      <c r="K6">
        <f>$B6*100/Rates!D$6*60/0.95/$F6</f>
        <v>0</v>
      </c>
      <c r="L6" s="47">
        <f>$C6*100/Rates!B$9*60/0.95/$F6</f>
        <v>10.166260722228106</v>
      </c>
      <c r="M6" s="42">
        <f>$C6*100/Rates!C$9*60/0.95/$F6</f>
        <v>9.8124593702854188</v>
      </c>
      <c r="N6" s="42">
        <f>$C6*100/Rates!D$9*60/0.95/$F6</f>
        <v>9.0315879789564004</v>
      </c>
      <c r="O6" s="42">
        <f>$C6*100/Rates!E$9*60/0.95/$F6</f>
        <v>9.2444225317391844</v>
      </c>
      <c r="P6" s="42">
        <f>$C6*100/Rates!F$9*60/0.95/$F6</f>
        <v>8.5078325233167789</v>
      </c>
      <c r="Q6" s="42">
        <f>$C6*100/Rates!G$9*60/0.95/$F6</f>
        <v>7.728099692486035</v>
      </c>
      <c r="R6" s="42">
        <f>$C6*100/Rates!H$9*60/0.95/$F6</f>
        <v>8.157826754952481</v>
      </c>
      <c r="S6" s="42">
        <f>$C6*100/Rates!I$9*60/0.95/$F6</f>
        <v>7.4198654531064498</v>
      </c>
      <c r="T6" s="42">
        <f>$C6*100/Rates!J$9*60/0.95/$F6</f>
        <v>6.6415578880952841</v>
      </c>
      <c r="U6" s="42">
        <f>$C6*100/Rates!K$9*60/0.95/$F6</f>
        <v>7.6624682725923092</v>
      </c>
      <c r="V6" s="42">
        <f>$C6*100/Rates!L$9*60/0.95/$F6</f>
        <v>6.92444849652912</v>
      </c>
      <c r="W6" s="42">
        <f>$C6*100/Rates!M$9*60/0.95/$F6</f>
        <v>6.1461555796849074</v>
      </c>
      <c r="X6" s="45">
        <f>$D6*100/Rates!B$13*60/0.95/$F6</f>
        <v>0</v>
      </c>
      <c r="Y6">
        <f>$D6*100/Rates!C$13*60/0.95/$F6</f>
        <v>0</v>
      </c>
      <c r="Z6">
        <f>$D6*100/Rates!D$13*60/0.95/$F6</f>
        <v>0</v>
      </c>
      <c r="AA6">
        <f>$D6*100/Rates!E$13*60/0.95/$F6</f>
        <v>0</v>
      </c>
      <c r="AB6">
        <f>$D6*100/Rates!F$13*60/0.95/$F6</f>
        <v>0</v>
      </c>
      <c r="AC6">
        <f>$D6*100/Rates!G$13*60/0.95/$F6</f>
        <v>0</v>
      </c>
      <c r="AD6">
        <f>$D6*100/Rates!H$13*60/0.95/$F6</f>
        <v>0</v>
      </c>
      <c r="AE6">
        <f>$D6*100/Rates!I$13*60/0.95/$F6</f>
        <v>0</v>
      </c>
      <c r="AF6">
        <f>$D6*100/Rates!J$13*60/0.95/$F6</f>
        <v>0</v>
      </c>
    </row>
    <row r="7" spans="1:32" x14ac:dyDescent="0.35">
      <c r="A7" t="s">
        <v>52</v>
      </c>
      <c r="B7">
        <v>0</v>
      </c>
      <c r="C7">
        <v>100</v>
      </c>
      <c r="F7">
        <v>35</v>
      </c>
      <c r="I7" s="45">
        <f>$B7*100/Rates!B$6*60/0.95/$F7</f>
        <v>0</v>
      </c>
      <c r="J7">
        <f>$B7*100/Rates!C$6*60/0.95/$F7</f>
        <v>0</v>
      </c>
      <c r="K7">
        <f>$B7*100/Rates!D$6*60/0.95/$F7</f>
        <v>0</v>
      </c>
      <c r="L7" s="47">
        <f>$C7*100/Rates!B$9*60/0.95/$F7</f>
        <v>10.166260722228106</v>
      </c>
      <c r="M7" s="42">
        <f>$C7*100/Rates!C$9*60/0.95/$F7</f>
        <v>9.8124593702854188</v>
      </c>
      <c r="N7" s="42">
        <f>$C7*100/Rates!D$9*60/0.95/$F7</f>
        <v>9.0315879789564004</v>
      </c>
      <c r="O7" s="42">
        <f>$C7*100/Rates!E$9*60/0.95/$F7</f>
        <v>9.2444225317391844</v>
      </c>
      <c r="P7" s="42">
        <f>$C7*100/Rates!F$9*60/0.95/$F7</f>
        <v>8.5078325233167789</v>
      </c>
      <c r="Q7" s="42">
        <f>$C7*100/Rates!G$9*60/0.95/$F7</f>
        <v>7.728099692486035</v>
      </c>
      <c r="R7" s="42">
        <f>$C7*100/Rates!H$9*60/0.95/$F7</f>
        <v>8.157826754952481</v>
      </c>
      <c r="S7" s="42">
        <f>$C7*100/Rates!I$9*60/0.95/$F7</f>
        <v>7.4198654531064498</v>
      </c>
      <c r="T7" s="42">
        <f>$C7*100/Rates!J$9*60/0.95/$F7</f>
        <v>6.6415578880952841</v>
      </c>
      <c r="U7" s="42">
        <f>$C7*100/Rates!K$9*60/0.95/$F7</f>
        <v>7.6624682725923092</v>
      </c>
      <c r="V7" s="42">
        <f>$C7*100/Rates!L$9*60/0.95/$F7</f>
        <v>6.92444849652912</v>
      </c>
      <c r="W7" s="42">
        <f>$C7*100/Rates!M$9*60/0.95/$F7</f>
        <v>6.1461555796849074</v>
      </c>
      <c r="X7" s="45">
        <f>$D7*100/Rates!B$13*60/0.95/$F7</f>
        <v>0</v>
      </c>
      <c r="Y7">
        <f>$D7*100/Rates!C$13*60/0.95/$F7</f>
        <v>0</v>
      </c>
      <c r="Z7">
        <f>$D7*100/Rates!D$13*60/0.95/$F7</f>
        <v>0</v>
      </c>
      <c r="AA7">
        <f>$D7*100/Rates!E$13*60/0.95/$F7</f>
        <v>0</v>
      </c>
      <c r="AB7">
        <f>$D7*100/Rates!F$13*60/0.95/$F7</f>
        <v>0</v>
      </c>
      <c r="AC7">
        <f>$D7*100/Rates!G$13*60/0.95/$F7</f>
        <v>0</v>
      </c>
      <c r="AD7">
        <f>$D7*100/Rates!H$13*60/0.95/$F7</f>
        <v>0</v>
      </c>
      <c r="AE7">
        <f>$D7*100/Rates!I$13*60/0.95/$F7</f>
        <v>0</v>
      </c>
      <c r="AF7">
        <f>$D7*100/Rates!J$13*60/0.95/$F7</f>
        <v>0</v>
      </c>
    </row>
    <row r="8" spans="1:32" x14ac:dyDescent="0.35">
      <c r="A8" t="s">
        <v>53</v>
      </c>
      <c r="B8">
        <v>0</v>
      </c>
      <c r="C8">
        <v>150</v>
      </c>
      <c r="F8">
        <v>35</v>
      </c>
      <c r="I8" s="45">
        <f>$B8*100/Rates!B$6*60/0.95/$F8</f>
        <v>0</v>
      </c>
      <c r="J8">
        <f>$B8*100/Rates!C$6*60/0.95/$F8</f>
        <v>0</v>
      </c>
      <c r="K8">
        <f>$B8*100/Rates!D$6*60/0.95/$F8</f>
        <v>0</v>
      </c>
      <c r="L8" s="47">
        <f>$C8*100/Rates!B$9*60/0.95/$F8</f>
        <v>15.249391083342159</v>
      </c>
      <c r="M8" s="42">
        <f>$C8*100/Rates!C$9*60/0.95/$F8</f>
        <v>14.718689055428129</v>
      </c>
      <c r="N8" s="42">
        <f>$C8*100/Rates!D$9*60/0.95/$F8</f>
        <v>13.547381968434602</v>
      </c>
      <c r="O8" s="42">
        <f>$C8*100/Rates!E$9*60/0.95/$F8</f>
        <v>13.866633797608777</v>
      </c>
      <c r="P8" s="42">
        <f>$C8*100/Rates!F$9*60/0.95/$F8</f>
        <v>12.761748784975168</v>
      </c>
      <c r="Q8" s="42">
        <f>$C8*100/Rates!G$9*60/0.95/$F8</f>
        <v>11.592149538729048</v>
      </c>
      <c r="R8" s="42">
        <f>$C8*100/Rates!H$9*60/0.95/$F8</f>
        <v>12.236740132428721</v>
      </c>
      <c r="S8" s="42">
        <f>$C8*100/Rates!I$9*60/0.95/$F8</f>
        <v>11.129798179659677</v>
      </c>
      <c r="T8" s="42">
        <f>$C8*100/Rates!J$9*60/0.95/$F8</f>
        <v>9.9623368321429275</v>
      </c>
      <c r="U8" s="42">
        <f>$C8*100/Rates!K$9*60/0.95/$F8</f>
        <v>11.493702408888463</v>
      </c>
      <c r="V8" s="42">
        <f>$C8*100/Rates!L$9*60/0.95/$F8</f>
        <v>10.38667274479368</v>
      </c>
      <c r="W8" s="42">
        <f>$C8*100/Rates!M$9*60/0.95/$F8</f>
        <v>9.2192333695273607</v>
      </c>
      <c r="X8" s="45">
        <f>$D8*100/Rates!B$13*60/0.95/$F8</f>
        <v>0</v>
      </c>
      <c r="Y8">
        <f>$D8*100/Rates!C$13*60/0.95/$F8</f>
        <v>0</v>
      </c>
      <c r="Z8">
        <f>$D8*100/Rates!D$13*60/0.95/$F8</f>
        <v>0</v>
      </c>
      <c r="AA8">
        <f>$D8*100/Rates!E$13*60/0.95/$F8</f>
        <v>0</v>
      </c>
      <c r="AB8">
        <f>$D8*100/Rates!F$13*60/0.95/$F8</f>
        <v>0</v>
      </c>
      <c r="AC8">
        <f>$D8*100/Rates!G$13*60/0.95/$F8</f>
        <v>0</v>
      </c>
      <c r="AD8">
        <f>$D8*100/Rates!H$13*60/0.95/$F8</f>
        <v>0</v>
      </c>
      <c r="AE8">
        <f>$D8*100/Rates!I$13*60/0.95/$F8</f>
        <v>0</v>
      </c>
      <c r="AF8">
        <f>$D8*100/Rates!J$13*60/0.95/$F8</f>
        <v>0</v>
      </c>
    </row>
    <row r="9" spans="1:32" x14ac:dyDescent="0.35">
      <c r="A9" t="s">
        <v>54</v>
      </c>
      <c r="B9">
        <v>0</v>
      </c>
      <c r="C9">
        <v>60</v>
      </c>
      <c r="F9">
        <v>15</v>
      </c>
      <c r="I9" s="45">
        <f>$B9*100/Rates!B$6*60/0.95/$F9</f>
        <v>0</v>
      </c>
      <c r="J9">
        <f>$B9*100/Rates!C$6*60/0.95/$F9</f>
        <v>0</v>
      </c>
      <c r="K9">
        <f>$B9*100/Rates!D$6*60/0.95/$F9</f>
        <v>0</v>
      </c>
      <c r="L9" s="47">
        <f>$C9*100/Rates!B$9*60/0.95/$F9</f>
        <v>14.232765011119348</v>
      </c>
      <c r="M9" s="42">
        <f>$C9*100/Rates!C$9*60/0.95/$F9</f>
        <v>13.73744311839959</v>
      </c>
      <c r="N9" s="42">
        <f>$C9*100/Rates!D$9*60/0.95/$F9</f>
        <v>12.644223170538961</v>
      </c>
      <c r="O9" s="42">
        <f>$C9*100/Rates!E$9*60/0.95/$F9</f>
        <v>12.942191544434857</v>
      </c>
      <c r="P9" s="42">
        <f>$C9*100/Rates!F$9*60/0.95/$F9</f>
        <v>11.910965532643493</v>
      </c>
      <c r="Q9" s="42">
        <f>$C9*100/Rates!G$9*60/0.95/$F9</f>
        <v>10.819339569480446</v>
      </c>
      <c r="R9" s="42">
        <f>$C9*100/Rates!H$9*60/0.95/$F9</f>
        <v>11.420957456933474</v>
      </c>
      <c r="S9" s="42">
        <f>$C9*100/Rates!I$9*60/0.95/$F9</f>
        <v>10.387811634349029</v>
      </c>
      <c r="T9" s="42">
        <f>$C9*100/Rates!J$9*60/0.95/$F9</f>
        <v>9.2981810433333969</v>
      </c>
      <c r="U9" s="42">
        <f>$C9*100/Rates!K$9*60/0.95/$F9</f>
        <v>10.727455581629233</v>
      </c>
      <c r="V9" s="42">
        <f>$C9*100/Rates!L$9*60/0.95/$F9</f>
        <v>9.6942278951407683</v>
      </c>
      <c r="W9" s="42">
        <f>$C9*100/Rates!M$9*60/0.95/$F9</f>
        <v>8.6046178115588727</v>
      </c>
      <c r="X9" s="45">
        <f>$D9*100/Rates!B$13*60/0.95/$F9</f>
        <v>0</v>
      </c>
      <c r="Y9">
        <f>$D9*100/Rates!C$13*60/0.95/$F9</f>
        <v>0</v>
      </c>
      <c r="Z9">
        <f>$D9*100/Rates!D$13*60/0.95/$F9</f>
        <v>0</v>
      </c>
      <c r="AA9">
        <f>$D9*100/Rates!E$13*60/0.95/$F9</f>
        <v>0</v>
      </c>
      <c r="AB9">
        <f>$D9*100/Rates!F$13*60/0.95/$F9</f>
        <v>0</v>
      </c>
      <c r="AC9">
        <f>$D9*100/Rates!G$13*60/0.95/$F9</f>
        <v>0</v>
      </c>
      <c r="AD9">
        <f>$D9*100/Rates!H$13*60/0.95/$F9</f>
        <v>0</v>
      </c>
      <c r="AE9">
        <f>$D9*100/Rates!I$13*60/0.95/$F9</f>
        <v>0</v>
      </c>
      <c r="AF9">
        <f>$D9*100/Rates!J$13*60/0.95/$F9</f>
        <v>0</v>
      </c>
    </row>
    <row r="10" spans="1:32" x14ac:dyDescent="0.35">
      <c r="A10" t="s">
        <v>55</v>
      </c>
      <c r="B10">
        <v>0</v>
      </c>
      <c r="C10">
        <v>150</v>
      </c>
      <c r="F10">
        <v>40</v>
      </c>
      <c r="I10" s="45">
        <f>$B10*100/Rates!B$6*60/0.95/$F10</f>
        <v>0</v>
      </c>
      <c r="J10">
        <f>$B10*100/Rates!C$6*60/0.95/$F10</f>
        <v>0</v>
      </c>
      <c r="K10">
        <f>$B10*100/Rates!D$6*60/0.95/$F10</f>
        <v>0</v>
      </c>
      <c r="L10" s="47">
        <f>$C10*100/Rates!B$9*60/0.95/$F10</f>
        <v>13.343217197924389</v>
      </c>
      <c r="M10" s="42">
        <f>$C10*100/Rates!C$9*60/0.95/$F10</f>
        <v>12.878852923499613</v>
      </c>
      <c r="N10" s="42">
        <f>$C10*100/Rates!D$9*60/0.95/$F10</f>
        <v>11.853959222380276</v>
      </c>
      <c r="O10" s="42">
        <f>$C10*100/Rates!E$9*60/0.95/$F10</f>
        <v>12.133304572907679</v>
      </c>
      <c r="P10" s="42">
        <f>$C10*100/Rates!F$9*60/0.95/$F10</f>
        <v>11.166530186853272</v>
      </c>
      <c r="Q10" s="42">
        <f>$C10*100/Rates!G$9*60/0.95/$F10</f>
        <v>10.143130846387917</v>
      </c>
      <c r="R10" s="42">
        <f>$C10*100/Rates!H$9*60/0.95/$F10</f>
        <v>10.707147615875131</v>
      </c>
      <c r="S10" s="42">
        <f>$C10*100/Rates!I$9*60/0.95/$F10</f>
        <v>9.7385734072022174</v>
      </c>
      <c r="T10" s="42">
        <f>$C10*100/Rates!J$9*60/0.95/$F10</f>
        <v>8.717044728125062</v>
      </c>
      <c r="U10" s="42">
        <f>$C10*100/Rates!K$9*60/0.95/$F10</f>
        <v>10.056989607777407</v>
      </c>
      <c r="V10" s="42">
        <f>$C10*100/Rates!L$9*60/0.95/$F10</f>
        <v>9.0883386516944693</v>
      </c>
      <c r="W10" s="42">
        <f>$C10*100/Rates!M$9*60/0.95/$F10</f>
        <v>8.0668291983364409</v>
      </c>
      <c r="X10" s="45">
        <f>$D10*100/Rates!B$13*60/0.95/$F10</f>
        <v>0</v>
      </c>
      <c r="Y10">
        <f>$D10*100/Rates!C$13*60/0.95/$F10</f>
        <v>0</v>
      </c>
      <c r="Z10">
        <f>$D10*100/Rates!D$13*60/0.95/$F10</f>
        <v>0</v>
      </c>
      <c r="AA10">
        <f>$D10*100/Rates!E$13*60/0.95/$F10</f>
        <v>0</v>
      </c>
      <c r="AB10">
        <f>$D10*100/Rates!F$13*60/0.95/$F10</f>
        <v>0</v>
      </c>
      <c r="AC10">
        <f>$D10*100/Rates!G$13*60/0.95/$F10</f>
        <v>0</v>
      </c>
      <c r="AD10">
        <f>$D10*100/Rates!H$13*60/0.95/$F10</f>
        <v>0</v>
      </c>
      <c r="AE10">
        <f>$D10*100/Rates!I$13*60/0.95/$F10</f>
        <v>0</v>
      </c>
      <c r="AF10">
        <f>$D10*100/Rates!J$13*60/0.95/$F10</f>
        <v>0</v>
      </c>
    </row>
    <row r="11" spans="1:32" x14ac:dyDescent="0.35">
      <c r="A11" t="s">
        <v>56</v>
      </c>
      <c r="B11">
        <v>0</v>
      </c>
      <c r="C11">
        <v>175</v>
      </c>
      <c r="F11">
        <v>60</v>
      </c>
      <c r="I11" s="45">
        <f>$B11*100/Rates!B$6*60/0.95/$F11</f>
        <v>0</v>
      </c>
      <c r="J11">
        <f>$B11*100/Rates!C$6*60/0.95/$F11</f>
        <v>0</v>
      </c>
      <c r="K11">
        <f>$B11*100/Rates!D$6*60/0.95/$F11</f>
        <v>0</v>
      </c>
      <c r="L11" s="47">
        <f>$C11*100/Rates!B$9*60/0.95/$F11</f>
        <v>10.378057820607857</v>
      </c>
      <c r="M11" s="42">
        <f>$C11*100/Rates!C$9*60/0.95/$F11</f>
        <v>10.016885607166367</v>
      </c>
      <c r="N11" s="42">
        <f>$C11*100/Rates!D$9*60/0.95/$F11</f>
        <v>9.2197460618513283</v>
      </c>
      <c r="O11" s="42">
        <f>$C11*100/Rates!E$9*60/0.95/$F11</f>
        <v>9.437014667817083</v>
      </c>
      <c r="P11" s="42">
        <f>$C11*100/Rates!F$9*60/0.95/$F11</f>
        <v>8.6850790342192123</v>
      </c>
      <c r="Q11" s="42">
        <f>$C11*100/Rates!G$9*60/0.95/$F11</f>
        <v>7.889101769412826</v>
      </c>
      <c r="R11" s="42">
        <f>$C11*100/Rates!H$9*60/0.95/$F11</f>
        <v>8.327781479013991</v>
      </c>
      <c r="S11" s="42">
        <f>$C11*100/Rates!I$9*60/0.95/$F11</f>
        <v>7.5744459833795021</v>
      </c>
      <c r="T11" s="42">
        <f>$C11*100/Rates!J$9*60/0.95/$F11</f>
        <v>6.7799236774306024</v>
      </c>
      <c r="U11" s="42">
        <f>$C11*100/Rates!K$9*60/0.95/$F11</f>
        <v>7.8221030282713162</v>
      </c>
      <c r="V11" s="42">
        <f>$C11*100/Rates!L$9*60/0.95/$F11</f>
        <v>7.0687078402068106</v>
      </c>
      <c r="W11" s="42">
        <f>$C11*100/Rates!M$9*60/0.95/$F11</f>
        <v>6.2742004875950093</v>
      </c>
      <c r="X11" s="45">
        <f>$D11*100/Rates!B$13*60/0.95/$F11</f>
        <v>0</v>
      </c>
      <c r="Y11">
        <f>$D11*100/Rates!C$13*60/0.95/$F11</f>
        <v>0</v>
      </c>
      <c r="Z11">
        <f>$D11*100/Rates!D$13*60/0.95/$F11</f>
        <v>0</v>
      </c>
      <c r="AA11">
        <f>$D11*100/Rates!E$13*60/0.95/$F11</f>
        <v>0</v>
      </c>
      <c r="AB11">
        <f>$D11*100/Rates!F$13*60/0.95/$F11</f>
        <v>0</v>
      </c>
      <c r="AC11">
        <f>$D11*100/Rates!G$13*60/0.95/$F11</f>
        <v>0</v>
      </c>
      <c r="AD11">
        <f>$D11*100/Rates!H$13*60/0.95/$F11</f>
        <v>0</v>
      </c>
      <c r="AE11">
        <f>$D11*100/Rates!I$13*60/0.95/$F11</f>
        <v>0</v>
      </c>
      <c r="AF11">
        <f>$D11*100/Rates!J$13*60/0.95/$F11</f>
        <v>0</v>
      </c>
    </row>
    <row r="12" spans="1:32" x14ac:dyDescent="0.35">
      <c r="A12" t="s">
        <v>57</v>
      </c>
      <c r="B12">
        <v>0</v>
      </c>
      <c r="C12">
        <v>175</v>
      </c>
      <c r="F12">
        <v>40</v>
      </c>
      <c r="I12" s="45">
        <f>$B12*100/Rates!B$6*60/0.95/$F12</f>
        <v>0</v>
      </c>
      <c r="J12">
        <f>$B12*100/Rates!C$6*60/0.95/$F12</f>
        <v>0</v>
      </c>
      <c r="K12">
        <f>$B12*100/Rates!D$6*60/0.95/$F12</f>
        <v>0</v>
      </c>
      <c r="L12" s="47">
        <f>$C12*100/Rates!B$9*60/0.95/$F12</f>
        <v>15.567086730911786</v>
      </c>
      <c r="M12" s="42">
        <f>$C12*100/Rates!C$9*60/0.95/$F12</f>
        <v>15.025328410749552</v>
      </c>
      <c r="N12" s="42">
        <f>$C12*100/Rates!D$9*60/0.95/$F12</f>
        <v>13.829619092776991</v>
      </c>
      <c r="O12" s="42">
        <f>$C12*100/Rates!E$9*60/0.95/$F12</f>
        <v>14.155522001725624</v>
      </c>
      <c r="P12" s="42">
        <f>$C12*100/Rates!F$9*60/0.95/$F12</f>
        <v>13.027618551328819</v>
      </c>
      <c r="Q12" s="42">
        <f>$C12*100/Rates!G$9*60/0.95/$F12</f>
        <v>11.833652654119238</v>
      </c>
      <c r="R12" s="42">
        <f>$C12*100/Rates!H$9*60/0.95/$F12</f>
        <v>12.491672218520986</v>
      </c>
      <c r="S12" s="42">
        <f>$C12*100/Rates!I$9*60/0.95/$F12</f>
        <v>11.361668975069254</v>
      </c>
      <c r="T12" s="42">
        <f>$C12*100/Rates!J$9*60/0.95/$F12</f>
        <v>10.169885516145904</v>
      </c>
      <c r="U12" s="42">
        <f>$C12*100/Rates!K$9*60/0.95/$F12</f>
        <v>11.733154542406975</v>
      </c>
      <c r="V12" s="42">
        <f>$C12*100/Rates!L$9*60/0.95/$F12</f>
        <v>10.603061760310215</v>
      </c>
      <c r="W12" s="42">
        <f>$C12*100/Rates!M$9*60/0.95/$F12</f>
        <v>9.4113007313925134</v>
      </c>
      <c r="X12" s="45">
        <f>$D12*100/Rates!B$13*60/0.95/$F12</f>
        <v>0</v>
      </c>
      <c r="Y12">
        <f>$D12*100/Rates!C$13*60/0.95/$F12</f>
        <v>0</v>
      </c>
      <c r="Z12">
        <f>$D12*100/Rates!D$13*60/0.95/$F12</f>
        <v>0</v>
      </c>
      <c r="AA12">
        <f>$D12*100/Rates!E$13*60/0.95/$F12</f>
        <v>0</v>
      </c>
      <c r="AB12">
        <f>$D12*100/Rates!F$13*60/0.95/$F12</f>
        <v>0</v>
      </c>
      <c r="AC12">
        <f>$D12*100/Rates!G$13*60/0.95/$F12</f>
        <v>0</v>
      </c>
      <c r="AD12">
        <f>$D12*100/Rates!H$13*60/0.95/$F12</f>
        <v>0</v>
      </c>
      <c r="AE12">
        <f>$D12*100/Rates!I$13*60/0.95/$F12</f>
        <v>0</v>
      </c>
      <c r="AF12">
        <f>$D12*100/Rates!J$13*60/0.95/$F12</f>
        <v>0</v>
      </c>
    </row>
    <row r="13" spans="1:32" x14ac:dyDescent="0.35">
      <c r="A13" t="s">
        <v>58</v>
      </c>
      <c r="B13">
        <v>0</v>
      </c>
      <c r="C13">
        <v>200</v>
      </c>
      <c r="F13">
        <v>60</v>
      </c>
      <c r="I13" s="45">
        <f>$B13*100/Rates!B$6*60/0.95/$F13</f>
        <v>0</v>
      </c>
      <c r="J13">
        <f>$B13*100/Rates!C$6*60/0.95/$F13</f>
        <v>0</v>
      </c>
      <c r="K13">
        <f>$B13*100/Rates!D$6*60/0.95/$F13</f>
        <v>0</v>
      </c>
      <c r="L13" s="47">
        <f>$C13*100/Rates!B$9*60/0.95/$F13</f>
        <v>11.860637509266123</v>
      </c>
      <c r="M13" s="42">
        <f>$C13*100/Rates!C$9*60/0.95/$F13</f>
        <v>11.44786926533299</v>
      </c>
      <c r="N13" s="42">
        <f>$C13*100/Rates!D$9*60/0.95/$F13</f>
        <v>10.5368526421158</v>
      </c>
      <c r="O13" s="42">
        <f>$C13*100/Rates!E$9*60/0.95/$F13</f>
        <v>10.785159620362382</v>
      </c>
      <c r="P13" s="42">
        <f>$C13*100/Rates!F$9*60/0.95/$F13</f>
        <v>9.9258046105362414</v>
      </c>
      <c r="Q13" s="42">
        <f>$C13*100/Rates!G$9*60/0.95/$F13</f>
        <v>9.0161163079003739</v>
      </c>
      <c r="R13" s="42">
        <f>$C13*100/Rates!H$9*60/0.95/$F13</f>
        <v>9.5174645474445629</v>
      </c>
      <c r="S13" s="42">
        <f>$C13*100/Rates!I$9*60/0.95/$F13</f>
        <v>8.6565096952908576</v>
      </c>
      <c r="T13" s="42">
        <f>$C13*100/Rates!J$9*60/0.95/$F13</f>
        <v>7.7484842027778313</v>
      </c>
      <c r="U13" s="42">
        <f>$C13*100/Rates!K$9*60/0.95/$F13</f>
        <v>8.9395463180243606</v>
      </c>
      <c r="V13" s="42">
        <f>$C13*100/Rates!L$9*60/0.95/$F13</f>
        <v>8.07852324595064</v>
      </c>
      <c r="W13" s="42">
        <f>$C13*100/Rates!M$9*60/0.95/$F13</f>
        <v>7.1705148429657255</v>
      </c>
      <c r="X13" s="45">
        <f>$D13*100/Rates!B$13*60/0.95/$F13</f>
        <v>0</v>
      </c>
      <c r="Y13">
        <f>$D13*100/Rates!C$13*60/0.95/$F13</f>
        <v>0</v>
      </c>
      <c r="Z13">
        <f>$D13*100/Rates!D$13*60/0.95/$F13</f>
        <v>0</v>
      </c>
      <c r="AA13">
        <f>$D13*100/Rates!E$13*60/0.95/$F13</f>
        <v>0</v>
      </c>
      <c r="AB13">
        <f>$D13*100/Rates!F$13*60/0.95/$F13</f>
        <v>0</v>
      </c>
      <c r="AC13">
        <f>$D13*100/Rates!G$13*60/0.95/$F13</f>
        <v>0</v>
      </c>
      <c r="AD13">
        <f>$D13*100/Rates!H$13*60/0.95/$F13</f>
        <v>0</v>
      </c>
      <c r="AE13">
        <f>$D13*100/Rates!I$13*60/0.95/$F13</f>
        <v>0</v>
      </c>
      <c r="AF13">
        <f>$D13*100/Rates!J$13*60/0.95/$F13</f>
        <v>0</v>
      </c>
    </row>
    <row r="14" spans="1:32" x14ac:dyDescent="0.35">
      <c r="A14" t="s">
        <v>59</v>
      </c>
      <c r="B14">
        <v>0</v>
      </c>
      <c r="C14">
        <v>1000</v>
      </c>
      <c r="D14">
        <v>1000</v>
      </c>
      <c r="E14">
        <v>1000</v>
      </c>
      <c r="F14">
        <v>3500</v>
      </c>
      <c r="I14" s="45">
        <f>$B14*100/Rates!B$6*60/0.95/$F14</f>
        <v>0</v>
      </c>
      <c r="J14">
        <f>$B14*100/Rates!C$6*60/0.95/$F14</f>
        <v>0</v>
      </c>
      <c r="K14">
        <f>$B14*100/Rates!D$6*60/0.95/$F14</f>
        <v>0</v>
      </c>
      <c r="L14" s="47">
        <f>$C14*100/Rates!B$9*60/0.95/$F14</f>
        <v>1.0166260722228107</v>
      </c>
      <c r="M14" s="42">
        <f>$C14*100/Rates!C$9*60/0.95/$F14</f>
        <v>0.98124593702854213</v>
      </c>
      <c r="N14" s="42">
        <f>$C14*100/Rates!D$9*60/0.95/$F14</f>
        <v>0.90315879789564013</v>
      </c>
      <c r="O14" s="42">
        <f>$C14*100/Rates!E$9*60/0.95/$F14</f>
        <v>0.92444225317391837</v>
      </c>
      <c r="P14" s="42">
        <f>$C14*100/Rates!F$9*60/0.95/$F14</f>
        <v>0.85078325233167784</v>
      </c>
      <c r="Q14" s="42">
        <f>$C14*100/Rates!G$9*60/0.95/$F14</f>
        <v>0.77280996924860335</v>
      </c>
      <c r="R14" s="42">
        <f>$C14*100/Rates!H$9*60/0.95/$F14</f>
        <v>0.81578267549524819</v>
      </c>
      <c r="S14" s="42">
        <f>$C14*100/Rates!I$9*60/0.95/$F14</f>
        <v>0.74198654531064523</v>
      </c>
      <c r="T14" s="42">
        <f>$C14*100/Rates!J$9*60/0.95/$F14</f>
        <v>0.66415578880952852</v>
      </c>
      <c r="U14" s="42">
        <f>$C14*100/Rates!K$9*60/0.95/$F14</f>
        <v>0.76624682725923088</v>
      </c>
      <c r="V14" s="42">
        <f>$C14*100/Rates!L$9*60/0.95/$F14</f>
        <v>0.69244484965291209</v>
      </c>
      <c r="W14" s="42">
        <f>$C14*100/Rates!M$9*60/0.95/$F14</f>
        <v>0.61461555796849088</v>
      </c>
      <c r="X14" s="45">
        <f>$D14*100/Rates!B$13*60/0.95/$F14</f>
        <v>0.90678958703290913</v>
      </c>
      <c r="Y14">
        <f>$D14*100/Rates!C$13*60/0.95/$F14</f>
        <v>0.85847349105399084</v>
      </c>
      <c r="Z14">
        <f>$D14*100/Rates!D$13*60/0.95/$F14</f>
        <v>0.80774900545903716</v>
      </c>
      <c r="AA14">
        <f>$D14*100/Rates!E$13*60/0.95/$F14</f>
        <v>0.81174596410053479</v>
      </c>
      <c r="AB14">
        <f>$D14*100/Rates!F$13*60/0.95/$F14</f>
        <v>0.76365267803448544</v>
      </c>
      <c r="AC14">
        <f>$D14*100/Rates!G$13*60/0.95/$F14</f>
        <v>0.71268217938210454</v>
      </c>
      <c r="AD14">
        <f>$D14*100/Rates!H$13*60/0.95/$F14</f>
        <v>0.72909546593757113</v>
      </c>
      <c r="AE14">
        <f>$D14*100/Rates!I$13*60/0.95/$F14</f>
        <v>0.68094765214924102</v>
      </c>
      <c r="AF14">
        <f>$D14*100/Rates!J$13*60/0.95/$F14</f>
        <v>0.63006678707943042</v>
      </c>
    </row>
    <row r="15" spans="1:32" x14ac:dyDescent="0.35">
      <c r="A15" t="s">
        <v>60</v>
      </c>
      <c r="B15">
        <v>0</v>
      </c>
      <c r="C15">
        <v>0</v>
      </c>
      <c r="D15">
        <v>250</v>
      </c>
      <c r="E15">
        <v>250</v>
      </c>
      <c r="F15">
        <v>120</v>
      </c>
      <c r="I15" s="45">
        <f>$B15*100/Rates!B$6*60/0.95/$F15</f>
        <v>0</v>
      </c>
      <c r="J15">
        <f>$B15*100/Rates!C$6*60/0.95/$F15</f>
        <v>0</v>
      </c>
      <c r="K15">
        <f>$B15*100/Rates!D$6*60/0.95/$F15</f>
        <v>0</v>
      </c>
      <c r="L15" s="47">
        <f>$C15*100/Rates!B$9*60/0.95/$F15</f>
        <v>0</v>
      </c>
      <c r="M15" s="42">
        <f>$C15*100/Rates!C$9*60/0.95/$F15</f>
        <v>0</v>
      </c>
      <c r="N15" s="42">
        <f>$C15*100/Rates!D$9*60/0.95/$F15</f>
        <v>0</v>
      </c>
      <c r="O15" s="42">
        <f>$C15*100/Rates!E$9*60/0.95/$F15</f>
        <v>0</v>
      </c>
      <c r="P15" s="42">
        <f>$C15*100/Rates!F$9*60/0.95/$F15</f>
        <v>0</v>
      </c>
      <c r="Q15" s="42">
        <f>$C15*100/Rates!G$9*60/0.95/$F15</f>
        <v>0</v>
      </c>
      <c r="R15" s="42">
        <f>$C15*100/Rates!H$9*60/0.95/$F15</f>
        <v>0</v>
      </c>
      <c r="S15" s="42">
        <f>$C15*100/Rates!I$9*60/0.95/$F15</f>
        <v>0</v>
      </c>
      <c r="T15" s="42">
        <f>$C15*100/Rates!J$9*60/0.95/$F15</f>
        <v>0</v>
      </c>
      <c r="U15" s="42">
        <f>$C15*100/Rates!K$9*60/0.95/$F15</f>
        <v>0</v>
      </c>
      <c r="V15" s="42">
        <f>$C15*100/Rates!L$9*60/0.95/$F15</f>
        <v>0</v>
      </c>
      <c r="W15" s="42">
        <f>$C15*100/Rates!M$9*60/0.95/$F15</f>
        <v>0</v>
      </c>
      <c r="X15" s="45">
        <f>$D15*100/Rates!B$13*60/0.95/$F15</f>
        <v>6.6120074054482956</v>
      </c>
      <c r="Y15">
        <f>$D15*100/Rates!C$13*60/0.95/$F15</f>
        <v>6.2597025389353496</v>
      </c>
      <c r="Z15">
        <f>$D15*100/Rates!D$13*60/0.95/$F15</f>
        <v>5.8898364981388118</v>
      </c>
      <c r="AA15">
        <f>$D15*100/Rates!E$13*60/0.95/$F15</f>
        <v>5.9189809882330655</v>
      </c>
      <c r="AB15">
        <f>$D15*100/Rates!F$13*60/0.95/$F15</f>
        <v>5.5683007773347892</v>
      </c>
      <c r="AC15">
        <f>$D15*100/Rates!G$13*60/0.95/$F15</f>
        <v>5.1966408913278457</v>
      </c>
      <c r="AD15">
        <f>$D15*100/Rates!H$13*60/0.95/$F15</f>
        <v>5.3163211057947892</v>
      </c>
      <c r="AE15">
        <f>$D15*100/Rates!I$13*60/0.95/$F15</f>
        <v>4.9652432969215488</v>
      </c>
      <c r="AF15">
        <f>$D15*100/Rates!J$13*60/0.95/$F15</f>
        <v>4.594236989120847</v>
      </c>
    </row>
    <row r="16" spans="1:32" x14ac:dyDescent="0.35">
      <c r="A16" t="s">
        <v>61</v>
      </c>
      <c r="B16">
        <v>0</v>
      </c>
      <c r="C16">
        <v>175</v>
      </c>
      <c r="F16">
        <v>50</v>
      </c>
      <c r="I16" s="45">
        <f>$B16*100/Rates!B$6*60/0.95/$F16</f>
        <v>0</v>
      </c>
      <c r="J16">
        <f>$B16*100/Rates!C$6*60/0.95/$F16</f>
        <v>0</v>
      </c>
      <c r="K16">
        <f>$B16*100/Rates!D$6*60/0.95/$F16</f>
        <v>0</v>
      </c>
      <c r="L16" s="47">
        <f>$C16*100/Rates!B$9*60/0.95/$F16</f>
        <v>12.453669384729428</v>
      </c>
      <c r="M16" s="42">
        <f>$C16*100/Rates!C$9*60/0.95/$F16</f>
        <v>12.020262728599642</v>
      </c>
      <c r="N16" s="42">
        <f>$C16*100/Rates!D$9*60/0.95/$F16</f>
        <v>11.063695274221594</v>
      </c>
      <c r="O16" s="42">
        <f>$C16*100/Rates!E$9*60/0.95/$F16</f>
        <v>11.324417601380498</v>
      </c>
      <c r="P16" s="42">
        <f>$C16*100/Rates!F$9*60/0.95/$F16</f>
        <v>10.422094841063055</v>
      </c>
      <c r="Q16" s="42">
        <f>$C16*100/Rates!G$9*60/0.95/$F16</f>
        <v>9.4669221232953902</v>
      </c>
      <c r="R16" s="42">
        <f>$C16*100/Rates!H$9*60/0.95/$F16</f>
        <v>9.9933377748167889</v>
      </c>
      <c r="S16" s="42">
        <f>$C16*100/Rates!I$9*60/0.95/$F16</f>
        <v>9.0893351800554019</v>
      </c>
      <c r="T16" s="42">
        <f>$C16*100/Rates!J$9*60/0.95/$F16</f>
        <v>8.1359084129167236</v>
      </c>
      <c r="U16" s="42">
        <f>$C16*100/Rates!K$9*60/0.95/$F16</f>
        <v>9.3865236339255791</v>
      </c>
      <c r="V16" s="42">
        <f>$C16*100/Rates!L$9*60/0.95/$F16</f>
        <v>8.4824494082481721</v>
      </c>
      <c r="W16" s="42">
        <f>$C16*100/Rates!M$9*60/0.95/$F16</f>
        <v>7.5290405851140108</v>
      </c>
      <c r="X16" s="45">
        <f>$D16*100/Rates!B$13*60/0.95/$F16</f>
        <v>0</v>
      </c>
      <c r="Y16">
        <f>$D16*100/Rates!C$13*60/0.95/$F16</f>
        <v>0</v>
      </c>
      <c r="Z16">
        <f>$D16*100/Rates!D$13*60/0.95/$F16</f>
        <v>0</v>
      </c>
      <c r="AA16">
        <f>$D16*100/Rates!E$13*60/0.95/$F16</f>
        <v>0</v>
      </c>
      <c r="AB16">
        <f>$D16*100/Rates!F$13*60/0.95/$F16</f>
        <v>0</v>
      </c>
      <c r="AC16">
        <f>$D16*100/Rates!G$13*60/0.95/$F16</f>
        <v>0</v>
      </c>
      <c r="AD16">
        <f>$D16*100/Rates!H$13*60/0.95/$F16</f>
        <v>0</v>
      </c>
      <c r="AE16">
        <f>$D16*100/Rates!I$13*60/0.95/$F16</f>
        <v>0</v>
      </c>
      <c r="AF16">
        <f>$D16*100/Rates!J$13*60/0.95/$F16</f>
        <v>0</v>
      </c>
    </row>
    <row r="17" spans="1:32" x14ac:dyDescent="0.35">
      <c r="A17" t="s">
        <v>62</v>
      </c>
      <c r="B17">
        <v>0</v>
      </c>
      <c r="C17">
        <v>175</v>
      </c>
      <c r="F17">
        <v>50</v>
      </c>
      <c r="I17" s="45">
        <f>$B17*100/Rates!B$6*60/0.95/$F17</f>
        <v>0</v>
      </c>
      <c r="J17">
        <f>$B17*100/Rates!C$6*60/0.95/$F17</f>
        <v>0</v>
      </c>
      <c r="K17">
        <f>$B17*100/Rates!D$6*60/0.95/$F17</f>
        <v>0</v>
      </c>
      <c r="L17" s="47">
        <f>$C17*100/Rates!B$9*60/0.95/$F17</f>
        <v>12.453669384729428</v>
      </c>
      <c r="M17" s="42">
        <f>$C17*100/Rates!C$9*60/0.95/$F17</f>
        <v>12.020262728599642</v>
      </c>
      <c r="N17" s="42">
        <f>$C17*100/Rates!D$9*60/0.95/$F17</f>
        <v>11.063695274221594</v>
      </c>
      <c r="O17" s="42">
        <f>$C17*100/Rates!E$9*60/0.95/$F17</f>
        <v>11.324417601380498</v>
      </c>
      <c r="P17" s="42">
        <f>$C17*100/Rates!F$9*60/0.95/$F17</f>
        <v>10.422094841063055</v>
      </c>
      <c r="Q17" s="42">
        <f>$C17*100/Rates!G$9*60/0.95/$F17</f>
        <v>9.4669221232953902</v>
      </c>
      <c r="R17" s="42">
        <f>$C17*100/Rates!H$9*60/0.95/$F17</f>
        <v>9.9933377748167889</v>
      </c>
      <c r="S17" s="42">
        <f>$C17*100/Rates!I$9*60/0.95/$F17</f>
        <v>9.0893351800554019</v>
      </c>
      <c r="T17" s="42">
        <f>$C17*100/Rates!J$9*60/0.95/$F17</f>
        <v>8.1359084129167236</v>
      </c>
      <c r="U17" s="42">
        <f>$C17*100/Rates!K$9*60/0.95/$F17</f>
        <v>9.3865236339255791</v>
      </c>
      <c r="V17" s="42">
        <f>$C17*100/Rates!L$9*60/0.95/$F17</f>
        <v>8.4824494082481721</v>
      </c>
      <c r="W17" s="42">
        <f>$C17*100/Rates!M$9*60/0.95/$F17</f>
        <v>7.5290405851140108</v>
      </c>
      <c r="X17" s="45">
        <f>$D17*100/Rates!B$13*60/0.95/$F17</f>
        <v>0</v>
      </c>
      <c r="Y17">
        <f>$D17*100/Rates!C$13*60/0.95/$F17</f>
        <v>0</v>
      </c>
      <c r="Z17">
        <f>$D17*100/Rates!D$13*60/0.95/$F17</f>
        <v>0</v>
      </c>
      <c r="AA17">
        <f>$D17*100/Rates!E$13*60/0.95/$F17</f>
        <v>0</v>
      </c>
      <c r="AB17">
        <f>$D17*100/Rates!F$13*60/0.95/$F17</f>
        <v>0</v>
      </c>
      <c r="AC17">
        <f>$D17*100/Rates!G$13*60/0.95/$F17</f>
        <v>0</v>
      </c>
      <c r="AD17">
        <f>$D17*100/Rates!H$13*60/0.95/$F17</f>
        <v>0</v>
      </c>
      <c r="AE17">
        <f>$D17*100/Rates!I$13*60/0.95/$F17</f>
        <v>0</v>
      </c>
      <c r="AF17">
        <f>$D17*100/Rates!J$13*60/0.95/$F17</f>
        <v>0</v>
      </c>
    </row>
    <row r="18" spans="1:32" x14ac:dyDescent="0.35">
      <c r="A18" t="s">
        <v>63</v>
      </c>
      <c r="B18">
        <v>0</v>
      </c>
      <c r="C18">
        <v>175</v>
      </c>
      <c r="F18">
        <v>50</v>
      </c>
      <c r="I18" s="45">
        <f>$B18*100/Rates!B$6*60/0.95/$F18</f>
        <v>0</v>
      </c>
      <c r="J18">
        <f>$B18*100/Rates!C$6*60/0.95/$F18</f>
        <v>0</v>
      </c>
      <c r="K18">
        <f>$B18*100/Rates!D$6*60/0.95/$F18</f>
        <v>0</v>
      </c>
      <c r="L18" s="47">
        <f>$C18*100/Rates!B$9*60/0.95/$F18</f>
        <v>12.453669384729428</v>
      </c>
      <c r="M18" s="42">
        <f>$C18*100/Rates!C$9*60/0.95/$F18</f>
        <v>12.020262728599642</v>
      </c>
      <c r="N18" s="42">
        <f>$C18*100/Rates!D$9*60/0.95/$F18</f>
        <v>11.063695274221594</v>
      </c>
      <c r="O18" s="42">
        <f>$C18*100/Rates!E$9*60/0.95/$F18</f>
        <v>11.324417601380498</v>
      </c>
      <c r="P18" s="42">
        <f>$C18*100/Rates!F$9*60/0.95/$F18</f>
        <v>10.422094841063055</v>
      </c>
      <c r="Q18" s="42">
        <f>$C18*100/Rates!G$9*60/0.95/$F18</f>
        <v>9.4669221232953902</v>
      </c>
      <c r="R18" s="42">
        <f>$C18*100/Rates!H$9*60/0.95/$F18</f>
        <v>9.9933377748167889</v>
      </c>
      <c r="S18" s="42">
        <f>$C18*100/Rates!I$9*60/0.95/$F18</f>
        <v>9.0893351800554019</v>
      </c>
      <c r="T18" s="42">
        <f>$C18*100/Rates!J$9*60/0.95/$F18</f>
        <v>8.1359084129167236</v>
      </c>
      <c r="U18" s="42">
        <f>$C18*100/Rates!K$9*60/0.95/$F18</f>
        <v>9.3865236339255791</v>
      </c>
      <c r="V18" s="42">
        <f>$C18*100/Rates!L$9*60/0.95/$F18</f>
        <v>8.4824494082481721</v>
      </c>
      <c r="W18" s="42">
        <f>$C18*100/Rates!M$9*60/0.95/$F18</f>
        <v>7.5290405851140108</v>
      </c>
      <c r="X18" s="45">
        <f>$D18*100/Rates!B$13*60/0.95/$F18</f>
        <v>0</v>
      </c>
      <c r="Y18">
        <f>$D18*100/Rates!C$13*60/0.95/$F18</f>
        <v>0</v>
      </c>
      <c r="Z18">
        <f>$D18*100/Rates!D$13*60/0.95/$F18</f>
        <v>0</v>
      </c>
      <c r="AA18">
        <f>$D18*100/Rates!E$13*60/0.95/$F18</f>
        <v>0</v>
      </c>
      <c r="AB18">
        <f>$D18*100/Rates!F$13*60/0.95/$F18</f>
        <v>0</v>
      </c>
      <c r="AC18">
        <f>$D18*100/Rates!G$13*60/0.95/$F18</f>
        <v>0</v>
      </c>
      <c r="AD18">
        <f>$D18*100/Rates!H$13*60/0.95/$F18</f>
        <v>0</v>
      </c>
      <c r="AE18">
        <f>$D18*100/Rates!I$13*60/0.95/$F18</f>
        <v>0</v>
      </c>
      <c r="AF18">
        <f>$D18*100/Rates!J$13*60/0.95/$F18</f>
        <v>0</v>
      </c>
    </row>
    <row r="19" spans="1:32" x14ac:dyDescent="0.35">
      <c r="A19" t="s">
        <v>64</v>
      </c>
      <c r="B19">
        <v>0</v>
      </c>
      <c r="C19">
        <v>200</v>
      </c>
      <c r="F19">
        <v>40</v>
      </c>
      <c r="I19" s="45">
        <f>$B19*100/Rates!B$6*60/0.95/$F19</f>
        <v>0</v>
      </c>
      <c r="J19">
        <f>$B19*100/Rates!C$6*60/0.95/$F19</f>
        <v>0</v>
      </c>
      <c r="K19">
        <f>$B19*100/Rates!D$6*60/0.95/$F19</f>
        <v>0</v>
      </c>
      <c r="L19" s="47">
        <f>$C19*100/Rates!B$9*60/0.95/$F19</f>
        <v>17.790956263899183</v>
      </c>
      <c r="M19" s="42">
        <f>$C19*100/Rates!C$9*60/0.95/$F19</f>
        <v>17.171803897999485</v>
      </c>
      <c r="N19" s="42">
        <f>$C19*100/Rates!D$9*60/0.95/$F19</f>
        <v>15.8052789631737</v>
      </c>
      <c r="O19" s="42">
        <f>$C19*100/Rates!E$9*60/0.95/$F19</f>
        <v>16.177739430543575</v>
      </c>
      <c r="P19" s="42">
        <f>$C19*100/Rates!F$9*60/0.95/$F19</f>
        <v>14.888706915804363</v>
      </c>
      <c r="Q19" s="42">
        <f>$C19*100/Rates!G$9*60/0.95/$F19</f>
        <v>13.52417446185056</v>
      </c>
      <c r="R19" s="42">
        <f>$C19*100/Rates!H$9*60/0.95/$F19</f>
        <v>14.276196821166844</v>
      </c>
      <c r="S19" s="42">
        <f>$C19*100/Rates!I$9*60/0.95/$F19</f>
        <v>12.984764542936286</v>
      </c>
      <c r="T19" s="42">
        <f>$C19*100/Rates!J$9*60/0.95/$F19</f>
        <v>11.622726304166747</v>
      </c>
      <c r="U19" s="42">
        <f>$C19*100/Rates!K$9*60/0.95/$F19</f>
        <v>13.409319477036542</v>
      </c>
      <c r="V19" s="42">
        <f>$C19*100/Rates!L$9*60/0.95/$F19</f>
        <v>12.117784868925961</v>
      </c>
      <c r="W19" s="42">
        <f>$C19*100/Rates!M$9*60/0.95/$F19</f>
        <v>10.755772264448588</v>
      </c>
      <c r="X19" s="45">
        <f>$D19*100/Rates!B$13*60/0.95/$F19</f>
        <v>0</v>
      </c>
      <c r="Y19">
        <f>$D19*100/Rates!C$13*60/0.95/$F19</f>
        <v>0</v>
      </c>
      <c r="Z19">
        <f>$D19*100/Rates!D$13*60/0.95/$F19</f>
        <v>0</v>
      </c>
      <c r="AA19">
        <f>$D19*100/Rates!E$13*60/0.95/$F19</f>
        <v>0</v>
      </c>
      <c r="AB19">
        <f>$D19*100/Rates!F$13*60/0.95/$F19</f>
        <v>0</v>
      </c>
      <c r="AC19">
        <f>$D19*100/Rates!G$13*60/0.95/$F19</f>
        <v>0</v>
      </c>
      <c r="AD19">
        <f>$D19*100/Rates!H$13*60/0.95/$F19</f>
        <v>0</v>
      </c>
      <c r="AE19">
        <f>$D19*100/Rates!I$13*60/0.95/$F19</f>
        <v>0</v>
      </c>
      <c r="AF19">
        <f>$D19*100/Rates!J$13*60/0.95/$F19</f>
        <v>0</v>
      </c>
    </row>
    <row r="20" spans="1:32" x14ac:dyDescent="0.35">
      <c r="A20" t="s">
        <v>65</v>
      </c>
      <c r="B20">
        <v>0</v>
      </c>
      <c r="C20">
        <v>25</v>
      </c>
      <c r="E20">
        <v>5</v>
      </c>
      <c r="F20">
        <v>15</v>
      </c>
      <c r="I20" s="45">
        <f>$B20*100/Rates!B$6*60/0.95/$F20</f>
        <v>0</v>
      </c>
      <c r="J20">
        <f>$B20*100/Rates!C$6*60/0.95/$F20</f>
        <v>0</v>
      </c>
      <c r="K20">
        <f>$B20*100/Rates!D$6*60/0.95/$F20</f>
        <v>0</v>
      </c>
      <c r="L20" s="47">
        <f>$C20*100/Rates!B$9*60/0.95/$F20</f>
        <v>5.9303187546330616</v>
      </c>
      <c r="M20" s="42">
        <f>$C20*100/Rates!C$9*60/0.95/$F20</f>
        <v>5.723934632666495</v>
      </c>
      <c r="N20" s="42">
        <f>$C20*100/Rates!D$9*60/0.95/$F20</f>
        <v>5.2684263210579001</v>
      </c>
      <c r="O20" s="42">
        <f>$C20*100/Rates!E$9*60/0.95/$F20</f>
        <v>5.392579810181191</v>
      </c>
      <c r="P20" s="42">
        <f>$C20*100/Rates!F$9*60/0.95/$F20</f>
        <v>4.9629023052681207</v>
      </c>
      <c r="Q20" s="42">
        <f>$C20*100/Rates!G$9*60/0.95/$F20</f>
        <v>4.5080581539501869</v>
      </c>
      <c r="R20" s="42">
        <f>$C20*100/Rates!H$9*60/0.95/$F20</f>
        <v>4.7587322737222815</v>
      </c>
      <c r="S20" s="42">
        <f>$C20*100/Rates!I$9*60/0.95/$F20</f>
        <v>4.3282548476454288</v>
      </c>
      <c r="T20" s="42">
        <f>$C20*100/Rates!J$9*60/0.95/$F20</f>
        <v>3.8742421013889157</v>
      </c>
      <c r="U20" s="42">
        <f>$C20*100/Rates!K$9*60/0.95/$F20</f>
        <v>4.4697731590121803</v>
      </c>
      <c r="V20" s="42">
        <f>$C20*100/Rates!L$9*60/0.95/$F20</f>
        <v>4.03926162297532</v>
      </c>
      <c r="W20" s="42">
        <f>$C20*100/Rates!M$9*60/0.95/$F20</f>
        <v>3.5852574214828627</v>
      </c>
      <c r="X20" s="45">
        <f>$D20*100/Rates!B$13*60/0.95/$F20</f>
        <v>0</v>
      </c>
      <c r="Y20">
        <f>$D20*100/Rates!C$13*60/0.95/$F20</f>
        <v>0</v>
      </c>
      <c r="Z20">
        <f>$D20*100/Rates!D$13*60/0.95/$F20</f>
        <v>0</v>
      </c>
      <c r="AA20">
        <f>$D20*100/Rates!E$13*60/0.95/$F20</f>
        <v>0</v>
      </c>
      <c r="AB20">
        <f>$D20*100/Rates!F$13*60/0.95/$F20</f>
        <v>0</v>
      </c>
      <c r="AC20">
        <f>$D20*100/Rates!G$13*60/0.95/$F20</f>
        <v>0</v>
      </c>
      <c r="AD20">
        <f>$D20*100/Rates!H$13*60/0.95/$F20</f>
        <v>0</v>
      </c>
      <c r="AE20">
        <f>$D20*100/Rates!I$13*60/0.95/$F20</f>
        <v>0</v>
      </c>
      <c r="AF20">
        <f>$D20*100/Rates!J$13*60/0.95/$F20</f>
        <v>0</v>
      </c>
    </row>
    <row r="21" spans="1:32" x14ac:dyDescent="0.35">
      <c r="A21" t="s">
        <v>66</v>
      </c>
      <c r="B21">
        <v>0</v>
      </c>
      <c r="C21">
        <v>2</v>
      </c>
      <c r="F21">
        <v>6</v>
      </c>
      <c r="I21" s="45">
        <f>$B21*100/Rates!B$6*60/0.95/$F21</f>
        <v>0</v>
      </c>
      <c r="J21">
        <f>$B21*100/Rates!C$6*60/0.95/$F21</f>
        <v>0</v>
      </c>
      <c r="K21">
        <f>$B21*100/Rates!D$6*60/0.95/$F21</f>
        <v>0</v>
      </c>
      <c r="L21" s="47">
        <f>$C21*100/Rates!B$9*60/0.95/$F21</f>
        <v>1.1860637509266123</v>
      </c>
      <c r="M21" s="42">
        <f>$C21*100/Rates!C$9*60/0.95/$F21</f>
        <v>1.1447869265332991</v>
      </c>
      <c r="N21" s="42">
        <f>$C21*100/Rates!D$9*60/0.95/$F21</f>
        <v>1.0536852642115802</v>
      </c>
      <c r="O21" s="42">
        <f>$C21*100/Rates!E$9*60/0.95/$F21</f>
        <v>1.0785159620362381</v>
      </c>
      <c r="P21" s="42">
        <f>$C21*100/Rates!F$9*60/0.95/$F21</f>
        <v>0.9925804610536243</v>
      </c>
      <c r="Q21" s="42">
        <f>$C21*100/Rates!G$9*60/0.95/$F21</f>
        <v>0.90161163079003714</v>
      </c>
      <c r="R21" s="42">
        <f>$C21*100/Rates!H$9*60/0.95/$F21</f>
        <v>0.95174645474445618</v>
      </c>
      <c r="S21" s="42">
        <f>$C21*100/Rates!I$9*60/0.95/$F21</f>
        <v>0.86565096952908593</v>
      </c>
      <c r="T21" s="42">
        <f>$C21*100/Rates!J$9*60/0.95/$F21</f>
        <v>0.77484842027778311</v>
      </c>
      <c r="U21" s="42">
        <f>$C21*100/Rates!K$9*60/0.95/$F21</f>
        <v>0.89395463180243606</v>
      </c>
      <c r="V21" s="42">
        <f>$C21*100/Rates!L$9*60/0.95/$F21</f>
        <v>0.80785232459506406</v>
      </c>
      <c r="W21" s="42">
        <f>$C21*100/Rates!M$9*60/0.95/$F21</f>
        <v>0.71705148429657262</v>
      </c>
      <c r="X21" s="45">
        <f>$D21*100/Rates!B$13*60/0.95/$F21</f>
        <v>0</v>
      </c>
      <c r="Y21">
        <f>$D21*100/Rates!C$13*60/0.95/$F21</f>
        <v>0</v>
      </c>
      <c r="Z21">
        <f>$D21*100/Rates!D$13*60/0.95/$F21</f>
        <v>0</v>
      </c>
      <c r="AA21">
        <f>$D21*100/Rates!E$13*60/0.95/$F21</f>
        <v>0</v>
      </c>
      <c r="AB21">
        <f>$D21*100/Rates!F$13*60/0.95/$F21</f>
        <v>0</v>
      </c>
      <c r="AC21">
        <f>$D21*100/Rates!G$13*60/0.95/$F21</f>
        <v>0</v>
      </c>
      <c r="AD21">
        <f>$D21*100/Rates!H$13*60/0.95/$F21</f>
        <v>0</v>
      </c>
      <c r="AE21">
        <f>$D21*100/Rates!I$13*60/0.95/$F21</f>
        <v>0</v>
      </c>
      <c r="AF21">
        <f>$D21*100/Rates!J$13*60/0.95/$F21</f>
        <v>0</v>
      </c>
    </row>
    <row r="22" spans="1:32" x14ac:dyDescent="0.35">
      <c r="A22" t="s">
        <v>67</v>
      </c>
      <c r="B22">
        <v>0</v>
      </c>
      <c r="C22">
        <v>20</v>
      </c>
      <c r="F22">
        <v>30</v>
      </c>
      <c r="I22" s="45">
        <f>$B22*100/Rates!B$6*60/0.95/$F22</f>
        <v>0</v>
      </c>
      <c r="J22">
        <f>$B22*100/Rates!C$6*60/0.95/$F22</f>
        <v>0</v>
      </c>
      <c r="K22">
        <f>$B22*100/Rates!D$6*60/0.95/$F22</f>
        <v>0</v>
      </c>
      <c r="L22" s="47">
        <f>$C22*100/Rates!B$9*60/0.95/$F22</f>
        <v>2.3721275018532251</v>
      </c>
      <c r="M22" s="42">
        <f>$C22*100/Rates!C$9*60/0.95/$F22</f>
        <v>2.2895738530665981</v>
      </c>
      <c r="N22" s="42">
        <f>$C22*100/Rates!D$9*60/0.95/$F22</f>
        <v>2.1073705284231603</v>
      </c>
      <c r="O22" s="42">
        <f>$C22*100/Rates!E$9*60/0.95/$F22</f>
        <v>2.1570319240724762</v>
      </c>
      <c r="P22" s="42">
        <f>$C22*100/Rates!F$9*60/0.95/$F22</f>
        <v>1.9851609221072484</v>
      </c>
      <c r="Q22" s="42">
        <f>$C22*100/Rates!G$9*60/0.95/$F22</f>
        <v>1.8032232615800747</v>
      </c>
      <c r="R22" s="42">
        <f>$C22*100/Rates!H$9*60/0.95/$F22</f>
        <v>1.9034929094889121</v>
      </c>
      <c r="S22" s="42">
        <f>$C22*100/Rates!I$9*60/0.95/$F22</f>
        <v>1.7313019390581716</v>
      </c>
      <c r="T22" s="42">
        <f>$C22*100/Rates!J$9*60/0.95/$F22</f>
        <v>1.5496968405555664</v>
      </c>
      <c r="U22" s="42">
        <f>$C22*100/Rates!K$9*60/0.95/$F22</f>
        <v>1.7879092636048723</v>
      </c>
      <c r="V22" s="42">
        <f>$C22*100/Rates!L$9*60/0.95/$F22</f>
        <v>1.6157046491901284</v>
      </c>
      <c r="W22" s="42">
        <f>$C22*100/Rates!M$9*60/0.95/$F22</f>
        <v>1.434102968593145</v>
      </c>
      <c r="X22" s="45">
        <f>$D22*100/Rates!B$13*60/0.95/$F22</f>
        <v>0</v>
      </c>
      <c r="Y22">
        <f>$D22*100/Rates!C$13*60/0.95/$F22</f>
        <v>0</v>
      </c>
      <c r="Z22">
        <f>$D22*100/Rates!D$13*60/0.95/$F22</f>
        <v>0</v>
      </c>
      <c r="AA22">
        <f>$D22*100/Rates!E$13*60/0.95/$F22</f>
        <v>0</v>
      </c>
      <c r="AB22">
        <f>$D22*100/Rates!F$13*60/0.95/$F22</f>
        <v>0</v>
      </c>
      <c r="AC22">
        <f>$D22*100/Rates!G$13*60/0.95/$F22</f>
        <v>0</v>
      </c>
      <c r="AD22">
        <f>$D22*100/Rates!H$13*60/0.95/$F22</f>
        <v>0</v>
      </c>
      <c r="AE22">
        <f>$D22*100/Rates!I$13*60/0.95/$F22</f>
        <v>0</v>
      </c>
      <c r="AF22">
        <f>$D22*100/Rates!J$13*60/0.95/$F22</f>
        <v>0</v>
      </c>
    </row>
    <row r="23" spans="1:32" x14ac:dyDescent="0.35">
      <c r="A23" t="s">
        <v>68</v>
      </c>
      <c r="B23">
        <v>0</v>
      </c>
      <c r="C23">
        <v>0</v>
      </c>
      <c r="E23">
        <v>5</v>
      </c>
      <c r="F23">
        <v>10</v>
      </c>
      <c r="I23" s="45">
        <f>$B23*100/Rates!B$6*60/0.95/$F23</f>
        <v>0</v>
      </c>
      <c r="J23">
        <f>$B23*100/Rates!C$6*60/0.95/$F23</f>
        <v>0</v>
      </c>
      <c r="K23">
        <f>$B23*100/Rates!D$6*60/0.95/$F23</f>
        <v>0</v>
      </c>
      <c r="L23" s="47">
        <f>$C23*100/Rates!B$9*60/0.95/$F23</f>
        <v>0</v>
      </c>
      <c r="M23" s="42">
        <f>$C23*100/Rates!C$9*60/0.95/$F23</f>
        <v>0</v>
      </c>
      <c r="N23" s="42">
        <f>$C23*100/Rates!D$9*60/0.95/$F23</f>
        <v>0</v>
      </c>
      <c r="O23" s="42">
        <f>$C23*100/Rates!E$9*60/0.95/$F23</f>
        <v>0</v>
      </c>
      <c r="P23" s="42">
        <f>$C23*100/Rates!F$9*60/0.95/$F23</f>
        <v>0</v>
      </c>
      <c r="Q23" s="42">
        <f>$C23*100/Rates!G$9*60/0.95/$F23</f>
        <v>0</v>
      </c>
      <c r="R23" s="42">
        <f>$C23*100/Rates!H$9*60/0.95/$F23</f>
        <v>0</v>
      </c>
      <c r="S23" s="42">
        <f>$C23*100/Rates!I$9*60/0.95/$F23</f>
        <v>0</v>
      </c>
      <c r="T23" s="42">
        <f>$C23*100/Rates!J$9*60/0.95/$F23</f>
        <v>0</v>
      </c>
      <c r="U23" s="42">
        <f>$C23*100/Rates!K$9*60/0.95/$F23</f>
        <v>0</v>
      </c>
      <c r="V23" s="42">
        <f>$C23*100/Rates!L$9*60/0.95/$F23</f>
        <v>0</v>
      </c>
      <c r="W23" s="42">
        <f>$C23*100/Rates!M$9*60/0.95/$F23</f>
        <v>0</v>
      </c>
      <c r="X23" s="45">
        <f>$D23*100/Rates!B$13*60/0.95/$F23</f>
        <v>0</v>
      </c>
      <c r="Y23">
        <f>$D23*100/Rates!C$13*60/0.95/$F23</f>
        <v>0</v>
      </c>
      <c r="Z23">
        <f>$D23*100/Rates!D$13*60/0.95/$F23</f>
        <v>0</v>
      </c>
      <c r="AA23">
        <f>$D23*100/Rates!E$13*60/0.95/$F23</f>
        <v>0</v>
      </c>
      <c r="AB23">
        <f>$D23*100/Rates!F$13*60/0.95/$F23</f>
        <v>0</v>
      </c>
      <c r="AC23">
        <f>$D23*100/Rates!G$13*60/0.95/$F23</f>
        <v>0</v>
      </c>
      <c r="AD23">
        <f>$D23*100/Rates!H$13*60/0.95/$F23</f>
        <v>0</v>
      </c>
      <c r="AE23">
        <f>$D23*100/Rates!I$13*60/0.95/$F23</f>
        <v>0</v>
      </c>
      <c r="AF23">
        <f>$D23*100/Rates!J$13*60/0.95/$F23</f>
        <v>0</v>
      </c>
    </row>
    <row r="24" spans="1:32" x14ac:dyDescent="0.35">
      <c r="A24" t="s">
        <v>69</v>
      </c>
      <c r="B24">
        <v>0</v>
      </c>
      <c r="C24">
        <v>0</v>
      </c>
      <c r="E24">
        <v>30</v>
      </c>
      <c r="F24">
        <v>70</v>
      </c>
      <c r="I24" s="45">
        <f>$B24*100/Rates!B$6*60/0.95/$F24</f>
        <v>0</v>
      </c>
      <c r="J24">
        <f>$B24*100/Rates!C$6*60/0.95/$F24</f>
        <v>0</v>
      </c>
      <c r="K24">
        <f>$B24*100/Rates!D$6*60/0.95/$F24</f>
        <v>0</v>
      </c>
      <c r="L24" s="47">
        <f>$C24*100/Rates!B$9*60/0.95/$F24</f>
        <v>0</v>
      </c>
      <c r="M24" s="42">
        <f>$C24*100/Rates!C$9*60/0.95/$F24</f>
        <v>0</v>
      </c>
      <c r="N24" s="42">
        <f>$C24*100/Rates!D$9*60/0.95/$F24</f>
        <v>0</v>
      </c>
      <c r="O24" s="42">
        <f>$C24*100/Rates!E$9*60/0.95/$F24</f>
        <v>0</v>
      </c>
      <c r="P24" s="42">
        <f>$C24*100/Rates!F$9*60/0.95/$F24</f>
        <v>0</v>
      </c>
      <c r="Q24" s="42">
        <f>$C24*100/Rates!G$9*60/0.95/$F24</f>
        <v>0</v>
      </c>
      <c r="R24" s="42">
        <f>$C24*100/Rates!H$9*60/0.95/$F24</f>
        <v>0</v>
      </c>
      <c r="S24" s="42">
        <f>$C24*100/Rates!I$9*60/0.95/$F24</f>
        <v>0</v>
      </c>
      <c r="T24" s="42">
        <f>$C24*100/Rates!J$9*60/0.95/$F24</f>
        <v>0</v>
      </c>
      <c r="U24" s="42">
        <f>$C24*100/Rates!K$9*60/0.95/$F24</f>
        <v>0</v>
      </c>
      <c r="V24" s="42">
        <f>$C24*100/Rates!L$9*60/0.95/$F24</f>
        <v>0</v>
      </c>
      <c r="W24" s="42">
        <f>$C24*100/Rates!M$9*60/0.95/$F24</f>
        <v>0</v>
      </c>
      <c r="X24" s="45">
        <f>$D24*100/Rates!B$13*60/0.95/$F24</f>
        <v>0</v>
      </c>
      <c r="Y24">
        <f>$D24*100/Rates!C$13*60/0.95/$F24</f>
        <v>0</v>
      </c>
      <c r="Z24">
        <f>$D24*100/Rates!D$13*60/0.95/$F24</f>
        <v>0</v>
      </c>
      <c r="AA24">
        <f>$D24*100/Rates!E$13*60/0.95/$F24</f>
        <v>0</v>
      </c>
      <c r="AB24">
        <f>$D24*100/Rates!F$13*60/0.95/$F24</f>
        <v>0</v>
      </c>
      <c r="AC24">
        <f>$D24*100/Rates!G$13*60/0.95/$F24</f>
        <v>0</v>
      </c>
      <c r="AD24">
        <f>$D24*100/Rates!H$13*60/0.95/$F24</f>
        <v>0</v>
      </c>
      <c r="AE24">
        <f>$D24*100/Rates!I$13*60/0.95/$F24</f>
        <v>0</v>
      </c>
      <c r="AF24">
        <f>$D24*100/Rates!J$13*60/0.95/$F24</f>
        <v>0</v>
      </c>
    </row>
    <row r="25" spans="1:32" x14ac:dyDescent="0.35">
      <c r="A25" t="s">
        <v>70</v>
      </c>
      <c r="B25">
        <v>0</v>
      </c>
      <c r="C25">
        <v>25</v>
      </c>
      <c r="E25">
        <v>125</v>
      </c>
      <c r="F25">
        <v>80</v>
      </c>
      <c r="I25" s="45">
        <f>$B25*100/Rates!B$6*60/0.95/$F25</f>
        <v>0</v>
      </c>
      <c r="J25">
        <f>$B25*100/Rates!C$6*60/0.95/$F25</f>
        <v>0</v>
      </c>
      <c r="K25">
        <f>$B25*100/Rates!D$6*60/0.95/$F25</f>
        <v>0</v>
      </c>
      <c r="L25" s="47">
        <f>$C25*100/Rates!B$9*60/0.95/$F25</f>
        <v>1.1119347664936989</v>
      </c>
      <c r="M25" s="42">
        <f>$C25*100/Rates!C$9*60/0.95/$F25</f>
        <v>1.0732377436249678</v>
      </c>
      <c r="N25" s="42">
        <f>$C25*100/Rates!D$9*60/0.95/$F25</f>
        <v>0.98782993519835627</v>
      </c>
      <c r="O25" s="42">
        <f>$C25*100/Rates!E$9*60/0.95/$F25</f>
        <v>1.0111087144089734</v>
      </c>
      <c r="P25" s="42">
        <f>$C25*100/Rates!F$9*60/0.95/$F25</f>
        <v>0.93054418223777269</v>
      </c>
      <c r="Q25" s="42">
        <f>$C25*100/Rates!G$9*60/0.95/$F25</f>
        <v>0.84526090386566</v>
      </c>
      <c r="R25" s="42">
        <f>$C25*100/Rates!H$9*60/0.95/$F25</f>
        <v>0.89226230132292772</v>
      </c>
      <c r="S25" s="42">
        <f>$C25*100/Rates!I$9*60/0.95/$F25</f>
        <v>0.8115477839335179</v>
      </c>
      <c r="T25" s="42">
        <f>$C25*100/Rates!J$9*60/0.95/$F25</f>
        <v>0.72642039401042169</v>
      </c>
      <c r="U25" s="42">
        <f>$C25*100/Rates!K$9*60/0.95/$F25</f>
        <v>0.83808246731478386</v>
      </c>
      <c r="V25" s="42">
        <f>$C25*100/Rates!L$9*60/0.95/$F25</f>
        <v>0.75736155430787255</v>
      </c>
      <c r="W25" s="42">
        <f>$C25*100/Rates!M$9*60/0.95/$F25</f>
        <v>0.67223576652803674</v>
      </c>
      <c r="X25" s="45">
        <f>$D25*100/Rates!B$13*60/0.95/$F25</f>
        <v>0</v>
      </c>
      <c r="Y25">
        <f>$D25*100/Rates!C$13*60/0.95/$F25</f>
        <v>0</v>
      </c>
      <c r="Z25">
        <f>$D25*100/Rates!D$13*60/0.95/$F25</f>
        <v>0</v>
      </c>
      <c r="AA25">
        <f>$D25*100/Rates!E$13*60/0.95/$F25</f>
        <v>0</v>
      </c>
      <c r="AB25">
        <f>$D25*100/Rates!F$13*60/0.95/$F25</f>
        <v>0</v>
      </c>
      <c r="AC25">
        <f>$D25*100/Rates!G$13*60/0.95/$F25</f>
        <v>0</v>
      </c>
      <c r="AD25">
        <f>$D25*100/Rates!H$13*60/0.95/$F25</f>
        <v>0</v>
      </c>
      <c r="AE25">
        <f>$D25*100/Rates!I$13*60/0.95/$F25</f>
        <v>0</v>
      </c>
      <c r="AF25">
        <f>$D25*100/Rates!J$13*60/0.95/$F25</f>
        <v>0</v>
      </c>
    </row>
    <row r="26" spans="1:32" x14ac:dyDescent="0.35">
      <c r="A26" t="s">
        <v>71</v>
      </c>
      <c r="B26">
        <v>0</v>
      </c>
      <c r="C26">
        <v>0</v>
      </c>
      <c r="D26">
        <v>100</v>
      </c>
      <c r="E26">
        <v>125</v>
      </c>
      <c r="F26">
        <v>80</v>
      </c>
      <c r="I26" s="45">
        <f>$B26*100/Rates!B$6*60/0.95/$F26</f>
        <v>0</v>
      </c>
      <c r="J26">
        <f>$B26*100/Rates!C$6*60/0.95/$F26</f>
        <v>0</v>
      </c>
      <c r="K26">
        <f>$B26*100/Rates!D$6*60/0.95/$F26</f>
        <v>0</v>
      </c>
      <c r="L26" s="47">
        <f>$C26*100/Rates!B$9*60/0.95/$F26</f>
        <v>0</v>
      </c>
      <c r="M26" s="42">
        <f>$C26*100/Rates!C$9*60/0.95/$F26</f>
        <v>0</v>
      </c>
      <c r="N26" s="42">
        <f>$C26*100/Rates!D$9*60/0.95/$F26</f>
        <v>0</v>
      </c>
      <c r="O26" s="42">
        <f>$C26*100/Rates!E$9*60/0.95/$F26</f>
        <v>0</v>
      </c>
      <c r="P26" s="42">
        <f>$C26*100/Rates!F$9*60/0.95/$F26</f>
        <v>0</v>
      </c>
      <c r="Q26" s="42">
        <f>$C26*100/Rates!G$9*60/0.95/$F26</f>
        <v>0</v>
      </c>
      <c r="R26" s="42">
        <f>$C26*100/Rates!H$9*60/0.95/$F26</f>
        <v>0</v>
      </c>
      <c r="S26" s="42">
        <f>$C26*100/Rates!I$9*60/0.95/$F26</f>
        <v>0</v>
      </c>
      <c r="T26" s="42">
        <f>$C26*100/Rates!J$9*60/0.95/$F26</f>
        <v>0</v>
      </c>
      <c r="U26" s="42">
        <f>$C26*100/Rates!K$9*60/0.95/$F26</f>
        <v>0</v>
      </c>
      <c r="V26" s="42">
        <f>$C26*100/Rates!L$9*60/0.95/$F26</f>
        <v>0</v>
      </c>
      <c r="W26" s="42">
        <f>$C26*100/Rates!M$9*60/0.95/$F26</f>
        <v>0</v>
      </c>
      <c r="X26" s="45">
        <f>$D26*100/Rates!B$13*60/0.95/$F26</f>
        <v>3.9672044432689773</v>
      </c>
      <c r="Y26">
        <f>$D26*100/Rates!C$13*60/0.95/$F26</f>
        <v>3.7558215233612104</v>
      </c>
      <c r="Z26">
        <f>$D26*100/Rates!D$13*60/0.95/$F26</f>
        <v>3.5339018988832871</v>
      </c>
      <c r="AA26">
        <f>$D26*100/Rates!E$13*60/0.95/$F26</f>
        <v>3.5513885929398397</v>
      </c>
      <c r="AB26">
        <f>$D26*100/Rates!F$13*60/0.95/$F26</f>
        <v>3.3409804664008731</v>
      </c>
      <c r="AC26">
        <f>$D26*100/Rates!G$13*60/0.95/$F26</f>
        <v>3.1179845347967077</v>
      </c>
      <c r="AD26">
        <f>$D26*100/Rates!H$13*60/0.95/$F26</f>
        <v>3.1897926634768745</v>
      </c>
      <c r="AE26">
        <f>$D26*100/Rates!I$13*60/0.95/$F26</f>
        <v>2.9791459781529297</v>
      </c>
      <c r="AF26">
        <f>$D26*100/Rates!J$13*60/0.95/$F26</f>
        <v>2.7565421934725083</v>
      </c>
    </row>
    <row r="27" spans="1:32" s="43" customFormat="1" x14ac:dyDescent="0.35">
      <c r="A27" s="43" t="s">
        <v>72</v>
      </c>
      <c r="B27" s="43">
        <v>0</v>
      </c>
      <c r="C27" s="43">
        <v>0</v>
      </c>
      <c r="E27" s="43">
        <v>650</v>
      </c>
      <c r="F27" s="43">
        <v>200</v>
      </c>
      <c r="I27" s="46">
        <f>$B27*100/Rates!B$6*60/0.95/$F27</f>
        <v>0</v>
      </c>
      <c r="J27" s="43">
        <f>$B27*100/Rates!C$6*60/0.95/$F27</f>
        <v>0</v>
      </c>
      <c r="K27" s="43">
        <f>$B27*100/Rates!D$6*60/0.95/$F27</f>
        <v>0</v>
      </c>
      <c r="L27" s="48">
        <f>$C27*100/Rates!B$9*60/0.95/$F27</f>
        <v>0</v>
      </c>
      <c r="M27" s="44">
        <f>$C27*100/Rates!C$9*60/0.95/$F27</f>
        <v>0</v>
      </c>
      <c r="N27" s="44">
        <f>$C27*100/Rates!D$9*60/0.95/$F27</f>
        <v>0</v>
      </c>
      <c r="O27" s="44">
        <f>$C27*100/Rates!E$9*60/0.95/$F27</f>
        <v>0</v>
      </c>
      <c r="P27" s="44">
        <f>$C27*100/Rates!F$9*60/0.95/$F27</f>
        <v>0</v>
      </c>
      <c r="Q27" s="44">
        <f>$C27*100/Rates!G$9*60/0.95/$F27</f>
        <v>0</v>
      </c>
      <c r="R27" s="44">
        <f>$C27*100/Rates!H$9*60/0.95/$F27</f>
        <v>0</v>
      </c>
      <c r="S27" s="44">
        <f>$C27*100/Rates!I$9*60/0.95/$F27</f>
        <v>0</v>
      </c>
      <c r="T27" s="44">
        <f>$C27*100/Rates!J$9*60/0.95/$F27</f>
        <v>0</v>
      </c>
      <c r="U27" s="44">
        <f>$C27*100/Rates!K$9*60/0.95/$F27</f>
        <v>0</v>
      </c>
      <c r="V27" s="44">
        <f>$C27*100/Rates!L$9*60/0.95/$F27</f>
        <v>0</v>
      </c>
      <c r="W27" s="44">
        <f>$C27*100/Rates!M$9*60/0.95/$F27</f>
        <v>0</v>
      </c>
      <c r="X27" s="46">
        <f>$D27*100/Rates!B$13*60/0.95/$F27</f>
        <v>0</v>
      </c>
      <c r="Y27" s="43">
        <f>$D27*100/Rates!C$13*60/0.95/$F27</f>
        <v>0</v>
      </c>
      <c r="Z27" s="43">
        <f>$D27*100/Rates!D$13*60/0.95/$F27</f>
        <v>0</v>
      </c>
      <c r="AA27" s="43">
        <f>$D27*100/Rates!E$13*60/0.95/$F27</f>
        <v>0</v>
      </c>
      <c r="AB27" s="43">
        <f>$D27*100/Rates!F$13*60/0.95/$F27</f>
        <v>0</v>
      </c>
      <c r="AC27" s="43">
        <f>$D27*100/Rates!G$13*60/0.95/$F27</f>
        <v>0</v>
      </c>
      <c r="AD27" s="43">
        <f>$D27*100/Rates!H$13*60/0.95/$F27</f>
        <v>0</v>
      </c>
      <c r="AE27" s="43">
        <f>$D27*100/Rates!I$13*60/0.95/$F27</f>
        <v>0</v>
      </c>
      <c r="AF27" s="43">
        <f>$D27*100/Rates!J$13*60/0.95/$F27</f>
        <v>0</v>
      </c>
    </row>
    <row r="28" spans="1:32" x14ac:dyDescent="0.35">
      <c r="A28" t="s">
        <v>73</v>
      </c>
      <c r="B28">
        <v>50</v>
      </c>
      <c r="C28">
        <v>0</v>
      </c>
      <c r="F28">
        <v>25</v>
      </c>
      <c r="I28" s="45">
        <f>$B28*100/Rates!B$6*60/0.95/$F28</f>
        <v>8.4605351288468995</v>
      </c>
      <c r="J28">
        <f>$B28*100/Rates!C$6*60/0.95/$F28</f>
        <v>7.3099415204678371</v>
      </c>
      <c r="K28">
        <f>$B28*100/Rates!D$6*60/0.95/$F28</f>
        <v>6.0963218857955699</v>
      </c>
      <c r="L28" s="47">
        <f>$C28*100/Rates!B$9*60/0.95/$F28</f>
        <v>0</v>
      </c>
      <c r="M28" s="42">
        <f>$C28*100/Rates!C$9*60/0.95/$F28</f>
        <v>0</v>
      </c>
      <c r="N28" s="42">
        <f>$C28*100/Rates!D$9*60/0.95/$F28</f>
        <v>0</v>
      </c>
      <c r="O28" s="42">
        <f>$C28*100/Rates!E$9*60/0.95/$F28</f>
        <v>0</v>
      </c>
      <c r="P28" s="42">
        <f>$C28*100/Rates!F$9*60/0.95/$F28</f>
        <v>0</v>
      </c>
      <c r="Q28" s="42">
        <f>$C28*100/Rates!G$9*60/0.95/$F28</f>
        <v>0</v>
      </c>
      <c r="R28" s="42">
        <f>$C28*100/Rates!H$9*60/0.95/$F28</f>
        <v>0</v>
      </c>
      <c r="S28" s="42">
        <f>$C28*100/Rates!I$9*60/0.95/$F28</f>
        <v>0</v>
      </c>
      <c r="T28" s="42">
        <f>$C28*100/Rates!J$9*60/0.95/$F28</f>
        <v>0</v>
      </c>
      <c r="U28" s="42">
        <f>$C28*100/Rates!K$9*60/0.95/$F28</f>
        <v>0</v>
      </c>
      <c r="V28" s="42">
        <f>$C28*100/Rates!L$9*60/0.95/$F28</f>
        <v>0</v>
      </c>
      <c r="W28" s="42">
        <f>$C28*100/Rates!M$9*60/0.95/$F28</f>
        <v>0</v>
      </c>
      <c r="X28" s="45">
        <f>$D28*100/Rates!B$13*60/0.95/$F28</f>
        <v>0</v>
      </c>
      <c r="Y28">
        <f>$D28*100/Rates!C$13*60/0.95/$F28</f>
        <v>0</v>
      </c>
      <c r="Z28">
        <f>$D28*100/Rates!D$13*60/0.95/$F28</f>
        <v>0</v>
      </c>
      <c r="AA28">
        <f>$D28*100/Rates!E$13*60/0.95/$F28</f>
        <v>0</v>
      </c>
      <c r="AB28">
        <f>$D28*100/Rates!F$13*60/0.95/$F28</f>
        <v>0</v>
      </c>
      <c r="AC28">
        <f>$D28*100/Rates!G$13*60/0.95/$F28</f>
        <v>0</v>
      </c>
      <c r="AD28">
        <f>$D28*100/Rates!H$13*60/0.95/$F28</f>
        <v>0</v>
      </c>
      <c r="AE28">
        <f>$D28*100/Rates!I$13*60/0.95/$F28</f>
        <v>0</v>
      </c>
      <c r="AF28">
        <f>$D28*100/Rates!J$13*60/0.95/$F28</f>
        <v>0</v>
      </c>
    </row>
    <row r="29" spans="1:32" x14ac:dyDescent="0.35">
      <c r="A29" t="s">
        <v>74</v>
      </c>
      <c r="B29">
        <v>0</v>
      </c>
      <c r="C29">
        <v>75</v>
      </c>
      <c r="F29">
        <v>40</v>
      </c>
      <c r="I29" s="45">
        <f>$B29*100/Rates!B$6*60/0.95/$F29</f>
        <v>0</v>
      </c>
      <c r="J29">
        <f>$B29*100/Rates!C$6*60/0.95/$F29</f>
        <v>0</v>
      </c>
      <c r="K29">
        <f>$B29*100/Rates!D$6*60/0.95/$F29</f>
        <v>0</v>
      </c>
      <c r="L29" s="47">
        <f>$C29*100/Rates!B$9*60/0.95/$F29</f>
        <v>6.6716085989621945</v>
      </c>
      <c r="M29" s="42">
        <f>$C29*100/Rates!C$9*60/0.95/$F29</f>
        <v>6.4394264617498065</v>
      </c>
      <c r="N29" s="42">
        <f>$C29*100/Rates!D$9*60/0.95/$F29</f>
        <v>5.9269796111901378</v>
      </c>
      <c r="O29" s="42">
        <f>$C29*100/Rates!E$9*60/0.95/$F29</f>
        <v>6.0666522864538397</v>
      </c>
      <c r="P29" s="42">
        <f>$C29*100/Rates!F$9*60/0.95/$F29</f>
        <v>5.5832650934266361</v>
      </c>
      <c r="Q29" s="42">
        <f>$C29*100/Rates!G$9*60/0.95/$F29</f>
        <v>5.0715654231939586</v>
      </c>
      <c r="R29" s="42">
        <f>$C29*100/Rates!H$9*60/0.95/$F29</f>
        <v>5.3535738079375657</v>
      </c>
      <c r="S29" s="42">
        <f>$C29*100/Rates!I$9*60/0.95/$F29</f>
        <v>4.8692867036011087</v>
      </c>
      <c r="T29" s="42">
        <f>$C29*100/Rates!J$9*60/0.95/$F29</f>
        <v>4.358522364062531</v>
      </c>
      <c r="U29" s="42">
        <f>$C29*100/Rates!K$9*60/0.95/$F29</f>
        <v>5.0284948038887034</v>
      </c>
      <c r="V29" s="42">
        <f>$C29*100/Rates!L$9*60/0.95/$F29</f>
        <v>4.5441693258472347</v>
      </c>
      <c r="W29" s="42">
        <f>$C29*100/Rates!M$9*60/0.95/$F29</f>
        <v>4.0334145991682204</v>
      </c>
      <c r="X29" s="45">
        <f>$D29*100/Rates!B$13*60/0.95/$F29</f>
        <v>0</v>
      </c>
      <c r="Y29">
        <f>$D29*100/Rates!C$13*60/0.95/$F29</f>
        <v>0</v>
      </c>
      <c r="Z29">
        <f>$D29*100/Rates!D$13*60/0.95/$F29</f>
        <v>0</v>
      </c>
      <c r="AA29">
        <f>$D29*100/Rates!E$13*60/0.95/$F29</f>
        <v>0</v>
      </c>
      <c r="AB29">
        <f>$D29*100/Rates!F$13*60/0.95/$F29</f>
        <v>0</v>
      </c>
      <c r="AC29">
        <f>$D29*100/Rates!G$13*60/0.95/$F29</f>
        <v>0</v>
      </c>
      <c r="AD29">
        <f>$D29*100/Rates!H$13*60/0.95/$F29</f>
        <v>0</v>
      </c>
      <c r="AE29">
        <f>$D29*100/Rates!I$13*60/0.95/$F29</f>
        <v>0</v>
      </c>
      <c r="AF29">
        <f>$D29*100/Rates!J$13*60/0.95/$F29</f>
        <v>0</v>
      </c>
    </row>
    <row r="30" spans="1:32" x14ac:dyDescent="0.35">
      <c r="A30" t="s">
        <v>75</v>
      </c>
      <c r="B30">
        <v>0</v>
      </c>
      <c r="C30">
        <v>125</v>
      </c>
      <c r="F30">
        <v>46</v>
      </c>
      <c r="I30" s="45">
        <f>$B30*100/Rates!B$6*60/0.95/$F30</f>
        <v>0</v>
      </c>
      <c r="J30">
        <f>$B30*100/Rates!C$6*60/0.95/$F30</f>
        <v>0</v>
      </c>
      <c r="K30">
        <f>$B30*100/Rates!D$6*60/0.95/$F30</f>
        <v>0</v>
      </c>
      <c r="L30" s="47">
        <f>$C30*100/Rates!B$9*60/0.95/$F30</f>
        <v>9.6689979695104267</v>
      </c>
      <c r="M30" s="42">
        <f>$C30*100/Rates!C$9*60/0.95/$F30</f>
        <v>9.3325021184779811</v>
      </c>
      <c r="N30" s="42">
        <f>$C30*100/Rates!D$9*60/0.95/$F30</f>
        <v>8.5898255234639684</v>
      </c>
      <c r="O30" s="42">
        <f>$C30*100/Rates!E$9*60/0.95/$F30</f>
        <v>8.7922496905128114</v>
      </c>
      <c r="P30" s="42">
        <f>$C30*100/Rates!F$9*60/0.95/$F30</f>
        <v>8.0916885411980228</v>
      </c>
      <c r="Q30" s="42">
        <f>$C30*100/Rates!G$9*60/0.95/$F30</f>
        <v>7.3500948162231303</v>
      </c>
      <c r="R30" s="42">
        <f>$C30*100/Rates!H$9*60/0.95/$F30</f>
        <v>7.7588026201993712</v>
      </c>
      <c r="S30" s="42">
        <f>$C30*100/Rates!I$9*60/0.95/$F30</f>
        <v>7.0569372515958104</v>
      </c>
      <c r="T30" s="42">
        <f>$C30*100/Rates!J$9*60/0.95/$F30</f>
        <v>6.316699078351494</v>
      </c>
      <c r="U30" s="42">
        <f>$C30*100/Rates!K$9*60/0.95/$F30</f>
        <v>7.2876736288242068</v>
      </c>
      <c r="V30" s="42">
        <f>$C30*100/Rates!L$9*60/0.95/$F30</f>
        <v>6.5857526461554139</v>
      </c>
      <c r="W30" s="42">
        <f>$C30*100/Rates!M$9*60/0.95/$F30</f>
        <v>5.8455284045916249</v>
      </c>
      <c r="X30" s="45">
        <f>$D30*100/Rates!B$13*60/0.95/$F30</f>
        <v>0</v>
      </c>
      <c r="Y30">
        <f>$D30*100/Rates!C$13*60/0.95/$F30</f>
        <v>0</v>
      </c>
      <c r="Z30">
        <f>$D30*100/Rates!D$13*60/0.95/$F30</f>
        <v>0</v>
      </c>
      <c r="AA30">
        <f>$D30*100/Rates!E$13*60/0.95/$F30</f>
        <v>0</v>
      </c>
      <c r="AB30">
        <f>$D30*100/Rates!F$13*60/0.95/$F30</f>
        <v>0</v>
      </c>
      <c r="AC30">
        <f>$D30*100/Rates!G$13*60/0.95/$F30</f>
        <v>0</v>
      </c>
      <c r="AD30">
        <f>$D30*100/Rates!H$13*60/0.95/$F30</f>
        <v>0</v>
      </c>
      <c r="AE30">
        <f>$D30*100/Rates!I$13*60/0.95/$F30</f>
        <v>0</v>
      </c>
      <c r="AF30">
        <f>$D30*100/Rates!J$13*60/0.95/$F30</f>
        <v>0</v>
      </c>
    </row>
    <row r="31" spans="1:32" x14ac:dyDescent="0.35">
      <c r="A31" t="s">
        <v>76</v>
      </c>
      <c r="B31">
        <v>0</v>
      </c>
      <c r="C31">
        <v>100</v>
      </c>
      <c r="D31">
        <v>50</v>
      </c>
      <c r="F31">
        <v>36</v>
      </c>
      <c r="I31" s="45">
        <f>$B31*100/Rates!B$6*60/0.95/$F31</f>
        <v>0</v>
      </c>
      <c r="J31">
        <f>$B31*100/Rates!C$6*60/0.95/$F31</f>
        <v>0</v>
      </c>
      <c r="K31">
        <f>$B31*100/Rates!D$6*60/0.95/$F31</f>
        <v>0</v>
      </c>
      <c r="L31" s="47">
        <f>$C31*100/Rates!B$9*60/0.95/$F31</f>
        <v>9.8838645910551026</v>
      </c>
      <c r="M31" s="42">
        <f>$C31*100/Rates!C$9*60/0.95/$F31</f>
        <v>9.5398910544441584</v>
      </c>
      <c r="N31" s="42">
        <f>$C31*100/Rates!D$9*60/0.95/$F31</f>
        <v>8.7807105350964996</v>
      </c>
      <c r="O31" s="42">
        <f>$C31*100/Rates!E$9*60/0.95/$F31</f>
        <v>8.9876330169686511</v>
      </c>
      <c r="P31" s="42">
        <f>$C31*100/Rates!F$9*60/0.95/$F31</f>
        <v>8.2715038421135354</v>
      </c>
      <c r="Q31" s="42">
        <f>$C31*100/Rates!G$9*60/0.95/$F31</f>
        <v>7.5134302565836446</v>
      </c>
      <c r="R31" s="42">
        <f>$C31*100/Rates!H$9*60/0.95/$F31</f>
        <v>7.9312204562038016</v>
      </c>
      <c r="S31" s="42">
        <f>$C31*100/Rates!I$9*60/0.95/$F31</f>
        <v>7.2137580794090486</v>
      </c>
      <c r="T31" s="42">
        <f>$C31*100/Rates!J$9*60/0.95/$F31</f>
        <v>6.4570701689815264</v>
      </c>
      <c r="U31" s="42">
        <f>$C31*100/Rates!K$9*60/0.95/$F31</f>
        <v>7.4496219316869672</v>
      </c>
      <c r="V31" s="42">
        <f>$C31*100/Rates!L$9*60/0.95/$F31</f>
        <v>6.7321027049588666</v>
      </c>
      <c r="W31" s="42">
        <f>$C31*100/Rates!M$9*60/0.95/$F31</f>
        <v>5.9754290358047708</v>
      </c>
      <c r="X31" s="45">
        <f>$D31*100/Rates!B$13*60/0.95/$F31</f>
        <v>4.4080049369655301</v>
      </c>
      <c r="Y31">
        <f>$D31*100/Rates!C$13*60/0.95/$F31</f>
        <v>4.1731350259569</v>
      </c>
      <c r="Z31">
        <f>$D31*100/Rates!D$13*60/0.95/$F31</f>
        <v>3.9265576654258743</v>
      </c>
      <c r="AA31">
        <f>$D31*100/Rates!E$13*60/0.95/$F31</f>
        <v>3.9459873254887108</v>
      </c>
      <c r="AB31">
        <f>$D31*100/Rates!F$13*60/0.95/$F31</f>
        <v>3.7122005182231925</v>
      </c>
      <c r="AC31">
        <f>$D31*100/Rates!G$13*60/0.95/$F31</f>
        <v>3.4644272608852309</v>
      </c>
      <c r="AD31">
        <f>$D31*100/Rates!H$13*60/0.95/$F31</f>
        <v>3.5442140705298604</v>
      </c>
      <c r="AE31">
        <f>$D31*100/Rates!I$13*60/0.95/$F31</f>
        <v>3.3101621979476996</v>
      </c>
      <c r="AF31">
        <f>$D31*100/Rates!J$13*60/0.95/$F31</f>
        <v>3.0628246594138981</v>
      </c>
    </row>
    <row r="32" spans="1:32" x14ac:dyDescent="0.35">
      <c r="A32" t="s">
        <v>77</v>
      </c>
      <c r="B32">
        <v>0</v>
      </c>
      <c r="C32">
        <v>90</v>
      </c>
      <c r="D32">
        <v>30</v>
      </c>
      <c r="F32">
        <v>60</v>
      </c>
      <c r="I32" s="45">
        <f>$B32*100/Rates!B$6*60/0.95/$F32</f>
        <v>0</v>
      </c>
      <c r="J32">
        <f>$B32*100/Rates!C$6*60/0.95/$F32</f>
        <v>0</v>
      </c>
      <c r="K32">
        <f>$B32*100/Rates!D$6*60/0.95/$F32</f>
        <v>0</v>
      </c>
      <c r="L32" s="47">
        <f>$C32*100/Rates!B$9*60/0.95/$F32</f>
        <v>5.3372868791697563</v>
      </c>
      <c r="M32" s="42">
        <f>$C32*100/Rates!C$9*60/0.95/$F32</f>
        <v>5.1515411693998461</v>
      </c>
      <c r="N32" s="42">
        <f>$C32*100/Rates!D$9*60/0.95/$F32</f>
        <v>4.7415836889521099</v>
      </c>
      <c r="O32" s="42">
        <f>$C32*100/Rates!E$9*60/0.95/$F32</f>
        <v>4.8533218291630726</v>
      </c>
      <c r="P32" s="42">
        <f>$C32*100/Rates!F$9*60/0.95/$F32</f>
        <v>4.4666120747413087</v>
      </c>
      <c r="Q32" s="42">
        <f>$C32*100/Rates!G$9*60/0.95/$F32</f>
        <v>4.057252338555168</v>
      </c>
      <c r="R32" s="42">
        <f>$C32*100/Rates!H$9*60/0.95/$F32</f>
        <v>4.2828590463500529</v>
      </c>
      <c r="S32" s="42">
        <f>$C32*100/Rates!I$9*60/0.95/$F32</f>
        <v>3.8954293628808867</v>
      </c>
      <c r="T32" s="42">
        <f>$C32*100/Rates!J$9*60/0.95/$F32</f>
        <v>3.4868178912500247</v>
      </c>
      <c r="U32" s="42">
        <f>$C32*100/Rates!K$9*60/0.95/$F32</f>
        <v>4.0227958431109627</v>
      </c>
      <c r="V32" s="42">
        <f>$C32*100/Rates!L$9*60/0.95/$F32</f>
        <v>3.6353354606777883</v>
      </c>
      <c r="W32" s="42">
        <f>$C32*100/Rates!M$9*60/0.95/$F32</f>
        <v>3.2267316793345766</v>
      </c>
      <c r="X32" s="45">
        <f>$D32*100/Rates!B$13*60/0.95/$F32</f>
        <v>1.5868817773075905</v>
      </c>
      <c r="Y32">
        <f>$D32*100/Rates!C$13*60/0.95/$F32</f>
        <v>1.5023286093444841</v>
      </c>
      <c r="Z32">
        <f>$D32*100/Rates!D$13*60/0.95/$F32</f>
        <v>1.4135607595533151</v>
      </c>
      <c r="AA32">
        <f>$D32*100/Rates!E$13*60/0.95/$F32</f>
        <v>1.4205554371759357</v>
      </c>
      <c r="AB32">
        <f>$D32*100/Rates!F$13*60/0.95/$F32</f>
        <v>1.3363921865603494</v>
      </c>
      <c r="AC32">
        <f>$D32*100/Rates!G$13*60/0.95/$F32</f>
        <v>1.2471938139186831</v>
      </c>
      <c r="AD32">
        <f>$D32*100/Rates!H$13*60/0.95/$F32</f>
        <v>1.2759170653907499</v>
      </c>
      <c r="AE32">
        <f>$D32*100/Rates!I$13*60/0.95/$F32</f>
        <v>1.1916583912611718</v>
      </c>
      <c r="AF32">
        <f>$D32*100/Rates!J$13*60/0.95/$F32</f>
        <v>1.1026168773890033</v>
      </c>
    </row>
    <row r="33" spans="1:32" x14ac:dyDescent="0.35">
      <c r="A33" t="s">
        <v>78</v>
      </c>
      <c r="B33">
        <v>0</v>
      </c>
      <c r="C33">
        <v>75</v>
      </c>
      <c r="D33">
        <v>45</v>
      </c>
      <c r="F33">
        <v>60</v>
      </c>
      <c r="I33" s="45">
        <f>$B33*100/Rates!B$6*60/0.95/$F33</f>
        <v>0</v>
      </c>
      <c r="J33">
        <f>$B33*100/Rates!C$6*60/0.95/$F33</f>
        <v>0</v>
      </c>
      <c r="K33">
        <f>$B33*100/Rates!D$6*60/0.95/$F33</f>
        <v>0</v>
      </c>
      <c r="L33" s="47">
        <f>$C33*100/Rates!B$9*60/0.95/$F33</f>
        <v>4.4477390659747966</v>
      </c>
      <c r="M33" s="42">
        <f>$C33*100/Rates!C$9*60/0.95/$F33</f>
        <v>4.2929509744998713</v>
      </c>
      <c r="N33" s="42">
        <f>$C33*100/Rates!D$9*60/0.95/$F33</f>
        <v>3.9513197407934251</v>
      </c>
      <c r="O33" s="42">
        <f>$C33*100/Rates!E$9*60/0.95/$F33</f>
        <v>4.0444348576358937</v>
      </c>
      <c r="P33" s="42">
        <f>$C33*100/Rates!F$9*60/0.95/$F33</f>
        <v>3.7221767289510908</v>
      </c>
      <c r="Q33" s="42">
        <f>$C33*100/Rates!G$9*60/0.95/$F33</f>
        <v>3.3810436154626391</v>
      </c>
      <c r="R33" s="42">
        <f>$C33*100/Rates!H$9*60/0.95/$F33</f>
        <v>3.5690492052917104</v>
      </c>
      <c r="S33" s="42">
        <f>$C33*100/Rates!I$9*60/0.95/$F33</f>
        <v>3.2461911357340725</v>
      </c>
      <c r="T33" s="42">
        <f>$C33*100/Rates!J$9*60/0.95/$F33</f>
        <v>2.9056815760416872</v>
      </c>
      <c r="U33" s="42">
        <f>$C33*100/Rates!K$9*60/0.95/$F33</f>
        <v>3.3523298692591355</v>
      </c>
      <c r="V33" s="42">
        <f>$C33*100/Rates!L$9*60/0.95/$F33</f>
        <v>3.0294462172314898</v>
      </c>
      <c r="W33" s="42">
        <f>$C33*100/Rates!M$9*60/0.95/$F33</f>
        <v>2.688943066112147</v>
      </c>
      <c r="X33" s="45">
        <f>$D33*100/Rates!B$13*60/0.95/$F33</f>
        <v>2.3803226659613856</v>
      </c>
      <c r="Y33">
        <f>$D33*100/Rates!C$13*60/0.95/$F33</f>
        <v>2.2534929140167264</v>
      </c>
      <c r="Z33">
        <f>$D33*100/Rates!D$13*60/0.95/$F33</f>
        <v>2.1203411393299723</v>
      </c>
      <c r="AA33">
        <f>$D33*100/Rates!E$13*60/0.95/$F33</f>
        <v>2.1308331557639035</v>
      </c>
      <c r="AB33">
        <f>$D33*100/Rates!F$13*60/0.95/$F33</f>
        <v>2.0045882798405237</v>
      </c>
      <c r="AC33">
        <f>$D33*100/Rates!G$13*60/0.95/$F33</f>
        <v>1.8707907208780243</v>
      </c>
      <c r="AD33">
        <f>$D33*100/Rates!H$13*60/0.95/$F33</f>
        <v>1.9138755980861246</v>
      </c>
      <c r="AE33">
        <f>$D33*100/Rates!I$13*60/0.95/$F33</f>
        <v>1.7874875868917579</v>
      </c>
      <c r="AF33">
        <f>$D33*100/Rates!J$13*60/0.95/$F33</f>
        <v>1.653925316083505</v>
      </c>
    </row>
    <row r="34" spans="1:32" x14ac:dyDescent="0.35">
      <c r="A34" t="s">
        <v>79</v>
      </c>
      <c r="B34">
        <v>0</v>
      </c>
      <c r="C34">
        <v>70</v>
      </c>
      <c r="D34">
        <v>50</v>
      </c>
      <c r="F34">
        <v>45</v>
      </c>
      <c r="I34" s="45">
        <f>$B34*100/Rates!B$6*60/0.95/$F34</f>
        <v>0</v>
      </c>
      <c r="J34">
        <f>$B34*100/Rates!C$6*60/0.95/$F34</f>
        <v>0</v>
      </c>
      <c r="K34">
        <f>$B34*100/Rates!D$6*60/0.95/$F34</f>
        <v>0</v>
      </c>
      <c r="L34" s="47">
        <f>$C34*100/Rates!B$9*60/0.95/$F34</f>
        <v>5.5349641709908575</v>
      </c>
      <c r="M34" s="42">
        <f>$C34*100/Rates!C$9*60/0.95/$F34</f>
        <v>5.3423389904887291</v>
      </c>
      <c r="N34" s="42">
        <f>$C34*100/Rates!D$9*60/0.95/$F34</f>
        <v>4.9171978996540409</v>
      </c>
      <c r="O34" s="42">
        <f>$C34*100/Rates!E$9*60/0.95/$F34</f>
        <v>5.0330744895024448</v>
      </c>
      <c r="P34" s="42">
        <f>$C34*100/Rates!F$9*60/0.95/$F34</f>
        <v>4.6320421515835797</v>
      </c>
      <c r="Q34" s="42">
        <f>$C34*100/Rates!G$9*60/0.95/$F34</f>
        <v>4.2075209436868404</v>
      </c>
      <c r="R34" s="42">
        <f>$C34*100/Rates!H$9*60/0.95/$F34</f>
        <v>4.4414834554741285</v>
      </c>
      <c r="S34" s="42">
        <f>$C34*100/Rates!I$9*60/0.95/$F34</f>
        <v>4.0397045244690677</v>
      </c>
      <c r="T34" s="42">
        <f>$C34*100/Rates!J$9*60/0.95/$F34</f>
        <v>3.6159592946296546</v>
      </c>
      <c r="U34" s="42">
        <f>$C34*100/Rates!K$9*60/0.95/$F34</f>
        <v>4.1717882817447007</v>
      </c>
      <c r="V34" s="42">
        <f>$C34*100/Rates!L$9*60/0.95/$F34</f>
        <v>3.7699775147769659</v>
      </c>
      <c r="W34" s="42">
        <f>$C34*100/Rates!M$9*60/0.95/$F34</f>
        <v>3.346240260050672</v>
      </c>
      <c r="X34" s="45">
        <f>$D34*100/Rates!B$13*60/0.95/$F34</f>
        <v>3.5264039495724244</v>
      </c>
      <c r="Y34">
        <f>$D34*100/Rates!C$13*60/0.95/$F34</f>
        <v>3.3385080207655204</v>
      </c>
      <c r="Z34">
        <f>$D34*100/Rates!D$13*60/0.95/$F34</f>
        <v>3.1412461323406995</v>
      </c>
      <c r="AA34">
        <f>$D34*100/Rates!E$13*60/0.95/$F34</f>
        <v>3.1567898603909685</v>
      </c>
      <c r="AB34">
        <f>$D34*100/Rates!F$13*60/0.95/$F34</f>
        <v>2.9697604145785541</v>
      </c>
      <c r="AC34">
        <f>$D34*100/Rates!G$13*60/0.95/$F34</f>
        <v>2.7715418087081849</v>
      </c>
      <c r="AD34">
        <f>$D34*100/Rates!H$13*60/0.95/$F34</f>
        <v>2.8353712564238882</v>
      </c>
      <c r="AE34">
        <f>$D34*100/Rates!I$13*60/0.95/$F34</f>
        <v>2.6481297583581598</v>
      </c>
      <c r="AF34">
        <f>$D34*100/Rates!J$13*60/0.95/$F34</f>
        <v>2.4502597275311184</v>
      </c>
    </row>
    <row r="35" spans="1:32" x14ac:dyDescent="0.35">
      <c r="A35" t="s">
        <v>80</v>
      </c>
      <c r="B35">
        <v>0</v>
      </c>
      <c r="D35">
        <v>100</v>
      </c>
      <c r="F35">
        <v>51</v>
      </c>
      <c r="I35" s="45">
        <f>$B35*100/Rates!B$6*60/0.95/$F35</f>
        <v>0</v>
      </c>
      <c r="J35">
        <f>$B35*100/Rates!C$6*60/0.95/$F35</f>
        <v>0</v>
      </c>
      <c r="K35">
        <f>$B35*100/Rates!D$6*60/0.95/$F35</f>
        <v>0</v>
      </c>
      <c r="L35" s="47">
        <f>$C35*100/Rates!B$9*60/0.95/$F35</f>
        <v>0</v>
      </c>
      <c r="M35" s="42">
        <f>$C35*100/Rates!C$9*60/0.95/$F35</f>
        <v>0</v>
      </c>
      <c r="N35" s="42">
        <f>$C35*100/Rates!D$9*60/0.95/$F35</f>
        <v>0</v>
      </c>
      <c r="O35" s="42">
        <f>$C35*100/Rates!E$9*60/0.95/$F35</f>
        <v>0</v>
      </c>
      <c r="P35" s="42">
        <f>$C35*100/Rates!F$9*60/0.95/$F35</f>
        <v>0</v>
      </c>
      <c r="Q35" s="42">
        <f>$C35*100/Rates!G$9*60/0.95/$F35</f>
        <v>0</v>
      </c>
      <c r="R35" s="42">
        <f>$C35*100/Rates!H$9*60/0.95/$F35</f>
        <v>0</v>
      </c>
      <c r="S35" s="42">
        <f>$C35*100/Rates!I$9*60/0.95/$F35</f>
        <v>0</v>
      </c>
      <c r="T35" s="42">
        <f>$C35*100/Rates!J$9*60/0.95/$F35</f>
        <v>0</v>
      </c>
      <c r="U35" s="42">
        <f>$C35*100/Rates!K$9*60/0.95/$F35</f>
        <v>0</v>
      </c>
      <c r="V35" s="42">
        <f>$C35*100/Rates!L$9*60/0.95/$F35</f>
        <v>0</v>
      </c>
      <c r="W35" s="42">
        <f>$C35*100/Rates!M$9*60/0.95/$F35</f>
        <v>0</v>
      </c>
      <c r="X35" s="45">
        <f>$D35*100/Rates!B$13*60/0.95/$F35</f>
        <v>6.2230657933631015</v>
      </c>
      <c r="Y35">
        <f>$D35*100/Rates!C$13*60/0.95/$F35</f>
        <v>5.8914847425273891</v>
      </c>
      <c r="Z35">
        <f>$D35*100/Rates!D$13*60/0.95/$F35</f>
        <v>5.543375527660058</v>
      </c>
      <c r="AA35">
        <f>$D35*100/Rates!E$13*60/0.95/$F35</f>
        <v>5.5708056359840628</v>
      </c>
      <c r="AB35">
        <f>$D35*100/Rates!F$13*60/0.95/$F35</f>
        <v>5.2407536727856838</v>
      </c>
      <c r="AC35">
        <f>$D35*100/Rates!G$13*60/0.95/$F35</f>
        <v>4.890956133014444</v>
      </c>
      <c r="AD35">
        <f>$D35*100/Rates!H$13*60/0.95/$F35</f>
        <v>5.0035963348656853</v>
      </c>
      <c r="AE35">
        <f>$D35*100/Rates!I$13*60/0.95/$F35</f>
        <v>4.6731701618085175</v>
      </c>
      <c r="AF35">
        <f>$D35*100/Rates!J$13*60/0.95/$F35</f>
        <v>4.32398775446668</v>
      </c>
    </row>
    <row r="36" spans="1:32" x14ac:dyDescent="0.35">
      <c r="A36" t="s">
        <v>81</v>
      </c>
      <c r="B36">
        <v>0</v>
      </c>
      <c r="D36">
        <v>100</v>
      </c>
      <c r="F36">
        <v>51</v>
      </c>
      <c r="I36" s="45">
        <f>$B36*100/Rates!B$6*60/0.95/$F36</f>
        <v>0</v>
      </c>
      <c r="J36">
        <f>$B36*100/Rates!C$6*60/0.95/$F36</f>
        <v>0</v>
      </c>
      <c r="K36">
        <f>$B36*100/Rates!D$6*60/0.95/$F36</f>
        <v>0</v>
      </c>
      <c r="L36" s="47">
        <f>$C36*100/Rates!B$9*60/0.95/$F36</f>
        <v>0</v>
      </c>
      <c r="M36" s="42">
        <f>$C36*100/Rates!C$9*60/0.95/$F36</f>
        <v>0</v>
      </c>
      <c r="N36" s="42">
        <f>$C36*100/Rates!D$9*60/0.95/$F36</f>
        <v>0</v>
      </c>
      <c r="O36" s="42">
        <f>$C36*100/Rates!E$9*60/0.95/$F36</f>
        <v>0</v>
      </c>
      <c r="P36" s="42">
        <f>$C36*100/Rates!F$9*60/0.95/$F36</f>
        <v>0</v>
      </c>
      <c r="Q36" s="42">
        <f>$C36*100/Rates!G$9*60/0.95/$F36</f>
        <v>0</v>
      </c>
      <c r="R36" s="42">
        <f>$C36*100/Rates!H$9*60/0.95/$F36</f>
        <v>0</v>
      </c>
      <c r="S36" s="42">
        <f>$C36*100/Rates!I$9*60/0.95/$F36</f>
        <v>0</v>
      </c>
      <c r="T36" s="42">
        <f>$C36*100/Rates!J$9*60/0.95/$F36</f>
        <v>0</v>
      </c>
      <c r="U36" s="42">
        <f>$C36*100/Rates!K$9*60/0.95/$F36</f>
        <v>0</v>
      </c>
      <c r="V36" s="42">
        <f>$C36*100/Rates!L$9*60/0.95/$F36</f>
        <v>0</v>
      </c>
      <c r="W36" s="42">
        <f>$C36*100/Rates!M$9*60/0.95/$F36</f>
        <v>0</v>
      </c>
      <c r="X36" s="45">
        <f>$D36*100/Rates!B$13*60/0.95/$F36</f>
        <v>6.2230657933631015</v>
      </c>
      <c r="Y36">
        <f>$D36*100/Rates!C$13*60/0.95/$F36</f>
        <v>5.8914847425273891</v>
      </c>
      <c r="Z36">
        <f>$D36*100/Rates!D$13*60/0.95/$F36</f>
        <v>5.543375527660058</v>
      </c>
      <c r="AA36">
        <f>$D36*100/Rates!E$13*60/0.95/$F36</f>
        <v>5.5708056359840628</v>
      </c>
      <c r="AB36">
        <f>$D36*100/Rates!F$13*60/0.95/$F36</f>
        <v>5.2407536727856838</v>
      </c>
      <c r="AC36">
        <f>$D36*100/Rates!G$13*60/0.95/$F36</f>
        <v>4.890956133014444</v>
      </c>
      <c r="AD36">
        <f>$D36*100/Rates!H$13*60/0.95/$F36</f>
        <v>5.0035963348656853</v>
      </c>
      <c r="AE36">
        <f>$D36*100/Rates!I$13*60/0.95/$F36</f>
        <v>4.6731701618085175</v>
      </c>
      <c r="AF36">
        <f>$D36*100/Rates!J$13*60/0.95/$F36</f>
        <v>4.32398775446668</v>
      </c>
    </row>
    <row r="37" spans="1:32" x14ac:dyDescent="0.35">
      <c r="A37" t="s">
        <v>82</v>
      </c>
      <c r="B37">
        <v>60</v>
      </c>
      <c r="D37">
        <v>20</v>
      </c>
      <c r="F37">
        <v>21</v>
      </c>
      <c r="I37" s="45">
        <f>$B37*100/Rates!B$6*60/0.95/$F37</f>
        <v>12.086478755495571</v>
      </c>
      <c r="J37">
        <f>$B37*100/Rates!C$6*60/0.95/$F37</f>
        <v>10.442773600668337</v>
      </c>
      <c r="K37">
        <f>$B37*100/Rates!D$6*60/0.95/$F37</f>
        <v>8.7090312654222437</v>
      </c>
      <c r="L37" s="47">
        <f>$C37*100/Rates!B$9*60/0.95/$F37</f>
        <v>0</v>
      </c>
      <c r="M37" s="42">
        <f>$C37*100/Rates!C$9*60/0.95/$F37</f>
        <v>0</v>
      </c>
      <c r="N37" s="42">
        <f>$C37*100/Rates!D$9*60/0.95/$F37</f>
        <v>0</v>
      </c>
      <c r="O37" s="42">
        <f>$C37*100/Rates!E$9*60/0.95/$F37</f>
        <v>0</v>
      </c>
      <c r="P37" s="42">
        <f>$C37*100/Rates!F$9*60/0.95/$F37</f>
        <v>0</v>
      </c>
      <c r="Q37" s="42">
        <f>$C37*100/Rates!G$9*60/0.95/$F37</f>
        <v>0</v>
      </c>
      <c r="R37" s="42">
        <f>$C37*100/Rates!H$9*60/0.95/$F37</f>
        <v>0</v>
      </c>
      <c r="S37" s="42">
        <f>$C37*100/Rates!I$9*60/0.95/$F37</f>
        <v>0</v>
      </c>
      <c r="T37" s="42">
        <f>$C37*100/Rates!J$9*60/0.95/$F37</f>
        <v>0</v>
      </c>
      <c r="U37" s="42">
        <f>$C37*100/Rates!K$9*60/0.95/$F37</f>
        <v>0</v>
      </c>
      <c r="V37" s="42">
        <f>$C37*100/Rates!L$9*60/0.95/$F37</f>
        <v>0</v>
      </c>
      <c r="W37" s="42">
        <f>$C37*100/Rates!M$9*60/0.95/$F37</f>
        <v>0</v>
      </c>
      <c r="X37" s="45">
        <f>$D37*100/Rates!B$13*60/0.95/$F37</f>
        <v>3.0226319567763631</v>
      </c>
      <c r="Y37">
        <f>$D37*100/Rates!C$13*60/0.95/$F37</f>
        <v>2.8615783035133027</v>
      </c>
      <c r="Z37">
        <f>$D37*100/Rates!D$13*60/0.95/$F37</f>
        <v>2.6924966848634568</v>
      </c>
      <c r="AA37">
        <f>$D37*100/Rates!E$13*60/0.95/$F37</f>
        <v>2.7058198803351163</v>
      </c>
      <c r="AB37">
        <f>$D37*100/Rates!F$13*60/0.95/$F37</f>
        <v>2.5455089267816176</v>
      </c>
      <c r="AC37">
        <f>$D37*100/Rates!G$13*60/0.95/$F37</f>
        <v>2.3756072646070154</v>
      </c>
      <c r="AD37">
        <f>$D37*100/Rates!H$13*60/0.95/$F37</f>
        <v>2.430318219791904</v>
      </c>
      <c r="AE37">
        <f>$D37*100/Rates!I$13*60/0.95/$F37</f>
        <v>2.2698255071641369</v>
      </c>
      <c r="AF37">
        <f>$D37*100/Rates!J$13*60/0.95/$F37</f>
        <v>2.1002226235981012</v>
      </c>
    </row>
    <row r="38" spans="1:32" x14ac:dyDescent="0.35">
      <c r="A38" t="s">
        <v>83</v>
      </c>
      <c r="B38">
        <v>35</v>
      </c>
      <c r="C38">
        <v>25</v>
      </c>
      <c r="F38">
        <v>22</v>
      </c>
      <c r="I38" s="45">
        <f>$B38*100/Rates!B$6*60/0.95/$F38</f>
        <v>6.7299711252191239</v>
      </c>
      <c r="J38">
        <f>$B38*100/Rates!C$6*60/0.95/$F38</f>
        <v>5.8147262094630516</v>
      </c>
      <c r="K38">
        <f>$B38*100/Rates!D$6*60/0.95/$F38</f>
        <v>4.8493469546101133</v>
      </c>
      <c r="L38" s="47">
        <f>$C38*100/Rates!B$9*60/0.95/$F38</f>
        <v>4.0433991508861782</v>
      </c>
      <c r="M38" s="42">
        <f>$C38*100/Rates!C$9*60/0.95/$F38</f>
        <v>3.9026827040907919</v>
      </c>
      <c r="N38" s="42">
        <f>$C38*100/Rates!D$9*60/0.95/$F38</f>
        <v>3.5921088552667499</v>
      </c>
      <c r="O38" s="42">
        <f>$C38*100/Rates!E$9*60/0.95/$F38</f>
        <v>3.6767589614871756</v>
      </c>
      <c r="P38" s="42">
        <f>$C38*100/Rates!F$9*60/0.95/$F38</f>
        <v>3.3837970263191735</v>
      </c>
      <c r="Q38" s="42">
        <f>$C38*100/Rates!G$9*60/0.95/$F38</f>
        <v>3.0736760140569457</v>
      </c>
      <c r="R38" s="42">
        <f>$C38*100/Rates!H$9*60/0.95/$F38</f>
        <v>3.244590186628828</v>
      </c>
      <c r="S38" s="42">
        <f>$C38*100/Rates!I$9*60/0.95/$F38</f>
        <v>2.9510828506673379</v>
      </c>
      <c r="T38" s="42">
        <f>$C38*100/Rates!J$9*60/0.95/$F38</f>
        <v>2.6415287054924423</v>
      </c>
      <c r="U38" s="42">
        <f>$C38*100/Rates!K$9*60/0.95/$F38</f>
        <v>3.0475726084173957</v>
      </c>
      <c r="V38" s="42">
        <f>$C38*100/Rates!L$9*60/0.95/$F38</f>
        <v>2.7540420156649912</v>
      </c>
      <c r="W38" s="42">
        <f>$C38*100/Rates!M$9*60/0.95/$F38</f>
        <v>2.4444936964655883</v>
      </c>
      <c r="X38" s="45">
        <f>$D38*100/Rates!B$13*60/0.95/$F38</f>
        <v>0</v>
      </c>
      <c r="Y38">
        <f>$D38*100/Rates!C$13*60/0.95/$F38</f>
        <v>0</v>
      </c>
      <c r="Z38">
        <f>$D38*100/Rates!D$13*60/0.95/$F38</f>
        <v>0</v>
      </c>
      <c r="AA38">
        <f>$D38*100/Rates!E$13*60/0.95/$F38</f>
        <v>0</v>
      </c>
      <c r="AB38">
        <f>$D38*100/Rates!F$13*60/0.95/$F38</f>
        <v>0</v>
      </c>
      <c r="AC38">
        <f>$D38*100/Rates!G$13*60/0.95/$F38</f>
        <v>0</v>
      </c>
      <c r="AD38">
        <f>$D38*100/Rates!H$13*60/0.95/$F38</f>
        <v>0</v>
      </c>
      <c r="AE38">
        <f>$D38*100/Rates!I$13*60/0.95/$F38</f>
        <v>0</v>
      </c>
      <c r="AF38">
        <f>$D38*100/Rates!J$13*60/0.95/$F38</f>
        <v>0</v>
      </c>
    </row>
    <row r="39" spans="1:32" x14ac:dyDescent="0.35">
      <c r="A39" t="s">
        <v>84</v>
      </c>
      <c r="B39">
        <v>20</v>
      </c>
      <c r="D39">
        <v>50</v>
      </c>
      <c r="F39">
        <v>60</v>
      </c>
      <c r="I39" s="45">
        <f>$B39*100/Rates!B$6*60/0.95/$F39</f>
        <v>1.4100891881411501</v>
      </c>
      <c r="J39">
        <f>$B39*100/Rates!C$6*60/0.95/$F39</f>
        <v>1.2183235867446394</v>
      </c>
      <c r="K39">
        <f>$B39*100/Rates!D$6*60/0.95/$F39</f>
        <v>1.016053647632595</v>
      </c>
      <c r="L39" s="47">
        <f>$C39*100/Rates!B$9*60/0.95/$F39</f>
        <v>0</v>
      </c>
      <c r="M39" s="42">
        <f>$C39*100/Rates!C$9*60/0.95/$F39</f>
        <v>0</v>
      </c>
      <c r="N39" s="42">
        <f>$C39*100/Rates!D$9*60/0.95/$F39</f>
        <v>0</v>
      </c>
      <c r="O39" s="42">
        <f>$C39*100/Rates!E$9*60/0.95/$F39</f>
        <v>0</v>
      </c>
      <c r="P39" s="42">
        <f>$C39*100/Rates!F$9*60/0.95/$F39</f>
        <v>0</v>
      </c>
      <c r="Q39" s="42">
        <f>$C39*100/Rates!G$9*60/0.95/$F39</f>
        <v>0</v>
      </c>
      <c r="R39" s="42">
        <f>$C39*100/Rates!H$9*60/0.95/$F39</f>
        <v>0</v>
      </c>
      <c r="S39" s="42">
        <f>$C39*100/Rates!I$9*60/0.95/$F39</f>
        <v>0</v>
      </c>
      <c r="T39" s="42">
        <f>$C39*100/Rates!J$9*60/0.95/$F39</f>
        <v>0</v>
      </c>
      <c r="U39" s="42">
        <f>$C39*100/Rates!K$9*60/0.95/$F39</f>
        <v>0</v>
      </c>
      <c r="V39" s="42">
        <f>$C39*100/Rates!L$9*60/0.95/$F39</f>
        <v>0</v>
      </c>
      <c r="W39" s="42">
        <f>$C39*100/Rates!M$9*60/0.95/$F39</f>
        <v>0</v>
      </c>
      <c r="X39" s="45">
        <f>$D39*100/Rates!B$13*60/0.95/$F39</f>
        <v>2.6448029621793183</v>
      </c>
      <c r="Y39">
        <f>$D39*100/Rates!C$13*60/0.95/$F39</f>
        <v>2.50388101557414</v>
      </c>
      <c r="Z39">
        <f>$D39*100/Rates!D$13*60/0.95/$F39</f>
        <v>2.3559345992555247</v>
      </c>
      <c r="AA39">
        <f>$D39*100/Rates!E$13*60/0.95/$F39</f>
        <v>2.3675923952932267</v>
      </c>
      <c r="AB39">
        <f>$D39*100/Rates!F$13*60/0.95/$F39</f>
        <v>2.2273203109339152</v>
      </c>
      <c r="AC39">
        <f>$D39*100/Rates!G$13*60/0.95/$F39</f>
        <v>2.0786563565311384</v>
      </c>
      <c r="AD39">
        <f>$D39*100/Rates!H$13*60/0.95/$F39</f>
        <v>2.1265284423179165</v>
      </c>
      <c r="AE39">
        <f>$D39*100/Rates!I$13*60/0.95/$F39</f>
        <v>1.9860973187686199</v>
      </c>
      <c r="AF39">
        <f>$D39*100/Rates!J$13*60/0.95/$F39</f>
        <v>1.8376947956483389</v>
      </c>
    </row>
    <row r="40" spans="1:32" x14ac:dyDescent="0.35">
      <c r="A40" t="s">
        <v>95</v>
      </c>
      <c r="B40">
        <v>20</v>
      </c>
      <c r="D40">
        <v>50</v>
      </c>
      <c r="F40">
        <v>35</v>
      </c>
      <c r="I40" s="45">
        <f>$B40*100/Rates!B$6*60/0.95/$F40</f>
        <v>2.4172957510991147</v>
      </c>
      <c r="J40">
        <f>$B40*100/Rates!C$6*60/0.95/$F40</f>
        <v>2.0885547201336676</v>
      </c>
      <c r="K40">
        <f>$B40*100/Rates!D$6*60/0.95/$F40</f>
        <v>1.7418062530844487</v>
      </c>
      <c r="L40" s="47">
        <f>$C40*100/Rates!B$9*60/0.95/$F40</f>
        <v>0</v>
      </c>
      <c r="M40" s="42">
        <f>$C40*100/Rates!C$9*60/0.95/$F40</f>
        <v>0</v>
      </c>
      <c r="N40" s="42">
        <f>$C40*100/Rates!D$9*60/0.95/$F40</f>
        <v>0</v>
      </c>
      <c r="O40" s="42">
        <f>$C40*100/Rates!E$9*60/0.95/$F40</f>
        <v>0</v>
      </c>
      <c r="P40" s="42">
        <f>$C40*100/Rates!F$9*60/0.95/$F40</f>
        <v>0</v>
      </c>
      <c r="Q40" s="42">
        <f>$C40*100/Rates!G$9*60/0.95/$F40</f>
        <v>0</v>
      </c>
      <c r="R40" s="42">
        <f>$C40*100/Rates!H$9*60/0.95/$F40</f>
        <v>0</v>
      </c>
      <c r="S40" s="42">
        <f>$C40*100/Rates!I$9*60/0.95/$F40</f>
        <v>0</v>
      </c>
      <c r="T40" s="42">
        <f>$C40*100/Rates!J$9*60/0.95/$F40</f>
        <v>0</v>
      </c>
      <c r="U40" s="42">
        <f>$C40*100/Rates!K$9*60/0.95/$F40</f>
        <v>0</v>
      </c>
      <c r="V40" s="42">
        <f>$C40*100/Rates!L$9*60/0.95/$F40</f>
        <v>0</v>
      </c>
      <c r="W40" s="42">
        <f>$C40*100/Rates!M$9*60/0.95/$F40</f>
        <v>0</v>
      </c>
      <c r="X40" s="45">
        <f>$D40*100/Rates!B$13*60/0.95/$F40</f>
        <v>4.5339479351645453</v>
      </c>
      <c r="Y40">
        <f>$D40*100/Rates!C$13*60/0.95/$F40</f>
        <v>4.2923674552699547</v>
      </c>
      <c r="Z40">
        <f>$D40*100/Rates!D$13*60/0.95/$F40</f>
        <v>4.0387450272951853</v>
      </c>
      <c r="AA40">
        <f>$D40*100/Rates!E$13*60/0.95/$F40</f>
        <v>4.0587298205026743</v>
      </c>
      <c r="AB40">
        <f>$D40*100/Rates!F$13*60/0.95/$F40</f>
        <v>3.8182633901724263</v>
      </c>
      <c r="AC40">
        <f>$D40*100/Rates!G$13*60/0.95/$F40</f>
        <v>3.5634108969105234</v>
      </c>
      <c r="AD40">
        <f>$D40*100/Rates!H$13*60/0.95/$F40</f>
        <v>3.6454773296878566</v>
      </c>
      <c r="AE40">
        <f>$D40*100/Rates!I$13*60/0.95/$F40</f>
        <v>3.4047382607462056</v>
      </c>
      <c r="AF40">
        <f>$D40*100/Rates!J$13*60/0.95/$F40</f>
        <v>3.1503339353971525</v>
      </c>
    </row>
    <row r="41" spans="1:32" x14ac:dyDescent="0.35">
      <c r="A41" t="s">
        <v>85</v>
      </c>
      <c r="B41">
        <v>0</v>
      </c>
      <c r="C41">
        <v>25</v>
      </c>
      <c r="D41">
        <v>45</v>
      </c>
      <c r="F41">
        <v>35</v>
      </c>
      <c r="I41" s="45">
        <f>$B41*100/Rates!B$6*60/0.95/$F41</f>
        <v>0</v>
      </c>
      <c r="J41">
        <f>$B41*100/Rates!C$6*60/0.95/$F41</f>
        <v>0</v>
      </c>
      <c r="K41">
        <f>$B41*100/Rates!D$6*60/0.95/$F41</f>
        <v>0</v>
      </c>
      <c r="L41" s="47">
        <f>$C41*100/Rates!B$9*60/0.95/$F41</f>
        <v>2.5415651805570265</v>
      </c>
      <c r="M41" s="42">
        <f>$C41*100/Rates!C$9*60/0.95/$F41</f>
        <v>2.4531148425713547</v>
      </c>
      <c r="N41" s="42">
        <f>$C41*100/Rates!D$9*60/0.95/$F41</f>
        <v>2.2578969947391001</v>
      </c>
      <c r="O41" s="42">
        <f>$C41*100/Rates!E$9*60/0.95/$F41</f>
        <v>2.3111056329347961</v>
      </c>
      <c r="P41" s="42">
        <f>$C41*100/Rates!F$9*60/0.95/$F41</f>
        <v>2.1269581308291947</v>
      </c>
      <c r="Q41" s="42">
        <f>$C41*100/Rates!G$9*60/0.95/$F41</f>
        <v>1.9320249231215088</v>
      </c>
      <c r="R41" s="42">
        <f>$C41*100/Rates!H$9*60/0.95/$F41</f>
        <v>2.0394566887381202</v>
      </c>
      <c r="S41" s="42">
        <f>$C41*100/Rates!I$9*60/0.95/$F41</f>
        <v>1.8549663632766125</v>
      </c>
      <c r="T41" s="42">
        <f>$C41*100/Rates!J$9*60/0.95/$F41</f>
        <v>1.660389472023821</v>
      </c>
      <c r="U41" s="42">
        <f>$C41*100/Rates!K$9*60/0.95/$F41</f>
        <v>1.9156170681480773</v>
      </c>
      <c r="V41" s="42">
        <f>$C41*100/Rates!L$9*60/0.95/$F41</f>
        <v>1.73111212413228</v>
      </c>
      <c r="W41" s="42">
        <f>$C41*100/Rates!M$9*60/0.95/$F41</f>
        <v>1.5365388949212269</v>
      </c>
      <c r="X41" s="45">
        <f>$D41*100/Rates!B$13*60/0.95/$F41</f>
        <v>4.0805531416480898</v>
      </c>
      <c r="Y41">
        <f>$D41*100/Rates!C$13*60/0.95/$F41</f>
        <v>3.8631307097429595</v>
      </c>
      <c r="Z41">
        <f>$D41*100/Rates!D$13*60/0.95/$F41</f>
        <v>3.6348705245656672</v>
      </c>
      <c r="AA41">
        <f>$D41*100/Rates!E$13*60/0.95/$F41</f>
        <v>3.6528568384524061</v>
      </c>
      <c r="AB41">
        <f>$D41*100/Rates!F$13*60/0.95/$F41</f>
        <v>3.4364370511551834</v>
      </c>
      <c r="AC41">
        <f>$D41*100/Rates!G$13*60/0.95/$F41</f>
        <v>3.2070698072194705</v>
      </c>
      <c r="AD41">
        <f>$D41*100/Rates!H$13*60/0.95/$F41</f>
        <v>3.2809295967190706</v>
      </c>
      <c r="AE41">
        <f>$D41*100/Rates!I$13*60/0.95/$F41</f>
        <v>3.064264434671585</v>
      </c>
      <c r="AF41">
        <f>$D41*100/Rates!J$13*60/0.95/$F41</f>
        <v>2.8353005418574373</v>
      </c>
    </row>
    <row r="42" spans="1:32" x14ac:dyDescent="0.35">
      <c r="A42" t="s">
        <v>96</v>
      </c>
      <c r="B42">
        <v>0</v>
      </c>
      <c r="C42">
        <v>25</v>
      </c>
      <c r="D42">
        <v>40</v>
      </c>
      <c r="F42">
        <v>27</v>
      </c>
      <c r="I42" s="45">
        <f>$B42*100/Rates!B$6*60/0.95/$F42</f>
        <v>0</v>
      </c>
      <c r="J42">
        <f>$B42*100/Rates!C$6*60/0.95/$F42</f>
        <v>0</v>
      </c>
      <c r="K42">
        <f>$B42*100/Rates!D$6*60/0.95/$F42</f>
        <v>0</v>
      </c>
      <c r="L42" s="47">
        <f>$C42*100/Rates!B$9*60/0.95/$F42</f>
        <v>3.294621530351701</v>
      </c>
      <c r="M42" s="42">
        <f>$C42*100/Rates!C$9*60/0.95/$F42</f>
        <v>3.1799636848147195</v>
      </c>
      <c r="N42" s="42">
        <f>$C42*100/Rates!D$9*60/0.95/$F42</f>
        <v>2.9269035116988333</v>
      </c>
      <c r="O42" s="42">
        <f>$C42*100/Rates!E$9*60/0.95/$F42</f>
        <v>2.9958776723228842</v>
      </c>
      <c r="P42" s="42">
        <f>$C42*100/Rates!F$9*60/0.95/$F42</f>
        <v>2.7571679473711783</v>
      </c>
      <c r="Q42" s="42">
        <f>$C42*100/Rates!G$9*60/0.95/$F42</f>
        <v>2.5044767521945484</v>
      </c>
      <c r="R42" s="42">
        <f>$C42*100/Rates!H$9*60/0.95/$F42</f>
        <v>2.643740152067934</v>
      </c>
      <c r="S42" s="42">
        <f>$C42*100/Rates!I$9*60/0.95/$F42</f>
        <v>2.404586026469683</v>
      </c>
      <c r="T42" s="42">
        <f>$C42*100/Rates!J$9*60/0.95/$F42</f>
        <v>2.1523567229938418</v>
      </c>
      <c r="U42" s="42">
        <f>$C42*100/Rates!K$9*60/0.95/$F42</f>
        <v>2.4832073105623227</v>
      </c>
      <c r="V42" s="42">
        <f>$C42*100/Rates!L$9*60/0.95/$F42</f>
        <v>2.2440342349862892</v>
      </c>
      <c r="W42" s="42">
        <f>$C42*100/Rates!M$9*60/0.95/$F42</f>
        <v>1.9918096786015904</v>
      </c>
      <c r="X42" s="45">
        <f>$D42*100/Rates!B$13*60/0.95/$F42</f>
        <v>4.7018719327632317</v>
      </c>
      <c r="Y42">
        <f>$D42*100/Rates!C$13*60/0.95/$F42</f>
        <v>4.4513440276873597</v>
      </c>
      <c r="Z42">
        <f>$D42*100/Rates!D$13*60/0.95/$F42</f>
        <v>4.1883281764542666</v>
      </c>
      <c r="AA42">
        <f>$D42*100/Rates!E$13*60/0.95/$F42</f>
        <v>4.2090531471879586</v>
      </c>
      <c r="AB42">
        <f>$D42*100/Rates!F$13*60/0.95/$F42</f>
        <v>3.9596805527714052</v>
      </c>
      <c r="AC42">
        <f>$D42*100/Rates!G$13*60/0.95/$F42</f>
        <v>3.6953890782775796</v>
      </c>
      <c r="AD42">
        <f>$D42*100/Rates!H$13*60/0.95/$F42</f>
        <v>3.7804950085651843</v>
      </c>
      <c r="AE42">
        <f>$D42*100/Rates!I$13*60/0.95/$F42</f>
        <v>3.5308396778108797</v>
      </c>
      <c r="AF42">
        <f>$D42*100/Rates!J$13*60/0.95/$F42</f>
        <v>3.2670129700414909</v>
      </c>
    </row>
    <row r="43" spans="1:32" x14ac:dyDescent="0.35">
      <c r="A43" t="s">
        <v>86</v>
      </c>
      <c r="B43">
        <v>25</v>
      </c>
      <c r="C43">
        <v>35</v>
      </c>
      <c r="F43">
        <v>22</v>
      </c>
      <c r="I43" s="45">
        <f>$B43*100/Rates!B$6*60/0.95/$F43</f>
        <v>4.807122232299375</v>
      </c>
      <c r="J43">
        <f>$B43*100/Rates!C$6*60/0.95/$F43</f>
        <v>4.1533758639021805</v>
      </c>
      <c r="K43">
        <f>$B43*100/Rates!D$6*60/0.95/$F43</f>
        <v>3.4638192532929377</v>
      </c>
      <c r="L43" s="47">
        <f>$C43*100/Rates!B$9*60/0.95/$F43</f>
        <v>5.6607588112406502</v>
      </c>
      <c r="M43" s="42">
        <f>$C43*100/Rates!C$9*60/0.95/$F43</f>
        <v>5.4637557857271091</v>
      </c>
      <c r="N43" s="42">
        <f>$C43*100/Rates!D$9*60/0.95/$F43</f>
        <v>5.0289523973734509</v>
      </c>
      <c r="O43" s="42">
        <f>$C43*100/Rates!E$9*60/0.95/$F43</f>
        <v>5.1474625460820453</v>
      </c>
      <c r="P43" s="42">
        <f>$C43*100/Rates!F$9*60/0.95/$F43</f>
        <v>4.7373158368468431</v>
      </c>
      <c r="Q43" s="42">
        <f>$C43*100/Rates!G$9*60/0.95/$F43</f>
        <v>4.3031464196797238</v>
      </c>
      <c r="R43" s="42">
        <f>$C43*100/Rates!H$9*60/0.95/$F43</f>
        <v>4.542426261280359</v>
      </c>
      <c r="S43" s="42">
        <f>$C43*100/Rates!I$9*60/0.95/$F43</f>
        <v>4.1315159909342736</v>
      </c>
      <c r="T43" s="42">
        <f>$C43*100/Rates!J$9*60/0.95/$F43</f>
        <v>3.6981401876894195</v>
      </c>
      <c r="U43" s="42">
        <f>$C43*100/Rates!K$9*60/0.95/$F43</f>
        <v>4.2666016517843532</v>
      </c>
      <c r="V43" s="42">
        <f>$C43*100/Rates!L$9*60/0.95/$F43</f>
        <v>3.8556588219309877</v>
      </c>
      <c r="W43" s="42">
        <f>$C43*100/Rates!M$9*60/0.95/$F43</f>
        <v>3.4222911750518237</v>
      </c>
      <c r="X43" s="45">
        <f>$D43*100/Rates!B$13*60/0.95/$F43</f>
        <v>0</v>
      </c>
      <c r="Y43">
        <f>$D43*100/Rates!C$13*60/0.95/$F43</f>
        <v>0</v>
      </c>
      <c r="Z43">
        <f>$D43*100/Rates!D$13*60/0.95/$F43</f>
        <v>0</v>
      </c>
      <c r="AA43">
        <f>$D43*100/Rates!E$13*60/0.95/$F43</f>
        <v>0</v>
      </c>
      <c r="AB43">
        <f>$D43*100/Rates!F$13*60/0.95/$F43</f>
        <v>0</v>
      </c>
      <c r="AC43">
        <f>$D43*100/Rates!G$13*60/0.95/$F43</f>
        <v>0</v>
      </c>
      <c r="AD43">
        <f>$D43*100/Rates!H$13*60/0.95/$F43</f>
        <v>0</v>
      </c>
      <c r="AE43">
        <f>$D43*100/Rates!I$13*60/0.95/$F43</f>
        <v>0</v>
      </c>
      <c r="AF43">
        <f>$D43*100/Rates!J$13*60/0.95/$F43</f>
        <v>0</v>
      </c>
    </row>
    <row r="44" spans="1:32" x14ac:dyDescent="0.35">
      <c r="A44" t="s">
        <v>87</v>
      </c>
      <c r="B44">
        <v>0</v>
      </c>
      <c r="C44">
        <v>40</v>
      </c>
      <c r="D44">
        <v>60</v>
      </c>
      <c r="F44">
        <v>34</v>
      </c>
      <c r="I44" s="45">
        <f>$B44*100/Rates!B$6*60/0.95/$F44</f>
        <v>0</v>
      </c>
      <c r="J44">
        <f>$B44*100/Rates!C$6*60/0.95/$F44</f>
        <v>0</v>
      </c>
      <c r="K44">
        <f>$B44*100/Rates!D$6*60/0.95/$F44</f>
        <v>0</v>
      </c>
      <c r="L44" s="47">
        <f>$C44*100/Rates!B$9*60/0.95/$F44</f>
        <v>4.1861073562115729</v>
      </c>
      <c r="M44" s="42">
        <f>$C44*100/Rates!C$9*60/0.95/$F44</f>
        <v>4.0404244465881138</v>
      </c>
      <c r="N44" s="42">
        <f>$C44*100/Rates!D$9*60/0.95/$F44</f>
        <v>3.7188891678055769</v>
      </c>
      <c r="O44" s="42">
        <f>$C44*100/Rates!E$9*60/0.95/$F44</f>
        <v>3.8065269248337814</v>
      </c>
      <c r="P44" s="42">
        <f>$C44*100/Rates!F$9*60/0.95/$F44</f>
        <v>3.50322515665985</v>
      </c>
      <c r="Q44" s="42">
        <f>$C44*100/Rates!G$9*60/0.95/$F44</f>
        <v>3.1821586969060141</v>
      </c>
      <c r="R44" s="42">
        <f>$C44*100/Rates!H$9*60/0.95/$F44</f>
        <v>3.3591051343921983</v>
      </c>
      <c r="S44" s="42">
        <f>$C44*100/Rates!I$9*60/0.95/$F44</f>
        <v>3.0552387159850092</v>
      </c>
      <c r="T44" s="42">
        <f>$C44*100/Rates!J$9*60/0.95/$F44</f>
        <v>2.7347591303921761</v>
      </c>
      <c r="U44" s="42">
        <f>$C44*100/Rates!K$9*60/0.95/$F44</f>
        <v>3.1551339945968335</v>
      </c>
      <c r="V44" s="42">
        <f>$C44*100/Rates!L$9*60/0.95/$F44</f>
        <v>2.8512434985708146</v>
      </c>
      <c r="W44" s="42">
        <f>$C44*100/Rates!M$9*60/0.95/$F44</f>
        <v>2.5307699445761385</v>
      </c>
      <c r="X44" s="45">
        <f>$D44*100/Rates!B$13*60/0.95/$F44</f>
        <v>5.6007592140267901</v>
      </c>
      <c r="Y44">
        <f>$D44*100/Rates!C$13*60/0.95/$F44</f>
        <v>5.30233626827465</v>
      </c>
      <c r="Z44">
        <f>$D44*100/Rates!D$13*60/0.95/$F44</f>
        <v>4.9890379748940532</v>
      </c>
      <c r="AA44">
        <f>$D44*100/Rates!E$13*60/0.95/$F44</f>
        <v>5.0137250723856557</v>
      </c>
      <c r="AB44">
        <f>$D44*100/Rates!F$13*60/0.95/$F44</f>
        <v>4.7166783055071155</v>
      </c>
      <c r="AC44">
        <f>$D44*100/Rates!G$13*60/0.95/$F44</f>
        <v>4.401860519712999</v>
      </c>
      <c r="AD44">
        <f>$D44*100/Rates!H$13*60/0.95/$F44</f>
        <v>4.5032367013791168</v>
      </c>
      <c r="AE44">
        <f>$D44*100/Rates!I$13*60/0.95/$F44</f>
        <v>4.2058531456276649</v>
      </c>
      <c r="AF44">
        <f>$D44*100/Rates!J$13*60/0.95/$F44</f>
        <v>3.8915889790200113</v>
      </c>
    </row>
    <row r="45" spans="1:32" x14ac:dyDescent="0.35">
      <c r="A45" t="s">
        <v>88</v>
      </c>
      <c r="B45">
        <v>30</v>
      </c>
      <c r="D45">
        <v>40</v>
      </c>
      <c r="F45">
        <v>25</v>
      </c>
      <c r="I45" s="45">
        <f>$B45*100/Rates!B$6*60/0.95/$F45</f>
        <v>5.0763210773081395</v>
      </c>
      <c r="J45">
        <f>$B45*100/Rates!C$6*60/0.95/$F45</f>
        <v>4.3859649122807021</v>
      </c>
      <c r="K45">
        <f>$B45*100/Rates!D$6*60/0.95/$F45</f>
        <v>3.6577931314773422</v>
      </c>
      <c r="L45" s="47">
        <f>$C45*100/Rates!B$9*60/0.95/$F45</f>
        <v>0</v>
      </c>
      <c r="M45" s="42">
        <f>$C45*100/Rates!C$9*60/0.95/$F45</f>
        <v>0</v>
      </c>
      <c r="N45" s="42">
        <f>$C45*100/Rates!D$9*60/0.95/$F45</f>
        <v>0</v>
      </c>
      <c r="O45" s="42">
        <f>$C45*100/Rates!E$9*60/0.95/$F45</f>
        <v>0</v>
      </c>
      <c r="P45" s="42">
        <f>$C45*100/Rates!F$9*60/0.95/$F45</f>
        <v>0</v>
      </c>
      <c r="Q45" s="42">
        <f>$C45*100/Rates!G$9*60/0.95/$F45</f>
        <v>0</v>
      </c>
      <c r="R45" s="42">
        <f>$C45*100/Rates!H$9*60/0.95/$F45</f>
        <v>0</v>
      </c>
      <c r="S45" s="42">
        <f>$C45*100/Rates!I$9*60/0.95/$F45</f>
        <v>0</v>
      </c>
      <c r="T45" s="42">
        <f>$C45*100/Rates!J$9*60/0.95/$F45</f>
        <v>0</v>
      </c>
      <c r="U45" s="42">
        <f>$C45*100/Rates!K$9*60/0.95/$F45</f>
        <v>0</v>
      </c>
      <c r="V45" s="42">
        <f>$C45*100/Rates!L$9*60/0.95/$F45</f>
        <v>0</v>
      </c>
      <c r="W45" s="42">
        <f>$C45*100/Rates!M$9*60/0.95/$F45</f>
        <v>0</v>
      </c>
      <c r="X45" s="45">
        <f>$D45*100/Rates!B$13*60/0.95/$F45</f>
        <v>5.0780216873842896</v>
      </c>
      <c r="Y45">
        <f>$D45*100/Rates!C$13*60/0.95/$F45</f>
        <v>4.8074515499023489</v>
      </c>
      <c r="Z45">
        <f>$D45*100/Rates!D$13*60/0.95/$F45</f>
        <v>4.5233944305706073</v>
      </c>
      <c r="AA45">
        <f>$D45*100/Rates!E$13*60/0.95/$F45</f>
        <v>4.5457773989629953</v>
      </c>
      <c r="AB45">
        <f>$D45*100/Rates!F$13*60/0.95/$F45</f>
        <v>4.2764549969931176</v>
      </c>
      <c r="AC45">
        <f>$D45*100/Rates!G$13*60/0.95/$F45</f>
        <v>3.9910202045397858</v>
      </c>
      <c r="AD45">
        <f>$D45*100/Rates!H$13*60/0.95/$F45</f>
        <v>4.0829346092503984</v>
      </c>
      <c r="AE45">
        <f>$D45*100/Rates!I$13*60/0.95/$F45</f>
        <v>3.8133068520357498</v>
      </c>
      <c r="AF45">
        <f>$D45*100/Rates!J$13*60/0.95/$F45</f>
        <v>3.52837400764481</v>
      </c>
    </row>
    <row r="46" spans="1:32" x14ac:dyDescent="0.35">
      <c r="A46" t="s">
        <v>89</v>
      </c>
      <c r="B46">
        <v>45</v>
      </c>
      <c r="D46">
        <v>50</v>
      </c>
      <c r="F46">
        <v>34</v>
      </c>
      <c r="I46" s="45">
        <f>$B46*100/Rates!B$6*60/0.95/$F46</f>
        <v>5.5988835411486848</v>
      </c>
      <c r="J46">
        <f>$B46*100/Rates!C$6*60/0.95/$F46</f>
        <v>4.8374613003095979</v>
      </c>
      <c r="K46">
        <f>$B46*100/Rates!D$6*60/0.95/$F46</f>
        <v>4.0343306597176571</v>
      </c>
      <c r="L46" s="47">
        <f>$C46*100/Rates!B$9*60/0.95/$F46</f>
        <v>0</v>
      </c>
      <c r="M46" s="42">
        <f>$C46*100/Rates!C$9*60/0.95/$F46</f>
        <v>0</v>
      </c>
      <c r="N46" s="42">
        <f>$C46*100/Rates!D$9*60/0.95/$F46</f>
        <v>0</v>
      </c>
      <c r="O46" s="42">
        <f>$C46*100/Rates!E$9*60/0.95/$F46</f>
        <v>0</v>
      </c>
      <c r="P46" s="42">
        <f>$C46*100/Rates!F$9*60/0.95/$F46</f>
        <v>0</v>
      </c>
      <c r="Q46" s="42">
        <f>$C46*100/Rates!G$9*60/0.95/$F46</f>
        <v>0</v>
      </c>
      <c r="R46" s="42">
        <f>$C46*100/Rates!H$9*60/0.95/$F46</f>
        <v>0</v>
      </c>
      <c r="S46" s="42">
        <f>$C46*100/Rates!I$9*60/0.95/$F46</f>
        <v>0</v>
      </c>
      <c r="T46" s="42">
        <f>$C46*100/Rates!J$9*60/0.95/$F46</f>
        <v>0</v>
      </c>
      <c r="U46" s="42">
        <f>$C46*100/Rates!K$9*60/0.95/$F46</f>
        <v>0</v>
      </c>
      <c r="V46" s="42">
        <f>$C46*100/Rates!L$9*60/0.95/$F46</f>
        <v>0</v>
      </c>
      <c r="W46" s="42">
        <f>$C46*100/Rates!M$9*60/0.95/$F46</f>
        <v>0</v>
      </c>
      <c r="X46" s="45">
        <f>$D46*100/Rates!B$13*60/0.95/$F46</f>
        <v>4.6672993450223261</v>
      </c>
      <c r="Y46">
        <f>$D46*100/Rates!C$13*60/0.95/$F46</f>
        <v>4.4186135568955418</v>
      </c>
      <c r="Z46">
        <f>$D46*100/Rates!D$13*60/0.95/$F46</f>
        <v>4.1575316457450437</v>
      </c>
      <c r="AA46">
        <f>$D46*100/Rates!E$13*60/0.95/$F46</f>
        <v>4.1781042269880473</v>
      </c>
      <c r="AB46">
        <f>$D46*100/Rates!F$13*60/0.95/$F46</f>
        <v>3.9305652545892626</v>
      </c>
      <c r="AC46">
        <f>$D46*100/Rates!G$13*60/0.95/$F46</f>
        <v>3.6682170997608328</v>
      </c>
      <c r="AD46">
        <f>$D46*100/Rates!H$13*60/0.95/$F46</f>
        <v>3.752697251149264</v>
      </c>
      <c r="AE46">
        <f>$D46*100/Rates!I$13*60/0.95/$F46</f>
        <v>3.5048776213563881</v>
      </c>
      <c r="AF46">
        <f>$D46*100/Rates!J$13*60/0.95/$F46</f>
        <v>3.24299081585001</v>
      </c>
    </row>
    <row r="47" spans="1:32" x14ac:dyDescent="0.35">
      <c r="A47" t="s">
        <v>90</v>
      </c>
      <c r="B47">
        <v>50</v>
      </c>
      <c r="C47">
        <v>35</v>
      </c>
      <c r="F47">
        <v>25</v>
      </c>
      <c r="I47" s="45">
        <f>$B47*100/Rates!B$6*60/0.95/$F47</f>
        <v>8.4605351288468995</v>
      </c>
      <c r="J47">
        <f>$B47*100/Rates!C$6*60/0.95/$F47</f>
        <v>7.3099415204678371</v>
      </c>
      <c r="K47">
        <f>$B47*100/Rates!D$6*60/0.95/$F47</f>
        <v>6.0963218857955699</v>
      </c>
      <c r="L47" s="47">
        <f>$C47*100/Rates!B$9*60/0.95/$F47</f>
        <v>4.9814677538917724</v>
      </c>
      <c r="M47" s="42">
        <f>$C47*100/Rates!C$9*60/0.95/$F47</f>
        <v>4.808105091439856</v>
      </c>
      <c r="N47" s="42">
        <f>$C47*100/Rates!D$9*60/0.95/$F47</f>
        <v>4.4254781096886369</v>
      </c>
      <c r="O47" s="42">
        <f>$C47*100/Rates!E$9*60/0.95/$F47</f>
        <v>4.5297670405522004</v>
      </c>
      <c r="P47" s="42">
        <f>$C47*100/Rates!F$9*60/0.95/$F47</f>
        <v>4.1688379364252217</v>
      </c>
      <c r="Q47" s="42">
        <f>$C47*100/Rates!G$9*60/0.95/$F47</f>
        <v>3.7867688493181566</v>
      </c>
      <c r="R47" s="42">
        <f>$C47*100/Rates!H$9*60/0.95/$F47</f>
        <v>3.9973351099267158</v>
      </c>
      <c r="S47" s="42">
        <f>$C47*100/Rates!I$9*60/0.95/$F47</f>
        <v>3.6357340720221605</v>
      </c>
      <c r="T47" s="42">
        <f>$C47*100/Rates!J$9*60/0.95/$F47</f>
        <v>3.254363365166689</v>
      </c>
      <c r="U47" s="42">
        <f>$C47*100/Rates!K$9*60/0.95/$F47</f>
        <v>3.754609453570231</v>
      </c>
      <c r="V47" s="42">
        <f>$C47*100/Rates!L$9*60/0.95/$F47</f>
        <v>3.3929797632992695</v>
      </c>
      <c r="W47" s="42">
        <f>$C47*100/Rates!M$9*60/0.95/$F47</f>
        <v>3.0116162340456047</v>
      </c>
      <c r="X47" s="45">
        <f>$D47*100/Rates!B$13*60/0.95/$F47</f>
        <v>0</v>
      </c>
      <c r="Y47">
        <f>$D47*100/Rates!C$13*60/0.95/$F47</f>
        <v>0</v>
      </c>
      <c r="Z47">
        <f>$D47*100/Rates!D$13*60/0.95/$F47</f>
        <v>0</v>
      </c>
      <c r="AA47">
        <f>$D47*100/Rates!E$13*60/0.95/$F47</f>
        <v>0</v>
      </c>
      <c r="AB47">
        <f>$D47*100/Rates!F$13*60/0.95/$F47</f>
        <v>0</v>
      </c>
      <c r="AC47">
        <f>$D47*100/Rates!G$13*60/0.95/$F47</f>
        <v>0</v>
      </c>
      <c r="AD47">
        <f>$D47*100/Rates!H$13*60/0.95/$F47</f>
        <v>0</v>
      </c>
      <c r="AE47">
        <f>$D47*100/Rates!I$13*60/0.95/$F47</f>
        <v>0</v>
      </c>
      <c r="AF47">
        <f>$D47*100/Rates!J$13*60/0.95/$F47</f>
        <v>0</v>
      </c>
    </row>
    <row r="48" spans="1:32" x14ac:dyDescent="0.35">
      <c r="A48" t="s">
        <v>91</v>
      </c>
      <c r="B48">
        <v>80</v>
      </c>
      <c r="F48">
        <v>30</v>
      </c>
      <c r="I48" s="45">
        <f>$B48*100/Rates!B$6*60/0.95/$F48</f>
        <v>11.280713505129201</v>
      </c>
      <c r="J48">
        <f>$B48*100/Rates!C$6*60/0.95/$F48</f>
        <v>9.7465886939571149</v>
      </c>
      <c r="K48">
        <f>$B48*100/Rates!D$6*60/0.95/$F48</f>
        <v>8.1284291810607598</v>
      </c>
      <c r="L48" s="47">
        <f>$C48*100/Rates!B$9*60/0.95/$F48</f>
        <v>0</v>
      </c>
      <c r="M48" s="42">
        <f>$C48*100/Rates!C$9*60/0.95/$F48</f>
        <v>0</v>
      </c>
      <c r="N48" s="42">
        <f>$C48*100/Rates!D$9*60/0.95/$F48</f>
        <v>0</v>
      </c>
      <c r="O48" s="42">
        <f>$C48*100/Rates!E$9*60/0.95/$F48</f>
        <v>0</v>
      </c>
      <c r="P48" s="42">
        <f>$C48*100/Rates!F$9*60/0.95/$F48</f>
        <v>0</v>
      </c>
      <c r="Q48" s="42">
        <f>$C48*100/Rates!G$9*60/0.95/$F48</f>
        <v>0</v>
      </c>
      <c r="R48" s="42">
        <f>$C48*100/Rates!H$9*60/0.95/$F48</f>
        <v>0</v>
      </c>
      <c r="S48" s="42">
        <f>$C48*100/Rates!I$9*60/0.95/$F48</f>
        <v>0</v>
      </c>
      <c r="T48" s="42">
        <f>$C48*100/Rates!J$9*60/0.95/$F48</f>
        <v>0</v>
      </c>
      <c r="U48" s="42">
        <f>$C48*100/Rates!K$9*60/0.95/$F48</f>
        <v>0</v>
      </c>
      <c r="V48" s="42">
        <f>$C48*100/Rates!L$9*60/0.95/$F48</f>
        <v>0</v>
      </c>
      <c r="W48" s="42">
        <f>$C48*100/Rates!M$9*60/0.95/$F48</f>
        <v>0</v>
      </c>
      <c r="X48" s="45">
        <f>$D48*100/Rates!B$13*60/0.95/$F48</f>
        <v>0</v>
      </c>
      <c r="Y48">
        <f>$D48*100/Rates!C$13*60/0.95/$F48</f>
        <v>0</v>
      </c>
      <c r="Z48">
        <f>$D48*100/Rates!D$13*60/0.95/$F48</f>
        <v>0</v>
      </c>
      <c r="AA48">
        <f>$D48*100/Rates!E$13*60/0.95/$F48</f>
        <v>0</v>
      </c>
      <c r="AB48">
        <f>$D48*100/Rates!F$13*60/0.95/$F48</f>
        <v>0</v>
      </c>
      <c r="AC48">
        <f>$D48*100/Rates!G$13*60/0.95/$F48</f>
        <v>0</v>
      </c>
      <c r="AD48">
        <f>$D48*100/Rates!H$13*60/0.95/$F48</f>
        <v>0</v>
      </c>
      <c r="AE48">
        <f>$D48*100/Rates!I$13*60/0.95/$F48</f>
        <v>0</v>
      </c>
      <c r="AF48">
        <f>$D48*100/Rates!J$13*60/0.95/$F48</f>
        <v>0</v>
      </c>
    </row>
    <row r="49" spans="1:32" x14ac:dyDescent="0.35">
      <c r="A49" t="s">
        <v>92</v>
      </c>
      <c r="B49">
        <v>60</v>
      </c>
      <c r="D49">
        <v>75</v>
      </c>
      <c r="F49">
        <v>30</v>
      </c>
      <c r="I49" s="45">
        <f>$B49*100/Rates!B$6*60/0.95/$F49</f>
        <v>8.4605351288468995</v>
      </c>
      <c r="J49">
        <f>$B49*100/Rates!C$6*60/0.95/$F49</f>
        <v>7.3099415204678362</v>
      </c>
      <c r="K49">
        <f>$B49*100/Rates!D$6*60/0.95/$F49</f>
        <v>6.0963218857955708</v>
      </c>
      <c r="L49" s="47">
        <f>$C49*100/Rates!B$9*60/0.95/$F49</f>
        <v>0</v>
      </c>
      <c r="M49" s="42">
        <f>$C49*100/Rates!C$9*60/0.95/$F49</f>
        <v>0</v>
      </c>
      <c r="N49" s="42">
        <f>$C49*100/Rates!D$9*60/0.95/$F49</f>
        <v>0</v>
      </c>
      <c r="O49" s="42">
        <f>$C49*100/Rates!E$9*60/0.95/$F49</f>
        <v>0</v>
      </c>
      <c r="P49" s="42">
        <f>$C49*100/Rates!F$9*60/0.95/$F49</f>
        <v>0</v>
      </c>
      <c r="Q49" s="42">
        <f>$C49*100/Rates!G$9*60/0.95/$F49</f>
        <v>0</v>
      </c>
      <c r="R49" s="42">
        <f>$C49*100/Rates!H$9*60/0.95/$F49</f>
        <v>0</v>
      </c>
      <c r="S49" s="42">
        <f>$C49*100/Rates!I$9*60/0.95/$F49</f>
        <v>0</v>
      </c>
      <c r="T49" s="42">
        <f>$C49*100/Rates!J$9*60/0.95/$F49</f>
        <v>0</v>
      </c>
      <c r="U49" s="42">
        <f>$C49*100/Rates!K$9*60/0.95/$F49</f>
        <v>0</v>
      </c>
      <c r="V49" s="42">
        <f>$C49*100/Rates!L$9*60/0.95/$F49</f>
        <v>0</v>
      </c>
      <c r="W49" s="42">
        <f>$C49*100/Rates!M$9*60/0.95/$F49</f>
        <v>0</v>
      </c>
      <c r="X49" s="45">
        <f>$D49*100/Rates!B$13*60/0.95/$F49</f>
        <v>7.9344088865379536</v>
      </c>
      <c r="Y49">
        <f>$D49*100/Rates!C$13*60/0.95/$F49</f>
        <v>7.51164304672242</v>
      </c>
      <c r="Z49">
        <f>$D49*100/Rates!D$13*60/0.95/$F49</f>
        <v>7.0678037977665742</v>
      </c>
      <c r="AA49">
        <f>$D49*100/Rates!E$13*60/0.95/$F49</f>
        <v>7.1027771858796784</v>
      </c>
      <c r="AB49">
        <f>$D49*100/Rates!F$13*60/0.95/$F49</f>
        <v>6.6819609328017462</v>
      </c>
      <c r="AC49">
        <f>$D49*100/Rates!G$13*60/0.95/$F49</f>
        <v>6.2359690695934153</v>
      </c>
      <c r="AD49">
        <f>$D49*100/Rates!H$13*60/0.95/$F49</f>
        <v>6.3795853269537481</v>
      </c>
      <c r="AE49">
        <f>$D49*100/Rates!I$13*60/0.95/$F49</f>
        <v>5.9582919563058585</v>
      </c>
      <c r="AF49">
        <f>$D49*100/Rates!J$13*60/0.95/$F49</f>
        <v>5.5130843869450166</v>
      </c>
    </row>
    <row r="50" spans="1:32" x14ac:dyDescent="0.35">
      <c r="A50" t="s">
        <v>93</v>
      </c>
      <c r="B50">
        <v>55</v>
      </c>
      <c r="D50">
        <v>60</v>
      </c>
      <c r="F50">
        <v>22</v>
      </c>
      <c r="I50" s="45">
        <f>$B50*100/Rates!B$6*60/0.95/$F50</f>
        <v>10.575668911058626</v>
      </c>
      <c r="J50">
        <f>$B50*100/Rates!C$6*60/0.95/$F50</f>
        <v>9.1374269005847975</v>
      </c>
      <c r="K50">
        <f>$B50*100/Rates!D$6*60/0.95/$F50</f>
        <v>7.6204023572444637</v>
      </c>
      <c r="L50" s="47">
        <f>$C50*100/Rates!B$9*60/0.95/$F50</f>
        <v>0</v>
      </c>
      <c r="M50" s="42">
        <f>$C50*100/Rates!C$9*60/0.95/$F50</f>
        <v>0</v>
      </c>
      <c r="N50" s="42">
        <f>$C50*100/Rates!D$9*60/0.95/$F50</f>
        <v>0</v>
      </c>
      <c r="O50" s="42">
        <f>$C50*100/Rates!E$9*60/0.95/$F50</f>
        <v>0</v>
      </c>
      <c r="P50" s="42">
        <f>$C50*100/Rates!F$9*60/0.95/$F50</f>
        <v>0</v>
      </c>
      <c r="Q50" s="42">
        <f>$C50*100/Rates!G$9*60/0.95/$F50</f>
        <v>0</v>
      </c>
      <c r="R50" s="42">
        <f>$C50*100/Rates!H$9*60/0.95/$F50</f>
        <v>0</v>
      </c>
      <c r="S50" s="42">
        <f>$C50*100/Rates!I$9*60/0.95/$F50</f>
        <v>0</v>
      </c>
      <c r="T50" s="42">
        <f>$C50*100/Rates!J$9*60/0.95/$F50</f>
        <v>0</v>
      </c>
      <c r="U50" s="42">
        <f>$C50*100/Rates!K$9*60/0.95/$F50</f>
        <v>0</v>
      </c>
      <c r="V50" s="42">
        <f>$C50*100/Rates!L$9*60/0.95/$F50</f>
        <v>0</v>
      </c>
      <c r="W50" s="42">
        <f>$C50*100/Rates!M$9*60/0.95/$F50</f>
        <v>0</v>
      </c>
      <c r="X50" s="45">
        <f>$D50*100/Rates!B$13*60/0.95/$F50</f>
        <v>8.6557187853141304</v>
      </c>
      <c r="Y50">
        <f>$D50*100/Rates!C$13*60/0.95/$F50</f>
        <v>8.1945196873335497</v>
      </c>
      <c r="Z50">
        <f>$D50*100/Rates!D$13*60/0.95/$F50</f>
        <v>7.7103314157453546</v>
      </c>
      <c r="AA50">
        <f>$D50*100/Rates!E$13*60/0.95/$F50</f>
        <v>7.7484842027778313</v>
      </c>
      <c r="AB50">
        <f>$D50*100/Rates!F$13*60/0.95/$F50</f>
        <v>7.2894119266928152</v>
      </c>
      <c r="AC50">
        <f>$D50*100/Rates!G$13*60/0.95/$F50</f>
        <v>6.8028753486473619</v>
      </c>
      <c r="AD50">
        <f>$D50*100/Rates!H$13*60/0.95/$F50</f>
        <v>6.9595476294040903</v>
      </c>
      <c r="AE50">
        <f>$D50*100/Rates!I$13*60/0.95/$F50</f>
        <v>6.4999548614245732</v>
      </c>
      <c r="AF50">
        <f>$D50*100/Rates!J$13*60/0.95/$F50</f>
        <v>6.0142738766672901</v>
      </c>
    </row>
    <row r="51" spans="1:32" s="43" customFormat="1" x14ac:dyDescent="0.35">
      <c r="A51" s="43" t="s">
        <v>94</v>
      </c>
      <c r="B51" s="43">
        <v>120</v>
      </c>
      <c r="D51" s="43">
        <v>70</v>
      </c>
      <c r="F51" s="43">
        <v>28</v>
      </c>
      <c r="I51" s="46">
        <f>$B51*100/Rates!B$6*60/0.95/$F51</f>
        <v>18.129718133243355</v>
      </c>
      <c r="J51" s="43">
        <f>$B51*100/Rates!C$6*60/0.95/$F51</f>
        <v>15.664160401002507</v>
      </c>
      <c r="K51" s="43">
        <f>$B51*100/Rates!D$6*60/0.95/$F51</f>
        <v>13.063546898133366</v>
      </c>
      <c r="L51" s="48">
        <f>$C51*100/Rates!B$9*60/0.95/$F51</f>
        <v>0</v>
      </c>
      <c r="M51" s="44">
        <f>$C51*100/Rates!C$9*60/0.95/$F51</f>
        <v>0</v>
      </c>
      <c r="N51" s="44">
        <f>$C51*100/Rates!D$9*60/0.95/$F51</f>
        <v>0</v>
      </c>
      <c r="O51" s="44">
        <f>$C51*100/Rates!E$9*60/0.95/$F51</f>
        <v>0</v>
      </c>
      <c r="P51" s="44">
        <f>$C51*100/Rates!F$9*60/0.95/$F51</f>
        <v>0</v>
      </c>
      <c r="Q51" s="44">
        <f>$C51*100/Rates!G$9*60/0.95/$F51</f>
        <v>0</v>
      </c>
      <c r="R51" s="44">
        <f>$C51*100/Rates!H$9*60/0.95/$F51</f>
        <v>0</v>
      </c>
      <c r="S51" s="44">
        <f>$C51*100/Rates!I$9*60/0.95/$F51</f>
        <v>0</v>
      </c>
      <c r="T51" s="44">
        <f>$C51*100/Rates!J$9*60/0.95/$F51</f>
        <v>0</v>
      </c>
      <c r="U51" s="44">
        <f>$C51*100/Rates!K$9*60/0.95/$F51</f>
        <v>0</v>
      </c>
      <c r="V51" s="44">
        <f>$C51*100/Rates!L$9*60/0.95/$F51</f>
        <v>0</v>
      </c>
      <c r="W51" s="44">
        <f>$C51*100/Rates!M$9*60/0.95/$F51</f>
        <v>0</v>
      </c>
      <c r="X51" s="46">
        <f>$D51*100/Rates!B$13*60/0.95/$F51</f>
        <v>7.9344088865379536</v>
      </c>
      <c r="Y51" s="43">
        <f>$D51*100/Rates!C$13*60/0.95/$F51</f>
        <v>7.5116430467224191</v>
      </c>
      <c r="Z51" s="43">
        <f>$D51*100/Rates!D$13*60/0.95/$F51</f>
        <v>7.0678037977665733</v>
      </c>
      <c r="AA51" s="43">
        <f>$D51*100/Rates!E$13*60/0.95/$F51</f>
        <v>7.1027771858796793</v>
      </c>
      <c r="AB51" s="43">
        <f>$D51*100/Rates!F$13*60/0.95/$F51</f>
        <v>6.6819609328017462</v>
      </c>
      <c r="AC51" s="43">
        <f>$D51*100/Rates!G$13*60/0.95/$F51</f>
        <v>6.2359690695934153</v>
      </c>
      <c r="AD51" s="43">
        <f>$D51*100/Rates!H$13*60/0.95/$F51</f>
        <v>6.3795853269537472</v>
      </c>
      <c r="AE51" s="43">
        <f>$D51*100/Rates!I$13*60/0.95/$F51</f>
        <v>5.9582919563058585</v>
      </c>
      <c r="AF51" s="43">
        <f>$D51*100/Rates!J$13*60/0.95/$F51</f>
        <v>5.5130843869450157</v>
      </c>
    </row>
    <row r="52" spans="1:32" x14ac:dyDescent="0.35">
      <c r="A52" t="s">
        <v>97</v>
      </c>
      <c r="B52">
        <v>500</v>
      </c>
      <c r="F52">
        <v>130</v>
      </c>
      <c r="I52" s="45">
        <f>$B52*100/Rates!B$6/0.95</f>
        <v>35.252229703528748</v>
      </c>
      <c r="J52">
        <f>$B52*100/Rates!C$6/0.95</f>
        <v>30.458089668615987</v>
      </c>
      <c r="K52">
        <f>$B52*100/Rates!D$6/0.95</f>
        <v>25.401341190814879</v>
      </c>
      <c r="L52" s="47">
        <f>$C52*100/Rates!B$9/0.95</f>
        <v>0</v>
      </c>
      <c r="M52" s="42">
        <f>$C52*100/Rates!C$9/0.95</f>
        <v>0</v>
      </c>
      <c r="N52" s="42">
        <f>$C52*100/Rates!D$9/0.95</f>
        <v>0</v>
      </c>
      <c r="O52" s="42">
        <f>$C52*100/Rates!E$9/0.95</f>
        <v>0</v>
      </c>
      <c r="P52" s="42">
        <f>$C52*100/Rates!F$9/0.95</f>
        <v>0</v>
      </c>
      <c r="Q52" s="42">
        <f>$C52*100/Rates!G$9/0.95</f>
        <v>0</v>
      </c>
      <c r="R52" s="42">
        <f>$C52*100/Rates!H$9/0.95</f>
        <v>0</v>
      </c>
      <c r="S52" s="42">
        <f>$C52*100/Rates!I$9/0.95</f>
        <v>0</v>
      </c>
      <c r="T52" s="42">
        <f>$C52*100/Rates!J$9/0.95</f>
        <v>0</v>
      </c>
      <c r="U52" s="42">
        <f>$C52*100/Rates!K$9/0.95</f>
        <v>0</v>
      </c>
      <c r="V52" s="42">
        <f>$C52*100/Rates!L$9/0.95</f>
        <v>0</v>
      </c>
      <c r="W52" s="42">
        <f>$C52*100/Rates!M$9/0.95</f>
        <v>0</v>
      </c>
      <c r="X52" s="45">
        <f>$D52*100/Rates!B$13/0.95</f>
        <v>0</v>
      </c>
      <c r="Y52">
        <f>$D52*100/Rates!C$13/0.95</f>
        <v>0</v>
      </c>
      <c r="Z52">
        <f>$D52*100/Rates!D$13/0.95</f>
        <v>0</v>
      </c>
      <c r="AA52">
        <f>$D52*100/Rates!E$13/0.95</f>
        <v>0</v>
      </c>
      <c r="AB52">
        <f>$D52*100/Rates!F$13/0.95</f>
        <v>0</v>
      </c>
      <c r="AC52">
        <f>$D52*100/Rates!G$13/0.95</f>
        <v>0</v>
      </c>
      <c r="AD52">
        <f>$D52*100/Rates!H$13/0.95</f>
        <v>0</v>
      </c>
      <c r="AE52">
        <f>$D52*100/Rates!I$13/0.95</f>
        <v>0</v>
      </c>
      <c r="AF52">
        <f>$D52*100/Rates!J$13/0.95</f>
        <v>0</v>
      </c>
    </row>
    <row r="53" spans="1:32" x14ac:dyDescent="0.35">
      <c r="A53" t="s">
        <v>98</v>
      </c>
      <c r="B53">
        <v>800</v>
      </c>
      <c r="D53">
        <v>200</v>
      </c>
      <c r="F53">
        <v>160</v>
      </c>
      <c r="I53" s="45">
        <f>$B53*100/Rates!B$6/0.95</f>
        <v>56.403567525645997</v>
      </c>
      <c r="J53">
        <f>$B53*100/Rates!C$6/0.95</f>
        <v>48.732943469785582</v>
      </c>
      <c r="K53">
        <f>$B53*100/Rates!D$6/0.95</f>
        <v>40.642145905303799</v>
      </c>
      <c r="L53" s="47">
        <f>$C53*100/Rates!B$9/0.95</f>
        <v>0</v>
      </c>
      <c r="M53" s="42">
        <f>$C53*100/Rates!C$9/0.95</f>
        <v>0</v>
      </c>
      <c r="N53" s="42">
        <f>$C53*100/Rates!D$9/0.95</f>
        <v>0</v>
      </c>
      <c r="O53" s="42">
        <f>$C53*100/Rates!E$9/0.95</f>
        <v>0</v>
      </c>
      <c r="P53" s="42">
        <f>$C53*100/Rates!F$9/0.95</f>
        <v>0</v>
      </c>
      <c r="Q53" s="42">
        <f>$C53*100/Rates!G$9/0.95</f>
        <v>0</v>
      </c>
      <c r="R53" s="42">
        <f>$C53*100/Rates!H$9/0.95</f>
        <v>0</v>
      </c>
      <c r="S53" s="42">
        <f>$C53*100/Rates!I$9/0.95</f>
        <v>0</v>
      </c>
      <c r="T53" s="42">
        <f>$C53*100/Rates!J$9/0.95</f>
        <v>0</v>
      </c>
      <c r="U53" s="42">
        <f>$C53*100/Rates!K$9/0.95</f>
        <v>0</v>
      </c>
      <c r="V53" s="42">
        <f>$C53*100/Rates!L$9/0.95</f>
        <v>0</v>
      </c>
      <c r="W53" s="42">
        <f>$C53*100/Rates!M$9/0.95</f>
        <v>0</v>
      </c>
      <c r="X53" s="45">
        <f>$D53*100/Rates!B$13/0.95</f>
        <v>10.579211848717271</v>
      </c>
      <c r="Y53">
        <f>$D53*100/Rates!C$13/0.95</f>
        <v>10.01552406229656</v>
      </c>
      <c r="Z53">
        <f>$D53*100/Rates!D$13/0.95</f>
        <v>9.4237383970220989</v>
      </c>
      <c r="AA53">
        <f>$D53*100/Rates!E$13/0.95</f>
        <v>9.4703695811729052</v>
      </c>
      <c r="AB53">
        <f>$D53*100/Rates!F$13/0.95</f>
        <v>8.909281243735661</v>
      </c>
      <c r="AC53">
        <f>$D53*100/Rates!G$13/0.95</f>
        <v>8.3146254261245538</v>
      </c>
      <c r="AD53">
        <f>$D53*100/Rates!H$13/0.95</f>
        <v>8.5061137692716642</v>
      </c>
      <c r="AE53">
        <f>$D53*100/Rates!I$13/0.95</f>
        <v>7.9443892750744789</v>
      </c>
      <c r="AF53">
        <f>$D53*100/Rates!J$13/0.95</f>
        <v>7.3507791825933548</v>
      </c>
    </row>
    <row r="54" spans="1:32" x14ac:dyDescent="0.35">
      <c r="A54" t="s">
        <v>99</v>
      </c>
      <c r="B54">
        <v>1000</v>
      </c>
      <c r="D54">
        <v>800</v>
      </c>
      <c r="F54">
        <v>190</v>
      </c>
      <c r="I54" s="45">
        <f>$B54*100/Rates!B$6/0.95</f>
        <v>70.504459407057496</v>
      </c>
      <c r="J54">
        <f>$B54*100/Rates!C$6/0.95</f>
        <v>60.916179337231974</v>
      </c>
      <c r="K54">
        <f>$B54*100/Rates!D$6/0.95</f>
        <v>50.802682381629758</v>
      </c>
      <c r="L54" s="47">
        <f>$C54*100/Rates!B$9/0.95</f>
        <v>0</v>
      </c>
      <c r="M54" s="42">
        <f>$C54*100/Rates!C$9/0.95</f>
        <v>0</v>
      </c>
      <c r="N54" s="42">
        <f>$C54*100/Rates!D$9/0.95</f>
        <v>0</v>
      </c>
      <c r="O54" s="42">
        <f>$C54*100/Rates!E$9/0.95</f>
        <v>0</v>
      </c>
      <c r="P54" s="42">
        <f>$C54*100/Rates!F$9/0.95</f>
        <v>0</v>
      </c>
      <c r="Q54" s="42">
        <f>$C54*100/Rates!G$9/0.95</f>
        <v>0</v>
      </c>
      <c r="R54" s="42">
        <f>$C54*100/Rates!H$9/0.95</f>
        <v>0</v>
      </c>
      <c r="S54" s="42">
        <f>$C54*100/Rates!I$9/0.95</f>
        <v>0</v>
      </c>
      <c r="T54" s="42">
        <f>$C54*100/Rates!J$9/0.95</f>
        <v>0</v>
      </c>
      <c r="U54" s="42">
        <f>$C54*100/Rates!K$9/0.95</f>
        <v>0</v>
      </c>
      <c r="V54" s="42">
        <f>$C54*100/Rates!L$9/0.95</f>
        <v>0</v>
      </c>
      <c r="W54" s="42">
        <f>$C54*100/Rates!M$9/0.95</f>
        <v>0</v>
      </c>
      <c r="X54" s="45">
        <f>$D54*100/Rates!B$13/0.95</f>
        <v>42.316847394869086</v>
      </c>
      <c r="Y54">
        <f>$D54*100/Rates!C$13/0.95</f>
        <v>40.06209624918624</v>
      </c>
      <c r="Z54">
        <f>$D54*100/Rates!D$13/0.95</f>
        <v>37.694953588088396</v>
      </c>
      <c r="AA54">
        <f>$D54*100/Rates!E$13/0.95</f>
        <v>37.881478324691621</v>
      </c>
      <c r="AB54">
        <f>$D54*100/Rates!F$13/0.95</f>
        <v>35.637124974942644</v>
      </c>
      <c r="AC54">
        <f>$D54*100/Rates!G$13/0.95</f>
        <v>33.258501704498215</v>
      </c>
      <c r="AD54">
        <f>$D54*100/Rates!H$13/0.95</f>
        <v>34.024455077086657</v>
      </c>
      <c r="AE54">
        <f>$D54*100/Rates!I$13/0.95</f>
        <v>31.777557100297916</v>
      </c>
      <c r="AF54">
        <f>$D54*100/Rates!J$13/0.95</f>
        <v>29.403116730373419</v>
      </c>
    </row>
    <row r="55" spans="1:32" x14ac:dyDescent="0.35">
      <c r="A55" t="s">
        <v>100</v>
      </c>
      <c r="B55">
        <v>0</v>
      </c>
      <c r="D55">
        <v>50</v>
      </c>
      <c r="F55">
        <v>25</v>
      </c>
      <c r="I55" s="45">
        <f>$B55*100/Rates!B$6/0.95</f>
        <v>0</v>
      </c>
      <c r="J55">
        <f>$B55*100/Rates!C$6/0.95</f>
        <v>0</v>
      </c>
      <c r="K55">
        <f>$B55*100/Rates!D$6/0.95</f>
        <v>0</v>
      </c>
      <c r="L55" s="47">
        <f>$C55*100/Rates!B$9/0.95</f>
        <v>0</v>
      </c>
      <c r="M55" s="42">
        <f>$C55*100/Rates!C$9/0.95</f>
        <v>0</v>
      </c>
      <c r="N55" s="42">
        <f>$C55*100/Rates!D$9/0.95</f>
        <v>0</v>
      </c>
      <c r="O55" s="42">
        <f>$C55*100/Rates!E$9/0.95</f>
        <v>0</v>
      </c>
      <c r="P55" s="42">
        <f>$C55*100/Rates!F$9/0.95</f>
        <v>0</v>
      </c>
      <c r="Q55" s="42">
        <f>$C55*100/Rates!G$9/0.95</f>
        <v>0</v>
      </c>
      <c r="R55" s="42">
        <f>$C55*100/Rates!H$9/0.95</f>
        <v>0</v>
      </c>
      <c r="S55" s="42">
        <f>$C55*100/Rates!I$9/0.95</f>
        <v>0</v>
      </c>
      <c r="T55" s="42">
        <f>$C55*100/Rates!J$9/0.95</f>
        <v>0</v>
      </c>
      <c r="U55" s="42">
        <f>$C55*100/Rates!K$9/0.95</f>
        <v>0</v>
      </c>
      <c r="V55" s="42">
        <f>$C55*100/Rates!L$9/0.95</f>
        <v>0</v>
      </c>
      <c r="W55" s="42">
        <f>$C55*100/Rates!M$9/0.95</f>
        <v>0</v>
      </c>
      <c r="X55" s="45">
        <f>$D55*100/Rates!B$13/0.95</f>
        <v>2.6448029621793179</v>
      </c>
      <c r="Y55">
        <f>$D55*100/Rates!C$13/0.95</f>
        <v>2.50388101557414</v>
      </c>
      <c r="Z55">
        <f>$D55*100/Rates!D$13/0.95</f>
        <v>2.3559345992555247</v>
      </c>
      <c r="AA55">
        <f>$D55*100/Rates!E$13/0.95</f>
        <v>2.3675923952932263</v>
      </c>
      <c r="AB55">
        <f>$D55*100/Rates!F$13/0.95</f>
        <v>2.2273203109339152</v>
      </c>
      <c r="AC55">
        <f>$D55*100/Rates!G$13/0.95</f>
        <v>2.0786563565311384</v>
      </c>
      <c r="AD55">
        <f>$D55*100/Rates!H$13/0.95</f>
        <v>2.126528442317916</v>
      </c>
      <c r="AE55">
        <f>$D55*100/Rates!I$13/0.95</f>
        <v>1.9860973187686197</v>
      </c>
      <c r="AF55">
        <f>$D55*100/Rates!J$13/0.95</f>
        <v>1.8376947956483387</v>
      </c>
    </row>
    <row r="56" spans="1:32" x14ac:dyDescent="0.35">
      <c r="A56" t="s">
        <v>147</v>
      </c>
      <c r="B56">
        <v>75</v>
      </c>
      <c r="F56">
        <v>25</v>
      </c>
      <c r="I56" s="45">
        <f>$B56*100/Rates!B$6/0.95</f>
        <v>5.2878344555293131</v>
      </c>
      <c r="J56">
        <f>$B56*100/Rates!C$6/0.95</f>
        <v>4.5687134502923978</v>
      </c>
      <c r="K56">
        <f>$B56*100/Rates!D$6/0.95</f>
        <v>3.8102011786222314</v>
      </c>
      <c r="L56" s="47">
        <f>$C56*100/Rates!B$9/0.95</f>
        <v>0</v>
      </c>
      <c r="M56" s="42">
        <f>$C56*100/Rates!C$9/0.95</f>
        <v>0</v>
      </c>
      <c r="N56" s="42">
        <f>$C56*100/Rates!D$9/0.95</f>
        <v>0</v>
      </c>
      <c r="O56" s="42">
        <f>$C56*100/Rates!E$9/0.95</f>
        <v>0</v>
      </c>
      <c r="P56" s="42">
        <f>$C56*100/Rates!F$9/0.95</f>
        <v>0</v>
      </c>
      <c r="Q56" s="42">
        <f>$C56*100/Rates!G$9/0.95</f>
        <v>0</v>
      </c>
      <c r="R56" s="42">
        <f>$C56*100/Rates!H$9/0.95</f>
        <v>0</v>
      </c>
      <c r="S56" s="42">
        <f>$C56*100/Rates!I$9/0.95</f>
        <v>0</v>
      </c>
      <c r="T56" s="42">
        <f>$C56*100/Rates!J$9/0.95</f>
        <v>0</v>
      </c>
      <c r="U56" s="42">
        <f>$C56*100/Rates!K$9/0.95</f>
        <v>0</v>
      </c>
      <c r="V56" s="42">
        <f>$C56*100/Rates!L$9/0.95</f>
        <v>0</v>
      </c>
      <c r="W56" s="42">
        <f>$C56*100/Rates!M$9/0.95</f>
        <v>0</v>
      </c>
      <c r="X56" s="45">
        <f>$D56*100/Rates!B$13/0.95</f>
        <v>0</v>
      </c>
      <c r="Y56">
        <f>$D56*100/Rates!C$13/0.95</f>
        <v>0</v>
      </c>
      <c r="Z56">
        <f>$D56*100/Rates!D$13/0.95</f>
        <v>0</v>
      </c>
      <c r="AA56">
        <f>$D56*100/Rates!E$13/0.95</f>
        <v>0</v>
      </c>
      <c r="AB56">
        <f>$D56*100/Rates!F$13/0.95</f>
        <v>0</v>
      </c>
      <c r="AC56">
        <f>$D56*100/Rates!G$13/0.95</f>
        <v>0</v>
      </c>
      <c r="AD56">
        <f>$D56*100/Rates!H$13/0.95</f>
        <v>0</v>
      </c>
      <c r="AE56">
        <f>$D56*100/Rates!I$13/0.95</f>
        <v>0</v>
      </c>
      <c r="AF56">
        <f>$D56*100/Rates!J$13/0.95</f>
        <v>0</v>
      </c>
    </row>
    <row r="57" spans="1:32" x14ac:dyDescent="0.35">
      <c r="A57" t="s">
        <v>101</v>
      </c>
      <c r="B57">
        <v>175</v>
      </c>
      <c r="C57">
        <v>50</v>
      </c>
      <c r="F57">
        <v>75</v>
      </c>
      <c r="I57" s="45">
        <f>$B57*100/Rates!B$6/0.95</f>
        <v>12.338280396235062</v>
      </c>
      <c r="J57">
        <f>$B57*100/Rates!C$6/0.95</f>
        <v>10.660331384015596</v>
      </c>
      <c r="K57">
        <f>$B57*100/Rates!D$6/0.95</f>
        <v>8.8904694167852067</v>
      </c>
      <c r="L57" s="47">
        <f>$C57*100/Rates!B$9/0.95</f>
        <v>2.9651593773165308</v>
      </c>
      <c r="M57" s="42">
        <f>$C57*100/Rates!C$9/0.95</f>
        <v>2.8619673163332475</v>
      </c>
      <c r="N57" s="42">
        <f>$C57*100/Rates!D$9/0.95</f>
        <v>2.63421316052895</v>
      </c>
      <c r="O57" s="42">
        <f>$C57*100/Rates!E$9/0.95</f>
        <v>2.6962899050905955</v>
      </c>
      <c r="P57" s="42">
        <f>$C57*100/Rates!F$9/0.95</f>
        <v>2.4814511526340604</v>
      </c>
      <c r="Q57" s="42">
        <f>$C57*100/Rates!G$9/0.95</f>
        <v>2.2540290769750935</v>
      </c>
      <c r="R57" s="42">
        <f>$C57*100/Rates!H$9/0.95</f>
        <v>2.3793661368611403</v>
      </c>
      <c r="S57" s="42">
        <f>$C57*100/Rates!I$9/0.95</f>
        <v>2.1641274238227144</v>
      </c>
      <c r="T57" s="42">
        <f>$C57*100/Rates!J$9/0.95</f>
        <v>1.9371210506944581</v>
      </c>
      <c r="U57" s="42">
        <f>$C57*100/Rates!K$9/0.95</f>
        <v>2.2348865795060902</v>
      </c>
      <c r="V57" s="42">
        <f>$C57*100/Rates!L$9/0.95</f>
        <v>2.01963081148766</v>
      </c>
      <c r="W57" s="42">
        <f>$C57*100/Rates!M$9/0.95</f>
        <v>1.7926287107414312</v>
      </c>
      <c r="X57" s="45">
        <f>$D57*100/Rates!B$13/0.95</f>
        <v>0</v>
      </c>
      <c r="Y57">
        <f>$D57*100/Rates!C$13/0.95</f>
        <v>0</v>
      </c>
      <c r="Z57">
        <f>$D57*100/Rates!D$13/0.95</f>
        <v>0</v>
      </c>
      <c r="AA57">
        <f>$D57*100/Rates!E$13/0.95</f>
        <v>0</v>
      </c>
      <c r="AB57">
        <f>$D57*100/Rates!F$13/0.95</f>
        <v>0</v>
      </c>
      <c r="AC57">
        <f>$D57*100/Rates!G$13/0.95</f>
        <v>0</v>
      </c>
      <c r="AD57">
        <f>$D57*100/Rates!H$13/0.95</f>
        <v>0</v>
      </c>
      <c r="AE57">
        <f>$D57*100/Rates!I$13/0.95</f>
        <v>0</v>
      </c>
      <c r="AF57">
        <f>$D57*100/Rates!J$13/0.95</f>
        <v>0</v>
      </c>
    </row>
    <row r="58" spans="1:32" x14ac:dyDescent="0.35">
      <c r="A58" t="s">
        <v>3</v>
      </c>
      <c r="B58">
        <v>300</v>
      </c>
      <c r="C58">
        <v>200</v>
      </c>
      <c r="F58">
        <v>55</v>
      </c>
      <c r="I58" s="45">
        <f>$B58*100/Rates!B$6/0.95</f>
        <v>21.151337822117252</v>
      </c>
      <c r="J58">
        <f>$B58*100/Rates!C$6/0.95</f>
        <v>18.274853801169591</v>
      </c>
      <c r="K58">
        <f>$B58*100/Rates!D$6/0.95</f>
        <v>15.240804714488926</v>
      </c>
      <c r="L58" s="47">
        <f>$C58*100/Rates!B$9/0.95</f>
        <v>11.860637509266123</v>
      </c>
      <c r="M58" s="42">
        <f>$C58*100/Rates!C$9/0.95</f>
        <v>11.44786926533299</v>
      </c>
      <c r="N58" s="42">
        <f>$C58*100/Rates!D$9/0.95</f>
        <v>10.5368526421158</v>
      </c>
      <c r="O58" s="42">
        <f>$C58*100/Rates!E$9/0.95</f>
        <v>10.785159620362382</v>
      </c>
      <c r="P58" s="42">
        <f>$C58*100/Rates!F$9/0.95</f>
        <v>9.9258046105362414</v>
      </c>
      <c r="Q58" s="42">
        <f>$C58*100/Rates!G$9/0.95</f>
        <v>9.0161163079003739</v>
      </c>
      <c r="R58" s="42">
        <f>$C58*100/Rates!H$9/0.95</f>
        <v>9.5174645474445612</v>
      </c>
      <c r="S58" s="42">
        <f>$C58*100/Rates!I$9/0.95</f>
        <v>8.6565096952908576</v>
      </c>
      <c r="T58" s="42">
        <f>$C58*100/Rates!J$9/0.95</f>
        <v>7.7484842027778322</v>
      </c>
      <c r="U58" s="42">
        <f>$C58*100/Rates!K$9/0.95</f>
        <v>8.9395463180243606</v>
      </c>
      <c r="V58" s="42">
        <f>$C58*100/Rates!L$9/0.95</f>
        <v>8.07852324595064</v>
      </c>
      <c r="W58" s="42">
        <f>$C58*100/Rates!M$9/0.95</f>
        <v>7.1705148429657246</v>
      </c>
      <c r="X58" s="45">
        <f>$D58*100/Rates!B$13/0.95</f>
        <v>0</v>
      </c>
      <c r="Y58">
        <f>$D58*100/Rates!C$13/0.95</f>
        <v>0</v>
      </c>
      <c r="Z58">
        <f>$D58*100/Rates!D$13/0.95</f>
        <v>0</v>
      </c>
      <c r="AA58">
        <f>$D58*100/Rates!E$13/0.95</f>
        <v>0</v>
      </c>
      <c r="AB58">
        <f>$D58*100/Rates!F$13/0.95</f>
        <v>0</v>
      </c>
      <c r="AC58">
        <f>$D58*100/Rates!G$13/0.95</f>
        <v>0</v>
      </c>
      <c r="AD58">
        <f>$D58*100/Rates!H$13/0.95</f>
        <v>0</v>
      </c>
      <c r="AE58">
        <f>$D58*100/Rates!I$13/0.95</f>
        <v>0</v>
      </c>
      <c r="AF58">
        <f>$D58*100/Rates!J$13/0.95</f>
        <v>0</v>
      </c>
    </row>
    <row r="59" spans="1:32" x14ac:dyDescent="0.35">
      <c r="A59" t="s">
        <v>102</v>
      </c>
      <c r="B59">
        <v>75</v>
      </c>
      <c r="C59">
        <v>75</v>
      </c>
      <c r="F59">
        <v>20</v>
      </c>
      <c r="I59" s="45">
        <f>$B59*100/Rates!B$6/0.95</f>
        <v>5.2878344555293131</v>
      </c>
      <c r="J59">
        <f>$B59*100/Rates!C$6/0.95</f>
        <v>4.5687134502923978</v>
      </c>
      <c r="K59">
        <f>$B59*100/Rates!D$6/0.95</f>
        <v>3.8102011786222314</v>
      </c>
      <c r="L59" s="47">
        <f>$C59*100/Rates!B$9/0.95</f>
        <v>4.4477390659747957</v>
      </c>
      <c r="M59" s="42">
        <f>$C59*100/Rates!C$9/0.95</f>
        <v>4.2929509744998713</v>
      </c>
      <c r="N59" s="42">
        <f>$C59*100/Rates!D$9/0.95</f>
        <v>3.9513197407934251</v>
      </c>
      <c r="O59" s="42">
        <f>$C59*100/Rates!E$9/0.95</f>
        <v>4.0444348576358928</v>
      </c>
      <c r="P59" s="42">
        <f>$C59*100/Rates!F$9/0.95</f>
        <v>3.7221767289510908</v>
      </c>
      <c r="Q59" s="42">
        <f>$C59*100/Rates!G$9/0.95</f>
        <v>3.3810436154626395</v>
      </c>
      <c r="R59" s="42">
        <f>$C59*100/Rates!H$9/0.95</f>
        <v>3.5690492052917104</v>
      </c>
      <c r="S59" s="42">
        <f>$C59*100/Rates!I$9/0.95</f>
        <v>3.2461911357340725</v>
      </c>
      <c r="T59" s="42">
        <f>$C59*100/Rates!J$9/0.95</f>
        <v>2.9056815760416872</v>
      </c>
      <c r="U59" s="42">
        <f>$C59*100/Rates!K$9/0.95</f>
        <v>3.3523298692591355</v>
      </c>
      <c r="V59" s="42">
        <f>$C59*100/Rates!L$9/0.95</f>
        <v>3.0294462172314902</v>
      </c>
      <c r="W59" s="42">
        <f>$C59*100/Rates!M$9/0.95</f>
        <v>2.688943066112147</v>
      </c>
      <c r="X59" s="45">
        <f>$D59*100/Rates!B$13/0.95</f>
        <v>0</v>
      </c>
      <c r="Y59">
        <f>$D59*100/Rates!C$13/0.95</f>
        <v>0</v>
      </c>
      <c r="Z59">
        <f>$D59*100/Rates!D$13/0.95</f>
        <v>0</v>
      </c>
      <c r="AA59">
        <f>$D59*100/Rates!E$13/0.95</f>
        <v>0</v>
      </c>
      <c r="AB59">
        <f>$D59*100/Rates!F$13/0.95</f>
        <v>0</v>
      </c>
      <c r="AC59">
        <f>$D59*100/Rates!G$13/0.95</f>
        <v>0</v>
      </c>
      <c r="AD59">
        <f>$D59*100/Rates!H$13/0.95</f>
        <v>0</v>
      </c>
      <c r="AE59">
        <f>$D59*100/Rates!I$13/0.95</f>
        <v>0</v>
      </c>
      <c r="AF59">
        <f>$D59*100/Rates!J$13/0.95</f>
        <v>0</v>
      </c>
    </row>
    <row r="60" spans="1:32" x14ac:dyDescent="0.35">
      <c r="A60" t="s">
        <v>103</v>
      </c>
      <c r="B60">
        <v>125</v>
      </c>
      <c r="C60">
        <v>125</v>
      </c>
      <c r="F60">
        <v>40</v>
      </c>
      <c r="I60" s="45">
        <f>$B60*100/Rates!B$6/0.95</f>
        <v>8.813057425882187</v>
      </c>
      <c r="J60">
        <f>$B60*100/Rates!C$6/0.95</f>
        <v>7.6145224171539967</v>
      </c>
      <c r="K60">
        <f>$B60*100/Rates!D$6/0.95</f>
        <v>6.3503352977037197</v>
      </c>
      <c r="L60" s="47">
        <f>$C60*100/Rates!B$9/0.95</f>
        <v>7.4128984432913274</v>
      </c>
      <c r="M60" s="42">
        <f>$C60*100/Rates!C$9/0.95</f>
        <v>7.1549182908331188</v>
      </c>
      <c r="N60" s="42">
        <f>$C60*100/Rates!D$9/0.95</f>
        <v>6.5855329013223756</v>
      </c>
      <c r="O60" s="42">
        <f>$C60*100/Rates!E$9/0.95</f>
        <v>6.7407247627264884</v>
      </c>
      <c r="P60" s="42">
        <f>$C60*100/Rates!F$9/0.95</f>
        <v>6.2036278815851515</v>
      </c>
      <c r="Q60" s="42">
        <f>$C60*100/Rates!G$9/0.95</f>
        <v>5.6350726924377321</v>
      </c>
      <c r="R60" s="42">
        <f>$C60*100/Rates!H$9/0.95</f>
        <v>5.9484153421528507</v>
      </c>
      <c r="S60" s="42">
        <f>$C60*100/Rates!I$9/0.95</f>
        <v>5.4103185595567878</v>
      </c>
      <c r="T60" s="42">
        <f>$C60*100/Rates!J$9/0.95</f>
        <v>4.8428026267361446</v>
      </c>
      <c r="U60" s="42">
        <f>$C60*100/Rates!K$9/0.95</f>
        <v>5.5872164487652247</v>
      </c>
      <c r="V60" s="42">
        <f>$C60*100/Rates!L$9/0.95</f>
        <v>5.0490770287191502</v>
      </c>
      <c r="W60" s="42">
        <f>$C60*100/Rates!M$9/0.95</f>
        <v>4.4815717768535785</v>
      </c>
      <c r="X60" s="45">
        <f>$D60*100/Rates!B$13/0.95</f>
        <v>0</v>
      </c>
      <c r="Y60">
        <f>$D60*100/Rates!C$13/0.95</f>
        <v>0</v>
      </c>
      <c r="Z60">
        <f>$D60*100/Rates!D$13/0.95</f>
        <v>0</v>
      </c>
      <c r="AA60">
        <f>$D60*100/Rates!E$13/0.95</f>
        <v>0</v>
      </c>
      <c r="AB60">
        <f>$D60*100/Rates!F$13/0.95</f>
        <v>0</v>
      </c>
      <c r="AC60">
        <f>$D60*100/Rates!G$13/0.95</f>
        <v>0</v>
      </c>
      <c r="AD60">
        <f>$D60*100/Rates!H$13/0.95</f>
        <v>0</v>
      </c>
      <c r="AE60">
        <f>$D60*100/Rates!I$13/0.95</f>
        <v>0</v>
      </c>
      <c r="AF60">
        <f>$D60*100/Rates!J$13/0.95</f>
        <v>0</v>
      </c>
    </row>
    <row r="61" spans="1:32" x14ac:dyDescent="0.35">
      <c r="A61" t="s">
        <v>104</v>
      </c>
      <c r="B61">
        <v>100</v>
      </c>
      <c r="C61">
        <v>75</v>
      </c>
      <c r="F61">
        <v>30</v>
      </c>
      <c r="I61" s="45">
        <f>$B61*100/Rates!B$6/0.95</f>
        <v>7.0504459407057496</v>
      </c>
      <c r="J61">
        <f>$B61*100/Rates!C$6/0.95</f>
        <v>6.0916179337231977</v>
      </c>
      <c r="K61">
        <f>$B61*100/Rates!D$6/0.95</f>
        <v>5.0802682381629749</v>
      </c>
      <c r="L61" s="47">
        <f>$C61*100/Rates!B$9/0.95</f>
        <v>4.4477390659747957</v>
      </c>
      <c r="M61" s="42">
        <f>$C61*100/Rates!C$9/0.95</f>
        <v>4.2929509744998713</v>
      </c>
      <c r="N61" s="42">
        <f>$C61*100/Rates!D$9/0.95</f>
        <v>3.9513197407934251</v>
      </c>
      <c r="O61" s="42">
        <f>$C61*100/Rates!E$9/0.95</f>
        <v>4.0444348576358928</v>
      </c>
      <c r="P61" s="42">
        <f>$C61*100/Rates!F$9/0.95</f>
        <v>3.7221767289510908</v>
      </c>
      <c r="Q61" s="42">
        <f>$C61*100/Rates!G$9/0.95</f>
        <v>3.3810436154626395</v>
      </c>
      <c r="R61" s="42">
        <f>$C61*100/Rates!H$9/0.95</f>
        <v>3.5690492052917104</v>
      </c>
      <c r="S61" s="42">
        <f>$C61*100/Rates!I$9/0.95</f>
        <v>3.2461911357340725</v>
      </c>
      <c r="T61" s="42">
        <f>$C61*100/Rates!J$9/0.95</f>
        <v>2.9056815760416872</v>
      </c>
      <c r="U61" s="42">
        <f>$C61*100/Rates!K$9/0.95</f>
        <v>3.3523298692591355</v>
      </c>
      <c r="V61" s="42">
        <f>$C61*100/Rates!L$9/0.95</f>
        <v>3.0294462172314902</v>
      </c>
      <c r="W61" s="42">
        <f>$C61*100/Rates!M$9/0.95</f>
        <v>2.688943066112147</v>
      </c>
      <c r="X61" s="45">
        <f>$D61*100/Rates!B$13/0.95</f>
        <v>0</v>
      </c>
      <c r="Y61">
        <f>$D61*100/Rates!C$13/0.95</f>
        <v>0</v>
      </c>
      <c r="Z61">
        <f>$D61*100/Rates!D$13/0.95</f>
        <v>0</v>
      </c>
      <c r="AA61">
        <f>$D61*100/Rates!E$13/0.95</f>
        <v>0</v>
      </c>
      <c r="AB61">
        <f>$D61*100/Rates!F$13/0.95</f>
        <v>0</v>
      </c>
      <c r="AC61">
        <f>$D61*100/Rates!G$13/0.95</f>
        <v>0</v>
      </c>
      <c r="AD61">
        <f>$D61*100/Rates!H$13/0.95</f>
        <v>0</v>
      </c>
      <c r="AE61">
        <f>$D61*100/Rates!I$13/0.95</f>
        <v>0</v>
      </c>
      <c r="AF61">
        <f>$D61*100/Rates!J$13/0.95</f>
        <v>0</v>
      </c>
    </row>
    <row r="62" spans="1:32" x14ac:dyDescent="0.35">
      <c r="A62" t="s">
        <v>105</v>
      </c>
      <c r="B62">
        <v>200</v>
      </c>
      <c r="C62">
        <v>150</v>
      </c>
      <c r="F62">
        <v>75</v>
      </c>
      <c r="I62" s="45">
        <f>$B62*100/Rates!B$6/0.95</f>
        <v>14.100891881411499</v>
      </c>
      <c r="J62">
        <f>$B62*100/Rates!C$6/0.95</f>
        <v>12.183235867446395</v>
      </c>
      <c r="K62">
        <f>$B62*100/Rates!D$6/0.95</f>
        <v>10.16053647632595</v>
      </c>
      <c r="L62" s="47">
        <f>$C62*100/Rates!B$9/0.95</f>
        <v>8.8954781319495915</v>
      </c>
      <c r="M62" s="42">
        <f>$C62*100/Rates!C$9/0.95</f>
        <v>8.5859019489997426</v>
      </c>
      <c r="N62" s="42">
        <f>$C62*100/Rates!D$9/0.95</f>
        <v>7.9026394815868501</v>
      </c>
      <c r="O62" s="42">
        <f>$C62*100/Rates!E$9/0.95</f>
        <v>8.0888697152717857</v>
      </c>
      <c r="P62" s="42">
        <f>$C62*100/Rates!F$9/0.95</f>
        <v>7.4443534579021815</v>
      </c>
      <c r="Q62" s="42">
        <f>$C62*100/Rates!G$9/0.95</f>
        <v>6.7620872309252791</v>
      </c>
      <c r="R62" s="42">
        <f>$C62*100/Rates!H$9/0.95</f>
        <v>7.1380984105834209</v>
      </c>
      <c r="S62" s="42">
        <f>$C62*100/Rates!I$9/0.95</f>
        <v>6.4923822714681449</v>
      </c>
      <c r="T62" s="42">
        <f>$C62*100/Rates!J$9/0.95</f>
        <v>5.8113631520833744</v>
      </c>
      <c r="U62" s="42">
        <f>$C62*100/Rates!K$9/0.95</f>
        <v>6.7046597385182709</v>
      </c>
      <c r="V62" s="42">
        <f>$C62*100/Rates!L$9/0.95</f>
        <v>6.0588924344629804</v>
      </c>
      <c r="W62" s="42">
        <f>$C62*100/Rates!M$9/0.95</f>
        <v>5.3778861322242939</v>
      </c>
      <c r="X62" s="45">
        <f>$D62*100/Rates!B$13/0.95</f>
        <v>0</v>
      </c>
      <c r="Y62">
        <f>$D62*100/Rates!C$13/0.95</f>
        <v>0</v>
      </c>
      <c r="Z62">
        <f>$D62*100/Rates!D$13/0.95</f>
        <v>0</v>
      </c>
      <c r="AA62">
        <f>$D62*100/Rates!E$13/0.95</f>
        <v>0</v>
      </c>
      <c r="AB62">
        <f>$D62*100/Rates!F$13/0.95</f>
        <v>0</v>
      </c>
      <c r="AC62">
        <f>$D62*100/Rates!G$13/0.95</f>
        <v>0</v>
      </c>
      <c r="AD62">
        <f>$D62*100/Rates!H$13/0.95</f>
        <v>0</v>
      </c>
      <c r="AE62">
        <f>$D62*100/Rates!I$13/0.95</f>
        <v>0</v>
      </c>
      <c r="AF62">
        <f>$D62*100/Rates!J$13/0.95</f>
        <v>0</v>
      </c>
    </row>
    <row r="63" spans="1:32" x14ac:dyDescent="0.35">
      <c r="A63" t="s">
        <v>106</v>
      </c>
      <c r="B63">
        <v>100</v>
      </c>
      <c r="C63">
        <v>75</v>
      </c>
      <c r="F63">
        <v>30</v>
      </c>
      <c r="I63" s="45">
        <f>$B63*100/Rates!B$6/0.95</f>
        <v>7.0504459407057496</v>
      </c>
      <c r="J63">
        <f>$B63*100/Rates!C$6/0.95</f>
        <v>6.0916179337231977</v>
      </c>
      <c r="K63">
        <f>$B63*100/Rates!D$6/0.95</f>
        <v>5.0802682381629749</v>
      </c>
      <c r="L63" s="47">
        <f>$C63*100/Rates!B$9/0.95</f>
        <v>4.4477390659747957</v>
      </c>
      <c r="M63" s="42">
        <f>$C63*100/Rates!C$9/0.95</f>
        <v>4.2929509744998713</v>
      </c>
      <c r="N63" s="42">
        <f>$C63*100/Rates!D$9/0.95</f>
        <v>3.9513197407934251</v>
      </c>
      <c r="O63" s="42">
        <f>$C63*100/Rates!E$9/0.95</f>
        <v>4.0444348576358928</v>
      </c>
      <c r="P63" s="42">
        <f>$C63*100/Rates!F$9/0.95</f>
        <v>3.7221767289510908</v>
      </c>
      <c r="Q63" s="42">
        <f>$C63*100/Rates!G$9/0.95</f>
        <v>3.3810436154626395</v>
      </c>
      <c r="R63" s="42">
        <f>$C63*100/Rates!H$9/0.95</f>
        <v>3.5690492052917104</v>
      </c>
      <c r="S63" s="42">
        <f>$C63*100/Rates!I$9/0.95</f>
        <v>3.2461911357340725</v>
      </c>
      <c r="T63" s="42">
        <f>$C63*100/Rates!J$9/0.95</f>
        <v>2.9056815760416872</v>
      </c>
      <c r="U63" s="42">
        <f>$C63*100/Rates!K$9/0.95</f>
        <v>3.3523298692591355</v>
      </c>
      <c r="V63" s="42">
        <f>$C63*100/Rates!L$9/0.95</f>
        <v>3.0294462172314902</v>
      </c>
      <c r="W63" s="42">
        <f>$C63*100/Rates!M$9/0.95</f>
        <v>2.688943066112147</v>
      </c>
      <c r="X63" s="45">
        <f>$D63*100/Rates!B$13/0.95</f>
        <v>0</v>
      </c>
      <c r="Y63">
        <f>$D63*100/Rates!C$13/0.95</f>
        <v>0</v>
      </c>
      <c r="Z63">
        <f>$D63*100/Rates!D$13/0.95</f>
        <v>0</v>
      </c>
      <c r="AA63">
        <f>$D63*100/Rates!E$13/0.95</f>
        <v>0</v>
      </c>
      <c r="AB63">
        <f>$D63*100/Rates!F$13/0.95</f>
        <v>0</v>
      </c>
      <c r="AC63">
        <f>$D63*100/Rates!G$13/0.95</f>
        <v>0</v>
      </c>
      <c r="AD63">
        <f>$D63*100/Rates!H$13/0.95</f>
        <v>0</v>
      </c>
      <c r="AE63">
        <f>$D63*100/Rates!I$13/0.95</f>
        <v>0</v>
      </c>
      <c r="AF63">
        <f>$D63*100/Rates!J$13/0.95</f>
        <v>0</v>
      </c>
    </row>
    <row r="64" spans="1:32" x14ac:dyDescent="0.35">
      <c r="A64" t="s">
        <v>107</v>
      </c>
      <c r="B64">
        <v>200</v>
      </c>
      <c r="C64">
        <v>150</v>
      </c>
      <c r="F64">
        <v>75</v>
      </c>
      <c r="I64" s="45">
        <f>$B64*100/Rates!B$6/0.95</f>
        <v>14.100891881411499</v>
      </c>
      <c r="J64">
        <f>$B64*100/Rates!C$6/0.95</f>
        <v>12.183235867446395</v>
      </c>
      <c r="K64">
        <f>$B64*100/Rates!D$6/0.95</f>
        <v>10.16053647632595</v>
      </c>
      <c r="L64" s="47">
        <f>$C64*100/Rates!B$9/0.95</f>
        <v>8.8954781319495915</v>
      </c>
      <c r="M64" s="42">
        <f>$C64*100/Rates!C$9/0.95</f>
        <v>8.5859019489997426</v>
      </c>
      <c r="N64" s="42">
        <f>$C64*100/Rates!D$9/0.95</f>
        <v>7.9026394815868501</v>
      </c>
      <c r="O64" s="42">
        <f>$C64*100/Rates!E$9/0.95</f>
        <v>8.0888697152717857</v>
      </c>
      <c r="P64" s="42">
        <f>$C64*100/Rates!F$9/0.95</f>
        <v>7.4443534579021815</v>
      </c>
      <c r="Q64" s="42">
        <f>$C64*100/Rates!G$9/0.95</f>
        <v>6.7620872309252791</v>
      </c>
      <c r="R64" s="42">
        <f>$C64*100/Rates!H$9/0.95</f>
        <v>7.1380984105834209</v>
      </c>
      <c r="S64" s="42">
        <f>$C64*100/Rates!I$9/0.95</f>
        <v>6.4923822714681449</v>
      </c>
      <c r="T64" s="42">
        <f>$C64*100/Rates!J$9/0.95</f>
        <v>5.8113631520833744</v>
      </c>
      <c r="U64" s="42">
        <f>$C64*100/Rates!K$9/0.95</f>
        <v>6.7046597385182709</v>
      </c>
      <c r="V64" s="42">
        <f>$C64*100/Rates!L$9/0.95</f>
        <v>6.0588924344629804</v>
      </c>
      <c r="W64" s="42">
        <f>$C64*100/Rates!M$9/0.95</f>
        <v>5.3778861322242939</v>
      </c>
      <c r="X64" s="45">
        <f>$D64*100/Rates!B$13/0.95</f>
        <v>0</v>
      </c>
      <c r="Y64">
        <f>$D64*100/Rates!C$13/0.95</f>
        <v>0</v>
      </c>
      <c r="Z64">
        <f>$D64*100/Rates!D$13/0.95</f>
        <v>0</v>
      </c>
      <c r="AA64">
        <f>$D64*100/Rates!E$13/0.95</f>
        <v>0</v>
      </c>
      <c r="AB64">
        <f>$D64*100/Rates!F$13/0.95</f>
        <v>0</v>
      </c>
      <c r="AC64">
        <f>$D64*100/Rates!G$13/0.95</f>
        <v>0</v>
      </c>
      <c r="AD64">
        <f>$D64*100/Rates!H$13/0.95</f>
        <v>0</v>
      </c>
      <c r="AE64">
        <f>$D64*100/Rates!I$13/0.95</f>
        <v>0</v>
      </c>
      <c r="AF64">
        <f>$D64*100/Rates!J$13/0.95</f>
        <v>0</v>
      </c>
    </row>
    <row r="65" spans="1:32" x14ac:dyDescent="0.35">
      <c r="A65" t="s">
        <v>108</v>
      </c>
      <c r="B65">
        <v>100</v>
      </c>
      <c r="C65">
        <v>50</v>
      </c>
      <c r="F65">
        <v>25</v>
      </c>
      <c r="I65" s="45">
        <f>$B65*100/Rates!B$6/0.95</f>
        <v>7.0504459407057496</v>
      </c>
      <c r="J65">
        <f>$B65*100/Rates!C$6/0.95</f>
        <v>6.0916179337231977</v>
      </c>
      <c r="K65">
        <f>$B65*100/Rates!D$6/0.95</f>
        <v>5.0802682381629749</v>
      </c>
      <c r="L65" s="47">
        <f>$C65*100/Rates!B$9/0.95</f>
        <v>2.9651593773165308</v>
      </c>
      <c r="M65" s="42">
        <f>$C65*100/Rates!C$9/0.95</f>
        <v>2.8619673163332475</v>
      </c>
      <c r="N65" s="42">
        <f>$C65*100/Rates!D$9/0.95</f>
        <v>2.63421316052895</v>
      </c>
      <c r="O65" s="42">
        <f>$C65*100/Rates!E$9/0.95</f>
        <v>2.6962899050905955</v>
      </c>
      <c r="P65" s="42">
        <f>$C65*100/Rates!F$9/0.95</f>
        <v>2.4814511526340604</v>
      </c>
      <c r="Q65" s="42">
        <f>$C65*100/Rates!G$9/0.95</f>
        <v>2.2540290769750935</v>
      </c>
      <c r="R65" s="42">
        <f>$C65*100/Rates!H$9/0.95</f>
        <v>2.3793661368611403</v>
      </c>
      <c r="S65" s="42">
        <f>$C65*100/Rates!I$9/0.95</f>
        <v>2.1641274238227144</v>
      </c>
      <c r="T65" s="42">
        <f>$C65*100/Rates!J$9/0.95</f>
        <v>1.9371210506944581</v>
      </c>
      <c r="U65" s="42">
        <f>$C65*100/Rates!K$9/0.95</f>
        <v>2.2348865795060902</v>
      </c>
      <c r="V65" s="42">
        <f>$C65*100/Rates!L$9/0.95</f>
        <v>2.01963081148766</v>
      </c>
      <c r="W65" s="42">
        <f>$C65*100/Rates!M$9/0.95</f>
        <v>1.7926287107414312</v>
      </c>
      <c r="X65" s="45">
        <f>$D65*100/Rates!B$13/0.95</f>
        <v>0</v>
      </c>
      <c r="Y65">
        <f>$D65*100/Rates!C$13/0.95</f>
        <v>0</v>
      </c>
      <c r="Z65">
        <f>$D65*100/Rates!D$13/0.95</f>
        <v>0</v>
      </c>
      <c r="AA65">
        <f>$D65*100/Rates!E$13/0.95</f>
        <v>0</v>
      </c>
      <c r="AB65">
        <f>$D65*100/Rates!F$13/0.95</f>
        <v>0</v>
      </c>
      <c r="AC65">
        <f>$D65*100/Rates!G$13/0.95</f>
        <v>0</v>
      </c>
      <c r="AD65">
        <f>$D65*100/Rates!H$13/0.95</f>
        <v>0</v>
      </c>
      <c r="AE65">
        <f>$D65*100/Rates!I$13/0.95</f>
        <v>0</v>
      </c>
      <c r="AF65">
        <f>$D65*100/Rates!J$13/0.95</f>
        <v>0</v>
      </c>
    </row>
    <row r="66" spans="1:32" x14ac:dyDescent="0.35">
      <c r="A66" t="s">
        <v>109</v>
      </c>
      <c r="B66">
        <v>150</v>
      </c>
      <c r="C66">
        <v>100</v>
      </c>
      <c r="F66">
        <v>50</v>
      </c>
      <c r="I66" s="45">
        <f>$B66*100/Rates!B$6/0.95</f>
        <v>10.575668911058626</v>
      </c>
      <c r="J66">
        <f>$B66*100/Rates!C$6/0.95</f>
        <v>9.1374269005847957</v>
      </c>
      <c r="K66">
        <f>$B66*100/Rates!D$6/0.95</f>
        <v>7.6204023572444628</v>
      </c>
      <c r="L66" s="47">
        <f>$C66*100/Rates!B$9/0.95</f>
        <v>5.9303187546330616</v>
      </c>
      <c r="M66" s="42">
        <f>$C66*100/Rates!C$9/0.95</f>
        <v>5.723934632666495</v>
      </c>
      <c r="N66" s="42">
        <f>$C66*100/Rates!D$9/0.95</f>
        <v>5.2684263210579001</v>
      </c>
      <c r="O66" s="42">
        <f>$C66*100/Rates!E$9/0.95</f>
        <v>5.392579810181191</v>
      </c>
      <c r="P66" s="42">
        <f>$C66*100/Rates!F$9/0.95</f>
        <v>4.9629023052681207</v>
      </c>
      <c r="Q66" s="42">
        <f>$C66*100/Rates!G$9/0.95</f>
        <v>4.5080581539501869</v>
      </c>
      <c r="R66" s="42">
        <f>$C66*100/Rates!H$9/0.95</f>
        <v>4.7587322737222806</v>
      </c>
      <c r="S66" s="42">
        <f>$C66*100/Rates!I$9/0.95</f>
        <v>4.3282548476454288</v>
      </c>
      <c r="T66" s="42">
        <f>$C66*100/Rates!J$9/0.95</f>
        <v>3.8742421013889161</v>
      </c>
      <c r="U66" s="42">
        <f>$C66*100/Rates!K$9/0.95</f>
        <v>4.4697731590121803</v>
      </c>
      <c r="V66" s="42">
        <f>$C66*100/Rates!L$9/0.95</f>
        <v>4.03926162297532</v>
      </c>
      <c r="W66" s="42">
        <f>$C66*100/Rates!M$9/0.95</f>
        <v>3.5852574214828623</v>
      </c>
      <c r="X66" s="45">
        <f>$D66*100/Rates!B$13/0.95</f>
        <v>0</v>
      </c>
      <c r="Y66">
        <f>$D66*100/Rates!C$13/0.95</f>
        <v>0</v>
      </c>
      <c r="Z66">
        <f>$D66*100/Rates!D$13/0.95</f>
        <v>0</v>
      </c>
      <c r="AA66">
        <f>$D66*100/Rates!E$13/0.95</f>
        <v>0</v>
      </c>
      <c r="AB66">
        <f>$D66*100/Rates!F$13/0.95</f>
        <v>0</v>
      </c>
      <c r="AC66">
        <f>$D66*100/Rates!G$13/0.95</f>
        <v>0</v>
      </c>
      <c r="AD66">
        <f>$D66*100/Rates!H$13/0.95</f>
        <v>0</v>
      </c>
      <c r="AE66">
        <f>$D66*100/Rates!I$13/0.95</f>
        <v>0</v>
      </c>
      <c r="AF66">
        <f>$D66*100/Rates!J$13/0.95</f>
        <v>0</v>
      </c>
    </row>
    <row r="67" spans="1:32" x14ac:dyDescent="0.35">
      <c r="A67" t="s">
        <v>110</v>
      </c>
      <c r="B67">
        <v>100</v>
      </c>
      <c r="F67">
        <v>40</v>
      </c>
      <c r="I67" s="45">
        <f>$B67*100/Rates!B$6/0.95</f>
        <v>7.0504459407057496</v>
      </c>
      <c r="J67">
        <f>$B67*100/Rates!C$6/0.95</f>
        <v>6.0916179337231977</v>
      </c>
      <c r="K67">
        <f>$B67*100/Rates!D$6/0.95</f>
        <v>5.0802682381629749</v>
      </c>
      <c r="L67" s="47">
        <f>$C67*100/Rates!B$9/0.95</f>
        <v>0</v>
      </c>
      <c r="M67" s="42">
        <f>$C67*100/Rates!C$9/0.95</f>
        <v>0</v>
      </c>
      <c r="N67" s="42">
        <f>$C67*100/Rates!D$9/0.95</f>
        <v>0</v>
      </c>
      <c r="O67" s="42">
        <f>$C67*100/Rates!E$9/0.95</f>
        <v>0</v>
      </c>
      <c r="P67" s="42">
        <f>$C67*100/Rates!F$9/0.95</f>
        <v>0</v>
      </c>
      <c r="Q67" s="42">
        <f>$C67*100/Rates!G$9/0.95</f>
        <v>0</v>
      </c>
      <c r="R67" s="42">
        <f>$C67*100/Rates!H$9/0.95</f>
        <v>0</v>
      </c>
      <c r="S67" s="42">
        <f>$C67*100/Rates!I$9/0.95</f>
        <v>0</v>
      </c>
      <c r="T67" s="42">
        <f>$C67*100/Rates!J$9/0.95</f>
        <v>0</v>
      </c>
      <c r="U67" s="42">
        <f>$C67*100/Rates!K$9/0.95</f>
        <v>0</v>
      </c>
      <c r="V67" s="42">
        <f>$C67*100/Rates!L$9/0.95</f>
        <v>0</v>
      </c>
      <c r="W67" s="42">
        <f>$C67*100/Rates!M$9/0.95</f>
        <v>0</v>
      </c>
      <c r="X67" s="45">
        <f>$D67*100/Rates!B$13/0.95</f>
        <v>0</v>
      </c>
      <c r="Y67">
        <f>$D67*100/Rates!C$13/0.95</f>
        <v>0</v>
      </c>
      <c r="Z67">
        <f>$D67*100/Rates!D$13/0.95</f>
        <v>0</v>
      </c>
      <c r="AA67">
        <f>$D67*100/Rates!E$13/0.95</f>
        <v>0</v>
      </c>
      <c r="AB67">
        <f>$D67*100/Rates!F$13/0.95</f>
        <v>0</v>
      </c>
      <c r="AC67">
        <f>$D67*100/Rates!G$13/0.95</f>
        <v>0</v>
      </c>
      <c r="AD67">
        <f>$D67*100/Rates!H$13/0.95</f>
        <v>0</v>
      </c>
      <c r="AE67">
        <f>$D67*100/Rates!I$13/0.95</f>
        <v>0</v>
      </c>
      <c r="AF67">
        <f>$D67*100/Rates!J$13/0.95</f>
        <v>0</v>
      </c>
    </row>
    <row r="68" spans="1:32" x14ac:dyDescent="0.35">
      <c r="A68" t="s">
        <v>111</v>
      </c>
      <c r="B68">
        <v>200</v>
      </c>
      <c r="D68">
        <v>100</v>
      </c>
      <c r="F68">
        <v>55</v>
      </c>
      <c r="I68" s="45">
        <f>$B68*100/Rates!B$6/0.95</f>
        <v>14.100891881411499</v>
      </c>
      <c r="J68">
        <f>$B68*100/Rates!C$6/0.95</f>
        <v>12.183235867446395</v>
      </c>
      <c r="K68">
        <f>$B68*100/Rates!D$6/0.95</f>
        <v>10.16053647632595</v>
      </c>
      <c r="L68" s="47">
        <f>$C68*100/Rates!B$9/0.95</f>
        <v>0</v>
      </c>
      <c r="M68" s="42">
        <f>$C68*100/Rates!C$9/0.95</f>
        <v>0</v>
      </c>
      <c r="N68" s="42">
        <f>$C68*100/Rates!D$9/0.95</f>
        <v>0</v>
      </c>
      <c r="O68" s="42">
        <f>$C68*100/Rates!E$9/0.95</f>
        <v>0</v>
      </c>
      <c r="P68" s="42">
        <f>$C68*100/Rates!F$9/0.95</f>
        <v>0</v>
      </c>
      <c r="Q68" s="42">
        <f>$C68*100/Rates!G$9/0.95</f>
        <v>0</v>
      </c>
      <c r="R68" s="42">
        <f>$C68*100/Rates!H$9/0.95</f>
        <v>0</v>
      </c>
      <c r="S68" s="42">
        <f>$C68*100/Rates!I$9/0.95</f>
        <v>0</v>
      </c>
      <c r="T68" s="42">
        <f>$C68*100/Rates!J$9/0.95</f>
        <v>0</v>
      </c>
      <c r="U68" s="42">
        <f>$C68*100/Rates!K$9/0.95</f>
        <v>0</v>
      </c>
      <c r="V68" s="42">
        <f>$C68*100/Rates!L$9/0.95</f>
        <v>0</v>
      </c>
      <c r="W68" s="42">
        <f>$C68*100/Rates!M$9/0.95</f>
        <v>0</v>
      </c>
      <c r="X68" s="45">
        <f>$D68*100/Rates!B$13/0.95</f>
        <v>5.2896059243586357</v>
      </c>
      <c r="Y68">
        <f>$D68*100/Rates!C$13/0.95</f>
        <v>5.00776203114828</v>
      </c>
      <c r="Z68">
        <f>$D68*100/Rates!D$13/0.95</f>
        <v>4.7118691985110495</v>
      </c>
      <c r="AA68">
        <f>$D68*100/Rates!E$13/0.95</f>
        <v>4.7351847905864526</v>
      </c>
      <c r="AB68">
        <f>$D68*100/Rates!F$13/0.95</f>
        <v>4.4546406218678305</v>
      </c>
      <c r="AC68">
        <f>$D68*100/Rates!G$13/0.95</f>
        <v>4.1573127130622769</v>
      </c>
      <c r="AD68">
        <f>$D68*100/Rates!H$13/0.95</f>
        <v>4.2530568846358321</v>
      </c>
      <c r="AE68">
        <f>$D68*100/Rates!I$13/0.95</f>
        <v>3.9721946375372394</v>
      </c>
      <c r="AF68">
        <f>$D68*100/Rates!J$13/0.95</f>
        <v>3.6753895912966774</v>
      </c>
    </row>
    <row r="69" spans="1:32" x14ac:dyDescent="0.35">
      <c r="A69" t="s">
        <v>112</v>
      </c>
      <c r="B69">
        <v>100</v>
      </c>
      <c r="F69">
        <v>40</v>
      </c>
      <c r="I69" s="45">
        <f>$B69*100/Rates!B$6/0.95</f>
        <v>7.0504459407057496</v>
      </c>
      <c r="J69">
        <f>$B69*100/Rates!C$6/0.95</f>
        <v>6.0916179337231977</v>
      </c>
      <c r="K69">
        <f>$B69*100/Rates!D$6/0.95</f>
        <v>5.0802682381629749</v>
      </c>
      <c r="L69" s="47">
        <f>$C69*100/Rates!B$9/0.95</f>
        <v>0</v>
      </c>
      <c r="M69" s="42">
        <f>$C69*100/Rates!C$9/0.95</f>
        <v>0</v>
      </c>
      <c r="N69" s="42">
        <f>$C69*100/Rates!D$9/0.95</f>
        <v>0</v>
      </c>
      <c r="O69" s="42">
        <f>$C69*100/Rates!E$9/0.95</f>
        <v>0</v>
      </c>
      <c r="P69" s="42">
        <f>$C69*100/Rates!F$9/0.95</f>
        <v>0</v>
      </c>
      <c r="Q69" s="42">
        <f>$C69*100/Rates!G$9/0.95</f>
        <v>0</v>
      </c>
      <c r="R69" s="42">
        <f>$C69*100/Rates!H$9/0.95</f>
        <v>0</v>
      </c>
      <c r="S69" s="42">
        <f>$C69*100/Rates!I$9/0.95</f>
        <v>0</v>
      </c>
      <c r="T69" s="42">
        <f>$C69*100/Rates!J$9/0.95</f>
        <v>0</v>
      </c>
      <c r="U69" s="42">
        <f>$C69*100/Rates!K$9/0.95</f>
        <v>0</v>
      </c>
      <c r="V69" s="42">
        <f>$C69*100/Rates!L$9/0.95</f>
        <v>0</v>
      </c>
      <c r="W69" s="42">
        <f>$C69*100/Rates!M$9/0.95</f>
        <v>0</v>
      </c>
      <c r="X69" s="45">
        <f>$D69*100/Rates!B$13/0.95</f>
        <v>0</v>
      </c>
      <c r="Y69">
        <f>$D69*100/Rates!C$13/0.95</f>
        <v>0</v>
      </c>
      <c r="Z69">
        <f>$D69*100/Rates!D$13/0.95</f>
        <v>0</v>
      </c>
      <c r="AA69">
        <f>$D69*100/Rates!E$13/0.95</f>
        <v>0</v>
      </c>
      <c r="AB69">
        <f>$D69*100/Rates!F$13/0.95</f>
        <v>0</v>
      </c>
      <c r="AC69">
        <f>$D69*100/Rates!G$13/0.95</f>
        <v>0</v>
      </c>
      <c r="AD69">
        <f>$D69*100/Rates!H$13/0.95</f>
        <v>0</v>
      </c>
      <c r="AE69">
        <f>$D69*100/Rates!I$13/0.95</f>
        <v>0</v>
      </c>
      <c r="AF69">
        <f>$D69*100/Rates!J$13/0.95</f>
        <v>0</v>
      </c>
    </row>
    <row r="70" spans="1:32" x14ac:dyDescent="0.35">
      <c r="A70" t="s">
        <v>113</v>
      </c>
      <c r="B70">
        <v>150</v>
      </c>
      <c r="D70">
        <v>150</v>
      </c>
      <c r="F70">
        <v>55</v>
      </c>
      <c r="I70" s="45">
        <f>$B70*100/Rates!B$6/0.95</f>
        <v>10.575668911058626</v>
      </c>
      <c r="J70">
        <f>$B70*100/Rates!C$6/0.95</f>
        <v>9.1374269005847957</v>
      </c>
      <c r="K70">
        <f>$B70*100/Rates!D$6/0.95</f>
        <v>7.6204023572444628</v>
      </c>
      <c r="L70" s="47">
        <f>$C70*100/Rates!B$9/0.95</f>
        <v>0</v>
      </c>
      <c r="M70" s="42">
        <f>$C70*100/Rates!C$9/0.95</f>
        <v>0</v>
      </c>
      <c r="N70" s="42">
        <f>$C70*100/Rates!D$9/0.95</f>
        <v>0</v>
      </c>
      <c r="O70" s="42">
        <f>$C70*100/Rates!E$9/0.95</f>
        <v>0</v>
      </c>
      <c r="P70" s="42">
        <f>$C70*100/Rates!F$9/0.95</f>
        <v>0</v>
      </c>
      <c r="Q70" s="42">
        <f>$C70*100/Rates!G$9/0.95</f>
        <v>0</v>
      </c>
      <c r="R70" s="42">
        <f>$C70*100/Rates!H$9/0.95</f>
        <v>0</v>
      </c>
      <c r="S70" s="42">
        <f>$C70*100/Rates!I$9/0.95</f>
        <v>0</v>
      </c>
      <c r="T70" s="42">
        <f>$C70*100/Rates!J$9/0.95</f>
        <v>0</v>
      </c>
      <c r="U70" s="42">
        <f>$C70*100/Rates!K$9/0.95</f>
        <v>0</v>
      </c>
      <c r="V70" s="42">
        <f>$C70*100/Rates!L$9/0.95</f>
        <v>0</v>
      </c>
      <c r="W70" s="42">
        <f>$C70*100/Rates!M$9/0.95</f>
        <v>0</v>
      </c>
      <c r="X70" s="45">
        <f>$D70*100/Rates!B$13/0.95</f>
        <v>7.9344088865379536</v>
      </c>
      <c r="Y70">
        <f>$D70*100/Rates!C$13/0.95</f>
        <v>7.51164304672242</v>
      </c>
      <c r="Z70">
        <f>$D70*100/Rates!D$13/0.95</f>
        <v>7.0678037977665742</v>
      </c>
      <c r="AA70">
        <f>$D70*100/Rates!E$13/0.95</f>
        <v>7.1027771858796793</v>
      </c>
      <c r="AB70">
        <f>$D70*100/Rates!F$13/0.95</f>
        <v>6.6819609328017462</v>
      </c>
      <c r="AC70">
        <f>$D70*100/Rates!G$13/0.95</f>
        <v>6.2359690695934153</v>
      </c>
      <c r="AD70">
        <f>$D70*100/Rates!H$13/0.95</f>
        <v>6.3795853269537481</v>
      </c>
      <c r="AE70">
        <f>$D70*100/Rates!I$13/0.95</f>
        <v>5.9582919563058585</v>
      </c>
      <c r="AF70">
        <f>$D70*100/Rates!J$13/0.95</f>
        <v>5.5130843869450166</v>
      </c>
    </row>
    <row r="71" spans="1:32" x14ac:dyDescent="0.35">
      <c r="A71" t="s">
        <v>114</v>
      </c>
      <c r="B71">
        <v>150</v>
      </c>
      <c r="F71">
        <v>50</v>
      </c>
      <c r="I71" s="45">
        <f>$B71*100/Rates!B$6/0.95</f>
        <v>10.575668911058626</v>
      </c>
      <c r="J71">
        <f>$B71*100/Rates!C$6/0.95</f>
        <v>9.1374269005847957</v>
      </c>
      <c r="K71">
        <f>$B71*100/Rates!D$6/0.95</f>
        <v>7.6204023572444628</v>
      </c>
      <c r="L71" s="47">
        <f>$C71*100/Rates!B$9/0.95</f>
        <v>0</v>
      </c>
      <c r="M71" s="42">
        <f>$C71*100/Rates!C$9/0.95</f>
        <v>0</v>
      </c>
      <c r="N71" s="42">
        <f>$C71*100/Rates!D$9/0.95</f>
        <v>0</v>
      </c>
      <c r="O71" s="42">
        <f>$C71*100/Rates!E$9/0.95</f>
        <v>0</v>
      </c>
      <c r="P71" s="42">
        <f>$C71*100/Rates!F$9/0.95</f>
        <v>0</v>
      </c>
      <c r="Q71" s="42">
        <f>$C71*100/Rates!G$9/0.95</f>
        <v>0</v>
      </c>
      <c r="R71" s="42">
        <f>$C71*100/Rates!H$9/0.95</f>
        <v>0</v>
      </c>
      <c r="S71" s="42">
        <f>$C71*100/Rates!I$9/0.95</f>
        <v>0</v>
      </c>
      <c r="T71" s="42">
        <f>$C71*100/Rates!J$9/0.95</f>
        <v>0</v>
      </c>
      <c r="U71" s="42">
        <f>$C71*100/Rates!K$9/0.95</f>
        <v>0</v>
      </c>
      <c r="V71" s="42">
        <f>$C71*100/Rates!L$9/0.95</f>
        <v>0</v>
      </c>
      <c r="W71" s="42">
        <f>$C71*100/Rates!M$9/0.95</f>
        <v>0</v>
      </c>
      <c r="X71" s="45">
        <f>$D71*100/Rates!B$13/0.95</f>
        <v>0</v>
      </c>
      <c r="Y71">
        <f>$D71*100/Rates!C$13/0.95</f>
        <v>0</v>
      </c>
      <c r="Z71">
        <f>$D71*100/Rates!D$13/0.95</f>
        <v>0</v>
      </c>
      <c r="AA71">
        <f>$D71*100/Rates!E$13/0.95</f>
        <v>0</v>
      </c>
      <c r="AB71">
        <f>$D71*100/Rates!F$13/0.95</f>
        <v>0</v>
      </c>
      <c r="AC71">
        <f>$D71*100/Rates!G$13/0.95</f>
        <v>0</v>
      </c>
      <c r="AD71">
        <f>$D71*100/Rates!H$13/0.95</f>
        <v>0</v>
      </c>
      <c r="AE71">
        <f>$D71*100/Rates!I$13/0.95</f>
        <v>0</v>
      </c>
      <c r="AF71">
        <f>$D71*100/Rates!J$13/0.95</f>
        <v>0</v>
      </c>
    </row>
    <row r="72" spans="1:32" x14ac:dyDescent="0.35">
      <c r="A72" t="s">
        <v>115</v>
      </c>
      <c r="B72">
        <v>220</v>
      </c>
      <c r="D72">
        <v>120</v>
      </c>
      <c r="F72">
        <v>75</v>
      </c>
      <c r="I72" s="45">
        <f>$B72*100/Rates!B$6/0.95</f>
        <v>15.510981069552649</v>
      </c>
      <c r="J72">
        <f>$B72*100/Rates!C$6/0.95</f>
        <v>13.401559454191034</v>
      </c>
      <c r="K72">
        <f>$B72*100/Rates!D$6/0.95</f>
        <v>11.176590123958546</v>
      </c>
      <c r="L72" s="47">
        <f>$C72*100/Rates!B$9/0.95</f>
        <v>0</v>
      </c>
      <c r="M72" s="42">
        <f>$C72*100/Rates!C$9/0.95</f>
        <v>0</v>
      </c>
      <c r="N72" s="42">
        <f>$C72*100/Rates!D$9/0.95</f>
        <v>0</v>
      </c>
      <c r="O72" s="42">
        <f>$C72*100/Rates!E$9/0.95</f>
        <v>0</v>
      </c>
      <c r="P72" s="42">
        <f>$C72*100/Rates!F$9/0.95</f>
        <v>0</v>
      </c>
      <c r="Q72" s="42">
        <f>$C72*100/Rates!G$9/0.95</f>
        <v>0</v>
      </c>
      <c r="R72" s="42">
        <f>$C72*100/Rates!H$9/0.95</f>
        <v>0</v>
      </c>
      <c r="S72" s="42">
        <f>$C72*100/Rates!I$9/0.95</f>
        <v>0</v>
      </c>
      <c r="T72" s="42">
        <f>$C72*100/Rates!J$9/0.95</f>
        <v>0</v>
      </c>
      <c r="U72" s="42">
        <f>$C72*100/Rates!K$9/0.95</f>
        <v>0</v>
      </c>
      <c r="V72" s="42">
        <f>$C72*100/Rates!L$9/0.95</f>
        <v>0</v>
      </c>
      <c r="W72" s="42">
        <f>$C72*100/Rates!M$9/0.95</f>
        <v>0</v>
      </c>
      <c r="X72" s="45">
        <f>$D72*100/Rates!B$13/0.95</f>
        <v>6.3475271092303629</v>
      </c>
      <c r="Y72">
        <f>$D72*100/Rates!C$13/0.95</f>
        <v>6.0093144373779364</v>
      </c>
      <c r="Z72">
        <f>$D72*100/Rates!D$13/0.95</f>
        <v>5.6542430382132602</v>
      </c>
      <c r="AA72">
        <f>$D72*100/Rates!E$13/0.95</f>
        <v>5.6822217487037436</v>
      </c>
      <c r="AB72">
        <f>$D72*100/Rates!F$13/0.95</f>
        <v>5.3455687462413977</v>
      </c>
      <c r="AC72">
        <f>$D72*100/Rates!G$13/0.95</f>
        <v>4.9887752556747325</v>
      </c>
      <c r="AD72">
        <f>$D72*100/Rates!H$13/0.95</f>
        <v>5.1036682615629987</v>
      </c>
      <c r="AE72">
        <f>$D72*100/Rates!I$13/0.95</f>
        <v>4.7666335650446872</v>
      </c>
      <c r="AF72">
        <f>$D72*100/Rates!J$13/0.95</f>
        <v>4.4104675095560131</v>
      </c>
    </row>
    <row r="73" spans="1:32" x14ac:dyDescent="0.35">
      <c r="A73" t="s">
        <v>116</v>
      </c>
      <c r="B73">
        <v>100</v>
      </c>
      <c r="D73">
        <v>50</v>
      </c>
      <c r="F73">
        <v>30</v>
      </c>
      <c r="I73" s="45">
        <f>$B73*100/Rates!B$6/0.95</f>
        <v>7.0504459407057496</v>
      </c>
      <c r="J73">
        <f>$B73*100/Rates!C$6/0.95</f>
        <v>6.0916179337231977</v>
      </c>
      <c r="K73">
        <f>$B73*100/Rates!D$6/0.95</f>
        <v>5.0802682381629749</v>
      </c>
      <c r="L73" s="47">
        <f>$C73*100/Rates!B$9/0.95</f>
        <v>0</v>
      </c>
      <c r="M73" s="42">
        <f>$C73*100/Rates!C$9/0.95</f>
        <v>0</v>
      </c>
      <c r="N73" s="42">
        <f>$C73*100/Rates!D$9/0.95</f>
        <v>0</v>
      </c>
      <c r="O73" s="42">
        <f>$C73*100/Rates!E$9/0.95</f>
        <v>0</v>
      </c>
      <c r="P73" s="42">
        <f>$C73*100/Rates!F$9/0.95</f>
        <v>0</v>
      </c>
      <c r="Q73" s="42">
        <f>$C73*100/Rates!G$9/0.95</f>
        <v>0</v>
      </c>
      <c r="R73" s="42">
        <f>$C73*100/Rates!H$9/0.95</f>
        <v>0</v>
      </c>
      <c r="S73" s="42">
        <f>$C73*100/Rates!I$9/0.95</f>
        <v>0</v>
      </c>
      <c r="T73" s="42">
        <f>$C73*100/Rates!J$9/0.95</f>
        <v>0</v>
      </c>
      <c r="U73" s="42">
        <f>$C73*100/Rates!K$9/0.95</f>
        <v>0</v>
      </c>
      <c r="V73" s="42">
        <f>$C73*100/Rates!L$9/0.95</f>
        <v>0</v>
      </c>
      <c r="W73" s="42">
        <f>$C73*100/Rates!M$9/0.95</f>
        <v>0</v>
      </c>
      <c r="X73" s="45">
        <f>$D73*100/Rates!B$13/0.95</f>
        <v>2.6448029621793179</v>
      </c>
      <c r="Y73">
        <f>$D73*100/Rates!C$13/0.95</f>
        <v>2.50388101557414</v>
      </c>
      <c r="Z73">
        <f>$D73*100/Rates!D$13/0.95</f>
        <v>2.3559345992555247</v>
      </c>
      <c r="AA73">
        <f>$D73*100/Rates!E$13/0.95</f>
        <v>2.3675923952932263</v>
      </c>
      <c r="AB73">
        <f>$D73*100/Rates!F$13/0.95</f>
        <v>2.2273203109339152</v>
      </c>
      <c r="AC73">
        <f>$D73*100/Rates!G$13/0.95</f>
        <v>2.0786563565311384</v>
      </c>
      <c r="AD73">
        <f>$D73*100/Rates!H$13/0.95</f>
        <v>2.126528442317916</v>
      </c>
      <c r="AE73">
        <f>$D73*100/Rates!I$13/0.95</f>
        <v>1.9860973187686197</v>
      </c>
      <c r="AF73">
        <f>$D73*100/Rates!J$13/0.95</f>
        <v>1.8376947956483387</v>
      </c>
    </row>
    <row r="74" spans="1:32" x14ac:dyDescent="0.35">
      <c r="A74" t="s">
        <v>117</v>
      </c>
      <c r="B74">
        <v>200</v>
      </c>
      <c r="D74">
        <v>100</v>
      </c>
      <c r="F74">
        <v>35</v>
      </c>
      <c r="I74" s="45">
        <f>$B74*100/Rates!B$6/0.95</f>
        <v>14.100891881411499</v>
      </c>
      <c r="J74">
        <f>$B74*100/Rates!C$6/0.95</f>
        <v>12.183235867446395</v>
      </c>
      <c r="K74">
        <f>$B74*100/Rates!D$6/0.95</f>
        <v>10.16053647632595</v>
      </c>
      <c r="L74" s="47">
        <f>$C74*100/Rates!B$9/0.95</f>
        <v>0</v>
      </c>
      <c r="M74" s="42">
        <f>$C74*100/Rates!C$9/0.95</f>
        <v>0</v>
      </c>
      <c r="N74" s="42">
        <f>$C74*100/Rates!D$9/0.95</f>
        <v>0</v>
      </c>
      <c r="O74" s="42">
        <f>$C74*100/Rates!E$9/0.95</f>
        <v>0</v>
      </c>
      <c r="P74" s="42">
        <f>$C74*100/Rates!F$9/0.95</f>
        <v>0</v>
      </c>
      <c r="Q74" s="42">
        <f>$C74*100/Rates!G$9/0.95</f>
        <v>0</v>
      </c>
      <c r="R74" s="42">
        <f>$C74*100/Rates!H$9/0.95</f>
        <v>0</v>
      </c>
      <c r="S74" s="42">
        <f>$C74*100/Rates!I$9/0.95</f>
        <v>0</v>
      </c>
      <c r="T74" s="42">
        <f>$C74*100/Rates!J$9/0.95</f>
        <v>0</v>
      </c>
      <c r="U74" s="42">
        <f>$C74*100/Rates!K$9/0.95</f>
        <v>0</v>
      </c>
      <c r="V74" s="42">
        <f>$C74*100/Rates!L$9/0.95</f>
        <v>0</v>
      </c>
      <c r="W74" s="42">
        <f>$C74*100/Rates!M$9/0.95</f>
        <v>0</v>
      </c>
      <c r="X74" s="45">
        <f>$D74*100/Rates!B$13/0.95</f>
        <v>5.2896059243586357</v>
      </c>
      <c r="Y74">
        <f>$D74*100/Rates!C$13/0.95</f>
        <v>5.00776203114828</v>
      </c>
      <c r="Z74">
        <f>$D74*100/Rates!D$13/0.95</f>
        <v>4.7118691985110495</v>
      </c>
      <c r="AA74">
        <f>$D74*100/Rates!E$13/0.95</f>
        <v>4.7351847905864526</v>
      </c>
      <c r="AB74">
        <f>$D74*100/Rates!F$13/0.95</f>
        <v>4.4546406218678305</v>
      </c>
      <c r="AC74">
        <f>$D74*100/Rates!G$13/0.95</f>
        <v>4.1573127130622769</v>
      </c>
      <c r="AD74">
        <f>$D74*100/Rates!H$13/0.95</f>
        <v>4.2530568846358321</v>
      </c>
      <c r="AE74">
        <f>$D74*100/Rates!I$13/0.95</f>
        <v>3.9721946375372394</v>
      </c>
      <c r="AF74">
        <f>$D74*100/Rates!J$13/0.95</f>
        <v>3.6753895912966774</v>
      </c>
    </row>
    <row r="75" spans="1:32" x14ac:dyDescent="0.35">
      <c r="A75" t="s">
        <v>118</v>
      </c>
      <c r="B75">
        <v>150</v>
      </c>
      <c r="F75">
        <v>45</v>
      </c>
      <c r="I75" s="45">
        <f>$B75*100/Rates!B$6/0.95</f>
        <v>10.575668911058626</v>
      </c>
      <c r="J75">
        <f>$B75*100/Rates!C$6/0.95</f>
        <v>9.1374269005847957</v>
      </c>
      <c r="K75">
        <f>$B75*100/Rates!D$6/0.95</f>
        <v>7.6204023572444628</v>
      </c>
      <c r="L75" s="47">
        <f>$C75*100/Rates!B$9/0.95</f>
        <v>0</v>
      </c>
      <c r="M75" s="42">
        <f>$C75*100/Rates!C$9/0.95</f>
        <v>0</v>
      </c>
      <c r="N75" s="42">
        <f>$C75*100/Rates!D$9/0.95</f>
        <v>0</v>
      </c>
      <c r="O75" s="42">
        <f>$C75*100/Rates!E$9/0.95</f>
        <v>0</v>
      </c>
      <c r="P75" s="42">
        <f>$C75*100/Rates!F$9/0.95</f>
        <v>0</v>
      </c>
      <c r="Q75" s="42">
        <f>$C75*100/Rates!G$9/0.95</f>
        <v>0</v>
      </c>
      <c r="R75" s="42">
        <f>$C75*100/Rates!H$9/0.95</f>
        <v>0</v>
      </c>
      <c r="S75" s="42">
        <f>$C75*100/Rates!I$9/0.95</f>
        <v>0</v>
      </c>
      <c r="T75" s="42">
        <f>$C75*100/Rates!J$9/0.95</f>
        <v>0</v>
      </c>
      <c r="U75" s="42">
        <f>$C75*100/Rates!K$9/0.95</f>
        <v>0</v>
      </c>
      <c r="V75" s="42">
        <f>$C75*100/Rates!L$9/0.95</f>
        <v>0</v>
      </c>
      <c r="W75" s="42">
        <f>$C75*100/Rates!M$9/0.95</f>
        <v>0</v>
      </c>
      <c r="X75" s="45">
        <f>$D75*100/Rates!B$13/0.95</f>
        <v>0</v>
      </c>
      <c r="Y75">
        <f>$D75*100/Rates!C$13/0.95</f>
        <v>0</v>
      </c>
      <c r="Z75">
        <f>$D75*100/Rates!D$13/0.95</f>
        <v>0</v>
      </c>
      <c r="AA75">
        <f>$D75*100/Rates!E$13/0.95</f>
        <v>0</v>
      </c>
      <c r="AB75">
        <f>$D75*100/Rates!F$13/0.95</f>
        <v>0</v>
      </c>
      <c r="AC75">
        <f>$D75*100/Rates!G$13/0.95</f>
        <v>0</v>
      </c>
      <c r="AD75">
        <f>$D75*100/Rates!H$13/0.95</f>
        <v>0</v>
      </c>
      <c r="AE75">
        <f>$D75*100/Rates!I$13/0.95</f>
        <v>0</v>
      </c>
      <c r="AF75">
        <f>$D75*100/Rates!J$13/0.95</f>
        <v>0</v>
      </c>
    </row>
    <row r="76" spans="1:32" x14ac:dyDescent="0.35">
      <c r="A76" t="s">
        <v>119</v>
      </c>
      <c r="B76">
        <v>250</v>
      </c>
      <c r="D76">
        <v>150</v>
      </c>
      <c r="F76">
        <v>60</v>
      </c>
      <c r="I76" s="45">
        <f>$B76*100/Rates!B$6/0.95</f>
        <v>17.626114851764374</v>
      </c>
      <c r="J76">
        <f>$B76*100/Rates!C$6/0.95</f>
        <v>15.229044834307993</v>
      </c>
      <c r="K76">
        <f>$B76*100/Rates!D$6/0.95</f>
        <v>12.700670595407439</v>
      </c>
      <c r="L76" s="47">
        <f>$C76*100/Rates!B$9/0.95</f>
        <v>0</v>
      </c>
      <c r="M76" s="42">
        <f>$C76*100/Rates!C$9/0.95</f>
        <v>0</v>
      </c>
      <c r="N76" s="42">
        <f>$C76*100/Rates!D$9/0.95</f>
        <v>0</v>
      </c>
      <c r="O76" s="42">
        <f>$C76*100/Rates!E$9/0.95</f>
        <v>0</v>
      </c>
      <c r="P76" s="42">
        <f>$C76*100/Rates!F$9/0.95</f>
        <v>0</v>
      </c>
      <c r="Q76" s="42">
        <f>$C76*100/Rates!G$9/0.95</f>
        <v>0</v>
      </c>
      <c r="R76" s="42">
        <f>$C76*100/Rates!H$9/0.95</f>
        <v>0</v>
      </c>
      <c r="S76" s="42">
        <f>$C76*100/Rates!I$9/0.95</f>
        <v>0</v>
      </c>
      <c r="T76" s="42">
        <f>$C76*100/Rates!J$9/0.95</f>
        <v>0</v>
      </c>
      <c r="U76" s="42">
        <f>$C76*100/Rates!K$9/0.95</f>
        <v>0</v>
      </c>
      <c r="V76" s="42">
        <f>$C76*100/Rates!L$9/0.95</f>
        <v>0</v>
      </c>
      <c r="W76" s="42">
        <f>$C76*100/Rates!M$9/0.95</f>
        <v>0</v>
      </c>
      <c r="X76" s="45">
        <f>$D76*100/Rates!B$13/0.95</f>
        <v>7.9344088865379536</v>
      </c>
      <c r="Y76">
        <f>$D76*100/Rates!C$13/0.95</f>
        <v>7.51164304672242</v>
      </c>
      <c r="Z76">
        <f>$D76*100/Rates!D$13/0.95</f>
        <v>7.0678037977665742</v>
      </c>
      <c r="AA76">
        <f>$D76*100/Rates!E$13/0.95</f>
        <v>7.1027771858796793</v>
      </c>
      <c r="AB76">
        <f>$D76*100/Rates!F$13/0.95</f>
        <v>6.6819609328017462</v>
      </c>
      <c r="AC76">
        <f>$D76*100/Rates!G$13/0.95</f>
        <v>6.2359690695934153</v>
      </c>
      <c r="AD76">
        <f>$D76*100/Rates!H$13/0.95</f>
        <v>6.3795853269537481</v>
      </c>
      <c r="AE76">
        <f>$D76*100/Rates!I$13/0.95</f>
        <v>5.9582919563058585</v>
      </c>
      <c r="AF76">
        <f>$D76*100/Rates!J$13/0.95</f>
        <v>5.5130843869450166</v>
      </c>
    </row>
    <row r="77" spans="1:32" x14ac:dyDescent="0.35">
      <c r="A77" t="s">
        <v>120</v>
      </c>
      <c r="B77">
        <v>200</v>
      </c>
      <c r="D77">
        <v>200</v>
      </c>
      <c r="F77">
        <v>40</v>
      </c>
      <c r="I77" s="45">
        <f>$B77*100/Rates!B$6/0.95</f>
        <v>14.100891881411499</v>
      </c>
      <c r="J77">
        <f>$B77*100/Rates!C$6/0.95</f>
        <v>12.183235867446395</v>
      </c>
      <c r="K77">
        <f>$B77*100/Rates!D$6/0.95</f>
        <v>10.16053647632595</v>
      </c>
      <c r="L77" s="47">
        <f>$C77*100/Rates!B$9/0.95</f>
        <v>0</v>
      </c>
      <c r="M77" s="42">
        <f>$C77*100/Rates!C$9/0.95</f>
        <v>0</v>
      </c>
      <c r="N77" s="42">
        <f>$C77*100/Rates!D$9/0.95</f>
        <v>0</v>
      </c>
      <c r="O77" s="42">
        <f>$C77*100/Rates!E$9/0.95</f>
        <v>0</v>
      </c>
      <c r="P77" s="42">
        <f>$C77*100/Rates!F$9/0.95</f>
        <v>0</v>
      </c>
      <c r="Q77" s="42">
        <f>$C77*100/Rates!G$9/0.95</f>
        <v>0</v>
      </c>
      <c r="R77" s="42">
        <f>$C77*100/Rates!H$9/0.95</f>
        <v>0</v>
      </c>
      <c r="S77" s="42">
        <f>$C77*100/Rates!I$9/0.95</f>
        <v>0</v>
      </c>
      <c r="T77" s="42">
        <f>$C77*100/Rates!J$9/0.95</f>
        <v>0</v>
      </c>
      <c r="U77" s="42">
        <f>$C77*100/Rates!K$9/0.95</f>
        <v>0</v>
      </c>
      <c r="V77" s="42">
        <f>$C77*100/Rates!L$9/0.95</f>
        <v>0</v>
      </c>
      <c r="W77" s="42">
        <f>$C77*100/Rates!M$9/0.95</f>
        <v>0</v>
      </c>
      <c r="X77" s="45">
        <f>$D77*100/Rates!B$13/0.95</f>
        <v>10.579211848717271</v>
      </c>
      <c r="Y77">
        <f>$D77*100/Rates!C$13/0.95</f>
        <v>10.01552406229656</v>
      </c>
      <c r="Z77">
        <f>$D77*100/Rates!D$13/0.95</f>
        <v>9.4237383970220989</v>
      </c>
      <c r="AA77">
        <f>$D77*100/Rates!E$13/0.95</f>
        <v>9.4703695811729052</v>
      </c>
      <c r="AB77">
        <f>$D77*100/Rates!F$13/0.95</f>
        <v>8.909281243735661</v>
      </c>
      <c r="AC77">
        <f>$D77*100/Rates!G$13/0.95</f>
        <v>8.3146254261245538</v>
      </c>
      <c r="AD77">
        <f>$D77*100/Rates!H$13/0.95</f>
        <v>8.5061137692716642</v>
      </c>
      <c r="AE77">
        <f>$D77*100/Rates!I$13/0.95</f>
        <v>7.9443892750744789</v>
      </c>
      <c r="AF77">
        <f>$D77*100/Rates!J$13/0.95</f>
        <v>7.3507791825933548</v>
      </c>
    </row>
    <row r="78" spans="1:32" x14ac:dyDescent="0.35">
      <c r="A78" t="s">
        <v>121</v>
      </c>
      <c r="B78">
        <v>0</v>
      </c>
      <c r="D78">
        <v>475</v>
      </c>
      <c r="F78">
        <v>50</v>
      </c>
      <c r="I78" s="45">
        <f>$B78*100/Rates!B$6/0.95</f>
        <v>0</v>
      </c>
      <c r="J78">
        <f>$B78*100/Rates!C$6/0.95</f>
        <v>0</v>
      </c>
      <c r="K78">
        <f>$B78*100/Rates!D$6/0.95</f>
        <v>0</v>
      </c>
      <c r="L78" s="47">
        <f>$C78*100/Rates!B$9/0.95</f>
        <v>0</v>
      </c>
      <c r="M78" s="42">
        <f>$C78*100/Rates!C$9/0.95</f>
        <v>0</v>
      </c>
      <c r="N78" s="42">
        <f>$C78*100/Rates!D$9/0.95</f>
        <v>0</v>
      </c>
      <c r="O78" s="42">
        <f>$C78*100/Rates!E$9/0.95</f>
        <v>0</v>
      </c>
      <c r="P78" s="42">
        <f>$C78*100/Rates!F$9/0.95</f>
        <v>0</v>
      </c>
      <c r="Q78" s="42">
        <f>$C78*100/Rates!G$9/0.95</f>
        <v>0</v>
      </c>
      <c r="R78" s="42">
        <f>$C78*100/Rates!H$9/0.95</f>
        <v>0</v>
      </c>
      <c r="S78" s="42">
        <f>$C78*100/Rates!I$9/0.95</f>
        <v>0</v>
      </c>
      <c r="T78" s="42">
        <f>$C78*100/Rates!J$9/0.95</f>
        <v>0</v>
      </c>
      <c r="U78" s="42">
        <f>$C78*100/Rates!K$9/0.95</f>
        <v>0</v>
      </c>
      <c r="V78" s="42">
        <f>$C78*100/Rates!L$9/0.95</f>
        <v>0</v>
      </c>
      <c r="W78" s="42">
        <f>$C78*100/Rates!M$9/0.95</f>
        <v>0</v>
      </c>
      <c r="X78" s="45">
        <f>$D78*100/Rates!B$13/0.95</f>
        <v>25.125628140703519</v>
      </c>
      <c r="Y78">
        <f>$D78*100/Rates!C$13/0.95</f>
        <v>23.78686964795433</v>
      </c>
      <c r="Z78">
        <f>$D78*100/Rates!D$13/0.95</f>
        <v>22.381378692927484</v>
      </c>
      <c r="AA78">
        <f>$D78*100/Rates!E$13/0.95</f>
        <v>22.492127755285651</v>
      </c>
      <c r="AB78">
        <f>$D78*100/Rates!F$13/0.95</f>
        <v>21.159542953872197</v>
      </c>
      <c r="AC78">
        <f>$D78*100/Rates!G$13/0.95</f>
        <v>19.747235387045812</v>
      </c>
      <c r="AD78">
        <f>$D78*100/Rates!H$13/0.95</f>
        <v>20.202020202020201</v>
      </c>
      <c r="AE78">
        <f>$D78*100/Rates!I$13/0.95</f>
        <v>18.867924528301888</v>
      </c>
      <c r="AF78">
        <f>$D78*100/Rates!J$13/0.95</f>
        <v>17.458100558659218</v>
      </c>
    </row>
    <row r="79" spans="1:32" x14ac:dyDescent="0.35">
      <c r="A79" t="s">
        <v>122</v>
      </c>
      <c r="B79">
        <v>0</v>
      </c>
      <c r="D79">
        <v>140</v>
      </c>
      <c r="F79">
        <v>50</v>
      </c>
      <c r="I79" s="45">
        <f>$B79*100/Rates!B$6/0.95</f>
        <v>0</v>
      </c>
      <c r="J79">
        <f>$B79*100/Rates!C$6/0.95</f>
        <v>0</v>
      </c>
      <c r="K79">
        <f>$B79*100/Rates!D$6/0.95</f>
        <v>0</v>
      </c>
      <c r="L79" s="47">
        <f>$C79*100/Rates!B$9/0.95</f>
        <v>0</v>
      </c>
      <c r="M79" s="42">
        <f>$C79*100/Rates!C$9/0.95</f>
        <v>0</v>
      </c>
      <c r="N79" s="42">
        <f>$C79*100/Rates!D$9/0.95</f>
        <v>0</v>
      </c>
      <c r="O79" s="42">
        <f>$C79*100/Rates!E$9/0.95</f>
        <v>0</v>
      </c>
      <c r="P79" s="42">
        <f>$C79*100/Rates!F$9/0.95</f>
        <v>0</v>
      </c>
      <c r="Q79" s="42">
        <f>$C79*100/Rates!G$9/0.95</f>
        <v>0</v>
      </c>
      <c r="R79" s="42">
        <f>$C79*100/Rates!H$9/0.95</f>
        <v>0</v>
      </c>
      <c r="S79" s="42">
        <f>$C79*100/Rates!I$9/0.95</f>
        <v>0</v>
      </c>
      <c r="T79" s="42">
        <f>$C79*100/Rates!J$9/0.95</f>
        <v>0</v>
      </c>
      <c r="U79" s="42">
        <f>$C79*100/Rates!K$9/0.95</f>
        <v>0</v>
      </c>
      <c r="V79" s="42">
        <f>$C79*100/Rates!L$9/0.95</f>
        <v>0</v>
      </c>
      <c r="W79" s="42">
        <f>$C79*100/Rates!M$9/0.95</f>
        <v>0</v>
      </c>
      <c r="X79" s="45">
        <f>$D79*100/Rates!B$13/0.95</f>
        <v>7.40544829410209</v>
      </c>
      <c r="Y79">
        <f>$D79*100/Rates!C$13/0.95</f>
        <v>7.0108668436075918</v>
      </c>
      <c r="Z79">
        <f>$D79*100/Rates!D$13/0.95</f>
        <v>6.5966168779154692</v>
      </c>
      <c r="AA79">
        <f>$D79*100/Rates!E$13/0.95</f>
        <v>6.6292587068210338</v>
      </c>
      <c r="AB79">
        <f>$D79*100/Rates!F$13/0.95</f>
        <v>6.2364968706149631</v>
      </c>
      <c r="AC79">
        <f>$D79*100/Rates!G$13/0.95</f>
        <v>5.8202377982871871</v>
      </c>
      <c r="AD79">
        <f>$D79*100/Rates!H$13/0.95</f>
        <v>5.9542796384901653</v>
      </c>
      <c r="AE79">
        <f>$D79*100/Rates!I$13/0.95</f>
        <v>5.5610724925521353</v>
      </c>
      <c r="AF79">
        <f>$D79*100/Rates!J$13/0.95</f>
        <v>5.1455454278153487</v>
      </c>
    </row>
    <row r="80" spans="1:32" x14ac:dyDescent="0.35">
      <c r="A80" t="s">
        <v>123</v>
      </c>
      <c r="B80">
        <v>0</v>
      </c>
      <c r="D80">
        <v>120</v>
      </c>
      <c r="F80">
        <v>60</v>
      </c>
      <c r="I80" s="45">
        <f>$B80*100/Rates!B$6/0.95</f>
        <v>0</v>
      </c>
      <c r="J80">
        <f>$B80*100/Rates!C$6/0.95</f>
        <v>0</v>
      </c>
      <c r="K80">
        <f>$B80*100/Rates!D$6/0.95</f>
        <v>0</v>
      </c>
      <c r="L80" s="47">
        <f>$C80*100/Rates!B$9/0.95</f>
        <v>0</v>
      </c>
      <c r="M80" s="42">
        <f>$C80*100/Rates!C$9/0.95</f>
        <v>0</v>
      </c>
      <c r="N80" s="42">
        <f>$C80*100/Rates!D$9/0.95</f>
        <v>0</v>
      </c>
      <c r="O80" s="42">
        <f>$C80*100/Rates!E$9/0.95</f>
        <v>0</v>
      </c>
      <c r="P80" s="42">
        <f>$C80*100/Rates!F$9/0.95</f>
        <v>0</v>
      </c>
      <c r="Q80" s="42">
        <f>$C80*100/Rates!G$9/0.95</f>
        <v>0</v>
      </c>
      <c r="R80" s="42">
        <f>$C80*100/Rates!H$9/0.95</f>
        <v>0</v>
      </c>
      <c r="S80" s="42">
        <f>$C80*100/Rates!I$9/0.95</f>
        <v>0</v>
      </c>
      <c r="T80" s="42">
        <f>$C80*100/Rates!J$9/0.95</f>
        <v>0</v>
      </c>
      <c r="U80" s="42">
        <f>$C80*100/Rates!K$9/0.95</f>
        <v>0</v>
      </c>
      <c r="V80" s="42">
        <f>$C80*100/Rates!L$9/0.95</f>
        <v>0</v>
      </c>
      <c r="W80" s="42">
        <f>$C80*100/Rates!M$9/0.95</f>
        <v>0</v>
      </c>
      <c r="X80" s="45">
        <f>$D80*100/Rates!B$13/0.95</f>
        <v>6.3475271092303629</v>
      </c>
      <c r="Y80">
        <f>$D80*100/Rates!C$13/0.95</f>
        <v>6.0093144373779364</v>
      </c>
      <c r="Z80">
        <f>$D80*100/Rates!D$13/0.95</f>
        <v>5.6542430382132602</v>
      </c>
      <c r="AA80">
        <f>$D80*100/Rates!E$13/0.95</f>
        <v>5.6822217487037436</v>
      </c>
      <c r="AB80">
        <f>$D80*100/Rates!F$13/0.95</f>
        <v>5.3455687462413977</v>
      </c>
      <c r="AC80">
        <f>$D80*100/Rates!G$13/0.95</f>
        <v>4.9887752556747325</v>
      </c>
      <c r="AD80">
        <f>$D80*100/Rates!H$13/0.95</f>
        <v>5.1036682615629987</v>
      </c>
      <c r="AE80">
        <f>$D80*100/Rates!I$13/0.95</f>
        <v>4.7666335650446872</v>
      </c>
      <c r="AF80">
        <f>$D80*100/Rates!J$13/0.95</f>
        <v>4.4104675095560131</v>
      </c>
    </row>
    <row r="81" spans="1:32" x14ac:dyDescent="0.35">
      <c r="A81" t="s">
        <v>124</v>
      </c>
      <c r="B81">
        <v>0</v>
      </c>
      <c r="D81">
        <v>325</v>
      </c>
      <c r="F81">
        <v>40</v>
      </c>
      <c r="I81" s="45">
        <f>$B81*100/Rates!B$6/0.95</f>
        <v>0</v>
      </c>
      <c r="J81">
        <f>$B81*100/Rates!C$6/0.95</f>
        <v>0</v>
      </c>
      <c r="K81">
        <f>$B81*100/Rates!D$6/0.95</f>
        <v>0</v>
      </c>
      <c r="L81" s="47">
        <f>$C81*100/Rates!B$9/0.95</f>
        <v>0</v>
      </c>
      <c r="M81" s="42">
        <f>$C81*100/Rates!C$9/0.95</f>
        <v>0</v>
      </c>
      <c r="N81" s="42">
        <f>$C81*100/Rates!D$9/0.95</f>
        <v>0</v>
      </c>
      <c r="O81" s="42">
        <f>$C81*100/Rates!E$9/0.95</f>
        <v>0</v>
      </c>
      <c r="P81" s="42">
        <f>$C81*100/Rates!F$9/0.95</f>
        <v>0</v>
      </c>
      <c r="Q81" s="42">
        <f>$C81*100/Rates!G$9/0.95</f>
        <v>0</v>
      </c>
      <c r="R81" s="42">
        <f>$C81*100/Rates!H$9/0.95</f>
        <v>0</v>
      </c>
      <c r="S81" s="42">
        <f>$C81*100/Rates!I$9/0.95</f>
        <v>0</v>
      </c>
      <c r="T81" s="42">
        <f>$C81*100/Rates!J$9/0.95</f>
        <v>0</v>
      </c>
      <c r="U81" s="42">
        <f>$C81*100/Rates!K$9/0.95</f>
        <v>0</v>
      </c>
      <c r="V81" s="42">
        <f>$C81*100/Rates!L$9/0.95</f>
        <v>0</v>
      </c>
      <c r="W81" s="42">
        <f>$C81*100/Rates!M$9/0.95</f>
        <v>0</v>
      </c>
      <c r="X81" s="45">
        <f>$D81*100/Rates!B$13/0.95</f>
        <v>17.191219254165567</v>
      </c>
      <c r="Y81">
        <f>$D81*100/Rates!C$13/0.95</f>
        <v>16.27522660123191</v>
      </c>
      <c r="Z81">
        <f>$D81*100/Rates!D$13/0.95</f>
        <v>15.313574895160912</v>
      </c>
      <c r="AA81">
        <f>$D81*100/Rates!E$13/0.95</f>
        <v>15.389350569405972</v>
      </c>
      <c r="AB81">
        <f>$D81*100/Rates!F$13/0.95</f>
        <v>14.47758202107045</v>
      </c>
      <c r="AC81">
        <f>$D81*100/Rates!G$13/0.95</f>
        <v>13.511266317452399</v>
      </c>
      <c r="AD81">
        <f>$D81*100/Rates!H$13/0.95</f>
        <v>13.822434875066454</v>
      </c>
      <c r="AE81">
        <f>$D81*100/Rates!I$13/0.95</f>
        <v>12.909632571996028</v>
      </c>
      <c r="AF81">
        <f>$D81*100/Rates!J$13/0.95</f>
        <v>11.945016171714203</v>
      </c>
    </row>
    <row r="82" spans="1:32" x14ac:dyDescent="0.35">
      <c r="A82" t="s">
        <v>125</v>
      </c>
      <c r="B82">
        <v>0</v>
      </c>
      <c r="C82">
        <v>300</v>
      </c>
      <c r="D82">
        <v>175</v>
      </c>
      <c r="F82">
        <v>60</v>
      </c>
      <c r="I82" s="45">
        <f>$B82*100/Rates!B$6/0.95</f>
        <v>0</v>
      </c>
      <c r="J82">
        <f>$B82*100/Rates!C$6/0.95</f>
        <v>0</v>
      </c>
      <c r="K82">
        <f>$B82*100/Rates!D$6/0.95</f>
        <v>0</v>
      </c>
      <c r="L82" s="47">
        <f>$C82*100/Rates!B$9/0.95</f>
        <v>17.790956263899183</v>
      </c>
      <c r="M82" s="42">
        <f>$C82*100/Rates!C$9/0.95</f>
        <v>17.171803897999485</v>
      </c>
      <c r="N82" s="42">
        <f>$C82*100/Rates!D$9/0.95</f>
        <v>15.8052789631737</v>
      </c>
      <c r="O82" s="42">
        <f>$C82*100/Rates!E$9/0.95</f>
        <v>16.177739430543571</v>
      </c>
      <c r="P82" s="42">
        <f>$C82*100/Rates!F$9/0.95</f>
        <v>14.888706915804363</v>
      </c>
      <c r="Q82" s="42">
        <f>$C82*100/Rates!G$9/0.95</f>
        <v>13.524174461850558</v>
      </c>
      <c r="R82" s="42">
        <f>$C82*100/Rates!H$9/0.95</f>
        <v>14.276196821166842</v>
      </c>
      <c r="S82" s="42">
        <f>$C82*100/Rates!I$9/0.95</f>
        <v>12.98476454293629</v>
      </c>
      <c r="T82" s="42">
        <f>$C82*100/Rates!J$9/0.95</f>
        <v>11.622726304166749</v>
      </c>
      <c r="U82" s="42">
        <f>$C82*100/Rates!K$9/0.95</f>
        <v>13.409319477036542</v>
      </c>
      <c r="V82" s="42">
        <f>$C82*100/Rates!L$9/0.95</f>
        <v>12.117784868925961</v>
      </c>
      <c r="W82" s="42">
        <f>$C82*100/Rates!M$9/0.95</f>
        <v>10.755772264448588</v>
      </c>
      <c r="X82" s="45">
        <f>$D82*100/Rates!B$13/0.95</f>
        <v>9.2568103676276117</v>
      </c>
      <c r="Y82">
        <f>$D82*100/Rates!C$13/0.95</f>
        <v>8.7635835545094896</v>
      </c>
      <c r="Z82">
        <f>$D82*100/Rates!D$13/0.95</f>
        <v>8.2457710973943374</v>
      </c>
      <c r="AA82">
        <f>$D82*100/Rates!E$13/0.95</f>
        <v>8.2865733835262922</v>
      </c>
      <c r="AB82">
        <f>$D82*100/Rates!F$13/0.95</f>
        <v>7.795621088268704</v>
      </c>
      <c r="AC82">
        <f>$D82*100/Rates!G$13/0.95</f>
        <v>7.2752972478589841</v>
      </c>
      <c r="AD82">
        <f>$D82*100/Rates!H$13/0.95</f>
        <v>7.4428495481127062</v>
      </c>
      <c r="AE82">
        <f>$D82*100/Rates!I$13/0.95</f>
        <v>6.9513406156901691</v>
      </c>
      <c r="AF82">
        <f>$D82*100/Rates!J$13/0.95</f>
        <v>6.4319317847691853</v>
      </c>
    </row>
    <row r="83" spans="1:32" x14ac:dyDescent="0.35">
      <c r="A83" t="s">
        <v>149</v>
      </c>
      <c r="B83">
        <v>300</v>
      </c>
      <c r="D83">
        <v>200</v>
      </c>
      <c r="F83">
        <v>100</v>
      </c>
      <c r="I83" s="45">
        <f>$B83*100/Rates!B$6/0.95</f>
        <v>21.151337822117252</v>
      </c>
      <c r="J83">
        <f>$B83*100/Rates!C$6/0.95</f>
        <v>18.274853801169591</v>
      </c>
      <c r="K83">
        <f>$B83*100/Rates!D$6/0.95</f>
        <v>15.240804714488926</v>
      </c>
      <c r="L83" s="47">
        <f>$C83*100/Rates!B$9/0.95</f>
        <v>0</v>
      </c>
      <c r="M83" s="42">
        <f>$C83*100/Rates!C$9/0.95</f>
        <v>0</v>
      </c>
      <c r="N83" s="42">
        <f>$C83*100/Rates!D$9/0.95</f>
        <v>0</v>
      </c>
      <c r="O83" s="42">
        <f>$C83*100/Rates!E$9/0.95</f>
        <v>0</v>
      </c>
      <c r="P83" s="42">
        <f>$C83*100/Rates!F$9/0.95</f>
        <v>0</v>
      </c>
      <c r="Q83" s="42">
        <f>$C83*100/Rates!G$9/0.95</f>
        <v>0</v>
      </c>
      <c r="R83" s="42">
        <f>$C83*100/Rates!H$9/0.95</f>
        <v>0</v>
      </c>
      <c r="S83" s="42">
        <f>$C83*100/Rates!I$9/0.95</f>
        <v>0</v>
      </c>
      <c r="T83" s="42">
        <f>$C83*100/Rates!J$9/0.95</f>
        <v>0</v>
      </c>
      <c r="U83" s="42">
        <f>$C83*100/Rates!K$9/0.95</f>
        <v>0</v>
      </c>
      <c r="V83" s="42">
        <f>$C83*100/Rates!L$9/0.95</f>
        <v>0</v>
      </c>
      <c r="W83" s="42">
        <f>$C83*100/Rates!M$9/0.95</f>
        <v>0</v>
      </c>
      <c r="X83" s="45">
        <f>$D83*100/Rates!B$13/0.95</f>
        <v>10.579211848717271</v>
      </c>
      <c r="Y83">
        <f>$D83*100/Rates!C$13/0.95</f>
        <v>10.01552406229656</v>
      </c>
      <c r="Z83">
        <f>$D83*100/Rates!D$13/0.95</f>
        <v>9.4237383970220989</v>
      </c>
      <c r="AA83">
        <f>$D83*100/Rates!E$13/0.95</f>
        <v>9.4703695811729052</v>
      </c>
      <c r="AB83">
        <f>$D83*100/Rates!F$13/0.95</f>
        <v>8.909281243735661</v>
      </c>
      <c r="AC83">
        <f>$D83*100/Rates!G$13/0.95</f>
        <v>8.3146254261245538</v>
      </c>
      <c r="AD83">
        <f>$D83*100/Rates!H$13/0.95</f>
        <v>8.5061137692716642</v>
      </c>
      <c r="AE83">
        <f>$D83*100/Rates!I$13/0.95</f>
        <v>7.9443892750744789</v>
      </c>
      <c r="AF83">
        <f>$D83*100/Rates!J$13/0.95</f>
        <v>7.3507791825933548</v>
      </c>
    </row>
    <row r="84" spans="1:32" x14ac:dyDescent="0.35">
      <c r="A84" t="s">
        <v>126</v>
      </c>
      <c r="B84">
        <v>100</v>
      </c>
      <c r="F84">
        <v>40</v>
      </c>
      <c r="I84" s="45">
        <f>$B84*100/Rates!B$6/0.95</f>
        <v>7.0504459407057496</v>
      </c>
      <c r="J84">
        <f>$B84*100/Rates!C$6/0.95</f>
        <v>6.0916179337231977</v>
      </c>
      <c r="K84">
        <f>$B84*100/Rates!D$6/0.95</f>
        <v>5.0802682381629749</v>
      </c>
      <c r="L84" s="47">
        <f>$C84*100/Rates!B$9/0.95</f>
        <v>0</v>
      </c>
      <c r="M84" s="42">
        <f>$C84*100/Rates!C$9/0.95</f>
        <v>0</v>
      </c>
      <c r="N84" s="42">
        <f>$C84*100/Rates!D$9/0.95</f>
        <v>0</v>
      </c>
      <c r="O84" s="42">
        <f>$C84*100/Rates!E$9/0.95</f>
        <v>0</v>
      </c>
      <c r="P84" s="42">
        <f>$C84*100/Rates!F$9/0.95</f>
        <v>0</v>
      </c>
      <c r="Q84" s="42">
        <f>$C84*100/Rates!G$9/0.95</f>
        <v>0</v>
      </c>
      <c r="R84" s="42">
        <f>$C84*100/Rates!H$9/0.95</f>
        <v>0</v>
      </c>
      <c r="S84" s="42">
        <f>$C84*100/Rates!I$9/0.95</f>
        <v>0</v>
      </c>
      <c r="T84" s="42">
        <f>$C84*100/Rates!J$9/0.95</f>
        <v>0</v>
      </c>
      <c r="U84" s="42">
        <f>$C84*100/Rates!K$9/0.95</f>
        <v>0</v>
      </c>
      <c r="V84" s="42">
        <f>$C84*100/Rates!L$9/0.95</f>
        <v>0</v>
      </c>
      <c r="W84" s="42">
        <f>$C84*100/Rates!M$9/0.95</f>
        <v>0</v>
      </c>
      <c r="X84" s="45">
        <f>$D84*100/Rates!B$13/0.95</f>
        <v>0</v>
      </c>
      <c r="Y84">
        <f>$D84*100/Rates!C$13/0.95</f>
        <v>0</v>
      </c>
      <c r="Z84">
        <f>$D84*100/Rates!D$13/0.95</f>
        <v>0</v>
      </c>
      <c r="AA84">
        <f>$D84*100/Rates!E$13/0.95</f>
        <v>0</v>
      </c>
      <c r="AB84">
        <f>$D84*100/Rates!F$13/0.95</f>
        <v>0</v>
      </c>
      <c r="AC84">
        <f>$D84*100/Rates!G$13/0.95</f>
        <v>0</v>
      </c>
      <c r="AD84">
        <f>$D84*100/Rates!H$13/0.95</f>
        <v>0</v>
      </c>
      <c r="AE84">
        <f>$D84*100/Rates!I$13/0.95</f>
        <v>0</v>
      </c>
      <c r="AF84">
        <f>$D84*100/Rates!J$13/0.95</f>
        <v>0</v>
      </c>
    </row>
    <row r="85" spans="1:32" x14ac:dyDescent="0.35">
      <c r="A85" t="s">
        <v>127</v>
      </c>
      <c r="B85">
        <v>150</v>
      </c>
      <c r="D85">
        <v>50</v>
      </c>
      <c r="F85">
        <v>25</v>
      </c>
      <c r="I85" s="45">
        <f>$B85*100/Rates!B$6/0.95</f>
        <v>10.575668911058626</v>
      </c>
      <c r="J85">
        <f>$B85*100/Rates!C$6/0.95</f>
        <v>9.1374269005847957</v>
      </c>
      <c r="K85">
        <f>$B85*100/Rates!D$6/0.95</f>
        <v>7.6204023572444628</v>
      </c>
      <c r="L85" s="47">
        <f>$C85*100/Rates!B$9/0.95</f>
        <v>0</v>
      </c>
      <c r="M85" s="42">
        <f>$C85*100/Rates!C$9/0.95</f>
        <v>0</v>
      </c>
      <c r="N85" s="42">
        <f>$C85*100/Rates!D$9/0.95</f>
        <v>0</v>
      </c>
      <c r="O85" s="42">
        <f>$C85*100/Rates!E$9/0.95</f>
        <v>0</v>
      </c>
      <c r="P85" s="42">
        <f>$C85*100/Rates!F$9/0.95</f>
        <v>0</v>
      </c>
      <c r="Q85" s="42">
        <f>$C85*100/Rates!G$9/0.95</f>
        <v>0</v>
      </c>
      <c r="R85" s="42">
        <f>$C85*100/Rates!H$9/0.95</f>
        <v>0</v>
      </c>
      <c r="S85" s="42">
        <f>$C85*100/Rates!I$9/0.95</f>
        <v>0</v>
      </c>
      <c r="T85" s="42">
        <f>$C85*100/Rates!J$9/0.95</f>
        <v>0</v>
      </c>
      <c r="U85" s="42">
        <f>$C85*100/Rates!K$9/0.95</f>
        <v>0</v>
      </c>
      <c r="V85" s="42">
        <f>$C85*100/Rates!L$9/0.95</f>
        <v>0</v>
      </c>
      <c r="W85" s="42">
        <f>$C85*100/Rates!M$9/0.95</f>
        <v>0</v>
      </c>
      <c r="X85" s="45">
        <f>$D85*100/Rates!B$13/0.95</f>
        <v>2.6448029621793179</v>
      </c>
      <c r="Y85">
        <f>$D85*100/Rates!C$13/0.95</f>
        <v>2.50388101557414</v>
      </c>
      <c r="Z85">
        <f>$D85*100/Rates!D$13/0.95</f>
        <v>2.3559345992555247</v>
      </c>
      <c r="AA85">
        <f>$D85*100/Rates!E$13/0.95</f>
        <v>2.3675923952932263</v>
      </c>
      <c r="AB85">
        <f>$D85*100/Rates!F$13/0.95</f>
        <v>2.2273203109339152</v>
      </c>
      <c r="AC85">
        <f>$D85*100/Rates!G$13/0.95</f>
        <v>2.0786563565311384</v>
      </c>
      <c r="AD85">
        <f>$D85*100/Rates!H$13/0.95</f>
        <v>2.126528442317916</v>
      </c>
      <c r="AE85">
        <f>$D85*100/Rates!I$13/0.95</f>
        <v>1.9860973187686197</v>
      </c>
      <c r="AF85">
        <f>$D85*100/Rates!J$13/0.95</f>
        <v>1.8376947956483387</v>
      </c>
    </row>
    <row r="86" spans="1:32" x14ac:dyDescent="0.35">
      <c r="A86" t="s">
        <v>128</v>
      </c>
      <c r="B86">
        <v>300</v>
      </c>
      <c r="C86">
        <v>250</v>
      </c>
      <c r="F86">
        <v>45</v>
      </c>
      <c r="I86" s="45">
        <f>$B86*100/Rates!B$6/0.95</f>
        <v>21.151337822117252</v>
      </c>
      <c r="J86">
        <f>$B86*100/Rates!C$6/0.95</f>
        <v>18.274853801169591</v>
      </c>
      <c r="K86">
        <f>$B86*100/Rates!D$6/0.95</f>
        <v>15.240804714488926</v>
      </c>
      <c r="L86" s="47">
        <f>$C86*100/Rates!B$9/0.95</f>
        <v>14.825796886582655</v>
      </c>
      <c r="M86" s="42">
        <f>$C86*100/Rates!C$9/0.95</f>
        <v>14.309836581666238</v>
      </c>
      <c r="N86" s="42">
        <f>$C86*100/Rates!D$9/0.95</f>
        <v>13.171065802644751</v>
      </c>
      <c r="O86" s="42">
        <f>$C86*100/Rates!E$9/0.95</f>
        <v>13.481449525452977</v>
      </c>
      <c r="P86" s="42">
        <f>$C86*100/Rates!F$9/0.95</f>
        <v>12.407255763170303</v>
      </c>
      <c r="Q86" s="42">
        <f>$C86*100/Rates!G$9/0.95</f>
        <v>11.270145384875464</v>
      </c>
      <c r="R86" s="42">
        <f>$C86*100/Rates!H$9/0.95</f>
        <v>11.896830684305701</v>
      </c>
      <c r="S86" s="42">
        <f>$C86*100/Rates!I$9/0.95</f>
        <v>10.820637119113576</v>
      </c>
      <c r="T86" s="42">
        <f>$C86*100/Rates!J$9/0.95</f>
        <v>9.6856052534722892</v>
      </c>
      <c r="U86" s="42">
        <f>$C86*100/Rates!K$9/0.95</f>
        <v>11.174432897530449</v>
      </c>
      <c r="V86" s="42">
        <f>$C86*100/Rates!L$9/0.95</f>
        <v>10.0981540574383</v>
      </c>
      <c r="W86" s="42">
        <f>$C86*100/Rates!M$9/0.95</f>
        <v>8.9631435537071571</v>
      </c>
      <c r="X86" s="45">
        <f>$D86*100/Rates!B$13/0.95</f>
        <v>0</v>
      </c>
      <c r="Y86">
        <f>$D86*100/Rates!C$13/0.95</f>
        <v>0</v>
      </c>
      <c r="Z86">
        <f>$D86*100/Rates!D$13/0.95</f>
        <v>0</v>
      </c>
      <c r="AA86">
        <f>$D86*100/Rates!E$13/0.95</f>
        <v>0</v>
      </c>
      <c r="AB86">
        <f>$D86*100/Rates!F$13/0.95</f>
        <v>0</v>
      </c>
      <c r="AC86">
        <f>$D86*100/Rates!G$13/0.95</f>
        <v>0</v>
      </c>
      <c r="AD86">
        <f>$D86*100/Rates!H$13/0.95</f>
        <v>0</v>
      </c>
      <c r="AE86">
        <f>$D86*100/Rates!I$13/0.95</f>
        <v>0</v>
      </c>
      <c r="AF86">
        <f>$D86*100/Rates!J$13/0.95</f>
        <v>0</v>
      </c>
    </row>
    <row r="87" spans="1:32" x14ac:dyDescent="0.35">
      <c r="A87" t="s">
        <v>129</v>
      </c>
      <c r="B87">
        <v>150</v>
      </c>
      <c r="D87">
        <v>100</v>
      </c>
      <c r="F87">
        <v>50</v>
      </c>
      <c r="I87" s="45">
        <f>$B87*100/Rates!B$6/0.95</f>
        <v>10.575668911058626</v>
      </c>
      <c r="J87">
        <f>$B87*100/Rates!C$6/0.95</f>
        <v>9.1374269005847957</v>
      </c>
      <c r="K87">
        <f>$B87*100/Rates!D$6/0.95</f>
        <v>7.6204023572444628</v>
      </c>
      <c r="L87" s="47">
        <f>$C87*100/Rates!B$9/0.95</f>
        <v>0</v>
      </c>
      <c r="M87" s="42">
        <f>$C87*100/Rates!C$9/0.95</f>
        <v>0</v>
      </c>
      <c r="N87" s="42">
        <f>$C87*100/Rates!D$9/0.95</f>
        <v>0</v>
      </c>
      <c r="O87" s="42">
        <f>$C87*100/Rates!E$9/0.95</f>
        <v>0</v>
      </c>
      <c r="P87" s="42">
        <f>$C87*100/Rates!F$9/0.95</f>
        <v>0</v>
      </c>
      <c r="Q87" s="42">
        <f>$C87*100/Rates!G$9/0.95</f>
        <v>0</v>
      </c>
      <c r="R87" s="42">
        <f>$C87*100/Rates!H$9/0.95</f>
        <v>0</v>
      </c>
      <c r="S87" s="42">
        <f>$C87*100/Rates!I$9/0.95</f>
        <v>0</v>
      </c>
      <c r="T87" s="42">
        <f>$C87*100/Rates!J$9/0.95</f>
        <v>0</v>
      </c>
      <c r="U87" s="42">
        <f>$C87*100/Rates!K$9/0.95</f>
        <v>0</v>
      </c>
      <c r="V87" s="42">
        <f>$C87*100/Rates!L$9/0.95</f>
        <v>0</v>
      </c>
      <c r="W87" s="42">
        <f>$C87*100/Rates!M$9/0.95</f>
        <v>0</v>
      </c>
      <c r="X87" s="45">
        <f>$D87*100/Rates!B$13/0.95</f>
        <v>5.2896059243586357</v>
      </c>
      <c r="Y87">
        <f>$D87*100/Rates!C$13/0.95</f>
        <v>5.00776203114828</v>
      </c>
      <c r="Z87">
        <f>$D87*100/Rates!D$13/0.95</f>
        <v>4.7118691985110495</v>
      </c>
      <c r="AA87">
        <f>$D87*100/Rates!E$13/0.95</f>
        <v>4.7351847905864526</v>
      </c>
      <c r="AB87">
        <f>$D87*100/Rates!F$13/0.95</f>
        <v>4.4546406218678305</v>
      </c>
      <c r="AC87">
        <f>$D87*100/Rates!G$13/0.95</f>
        <v>4.1573127130622769</v>
      </c>
      <c r="AD87">
        <f>$D87*100/Rates!H$13/0.95</f>
        <v>4.2530568846358321</v>
      </c>
      <c r="AE87">
        <f>$D87*100/Rates!I$13/0.95</f>
        <v>3.9721946375372394</v>
      </c>
      <c r="AF87">
        <f>$D87*100/Rates!J$13/0.95</f>
        <v>3.6753895912966774</v>
      </c>
    </row>
    <row r="88" spans="1:32" x14ac:dyDescent="0.35">
      <c r="A88" t="s">
        <v>130</v>
      </c>
      <c r="B88">
        <v>150</v>
      </c>
      <c r="F88">
        <v>40</v>
      </c>
      <c r="I88" s="45">
        <f>$B88*100/Rates!B$6/0.95</f>
        <v>10.575668911058626</v>
      </c>
      <c r="J88">
        <f>$B88*100/Rates!C$6/0.95</f>
        <v>9.1374269005847957</v>
      </c>
      <c r="K88">
        <f>$B88*100/Rates!D$6/0.95</f>
        <v>7.6204023572444628</v>
      </c>
      <c r="L88" s="47">
        <f>$C88*100/Rates!B$9/0.95</f>
        <v>0</v>
      </c>
      <c r="M88" s="42">
        <f>$C88*100/Rates!C$9/0.95</f>
        <v>0</v>
      </c>
      <c r="N88" s="42">
        <f>$C88*100/Rates!D$9/0.95</f>
        <v>0</v>
      </c>
      <c r="O88" s="42">
        <f>$C88*100/Rates!E$9/0.95</f>
        <v>0</v>
      </c>
      <c r="P88" s="42">
        <f>$C88*100/Rates!F$9/0.95</f>
        <v>0</v>
      </c>
      <c r="Q88" s="42">
        <f>$C88*100/Rates!G$9/0.95</f>
        <v>0</v>
      </c>
      <c r="R88" s="42">
        <f>$C88*100/Rates!H$9/0.95</f>
        <v>0</v>
      </c>
      <c r="S88" s="42">
        <f>$C88*100/Rates!I$9/0.95</f>
        <v>0</v>
      </c>
      <c r="T88" s="42">
        <f>$C88*100/Rates!J$9/0.95</f>
        <v>0</v>
      </c>
      <c r="U88" s="42">
        <f>$C88*100/Rates!K$9/0.95</f>
        <v>0</v>
      </c>
      <c r="V88" s="42">
        <f>$C88*100/Rates!L$9/0.95</f>
        <v>0</v>
      </c>
      <c r="W88" s="42">
        <f>$C88*100/Rates!M$9/0.95</f>
        <v>0</v>
      </c>
      <c r="X88" s="45">
        <f>$D88*100/Rates!B$13/0.95</f>
        <v>0</v>
      </c>
      <c r="Y88">
        <f>$D88*100/Rates!C$13/0.95</f>
        <v>0</v>
      </c>
      <c r="Z88">
        <f>$D88*100/Rates!D$13/0.95</f>
        <v>0</v>
      </c>
      <c r="AA88">
        <f>$D88*100/Rates!E$13/0.95</f>
        <v>0</v>
      </c>
      <c r="AB88">
        <f>$D88*100/Rates!F$13/0.95</f>
        <v>0</v>
      </c>
      <c r="AC88">
        <f>$D88*100/Rates!G$13/0.95</f>
        <v>0</v>
      </c>
      <c r="AD88">
        <f>$D88*100/Rates!H$13/0.95</f>
        <v>0</v>
      </c>
      <c r="AE88">
        <f>$D88*100/Rates!I$13/0.95</f>
        <v>0</v>
      </c>
      <c r="AF88">
        <f>$D88*100/Rates!J$13/0.95</f>
        <v>0</v>
      </c>
    </row>
    <row r="89" spans="1:32" x14ac:dyDescent="0.35">
      <c r="A89" t="s">
        <v>148</v>
      </c>
      <c r="B89">
        <v>150</v>
      </c>
      <c r="D89">
        <v>150</v>
      </c>
      <c r="F89">
        <v>60</v>
      </c>
      <c r="I89" s="45">
        <f>$B89*100/Rates!B$6/0.95</f>
        <v>10.575668911058626</v>
      </c>
      <c r="J89">
        <f>$B89*100/Rates!C$6/0.95</f>
        <v>9.1374269005847957</v>
      </c>
      <c r="K89">
        <f>$B89*100/Rates!D$6/0.95</f>
        <v>7.6204023572444628</v>
      </c>
      <c r="L89" s="47">
        <f>$C89*100/Rates!B$9/0.95</f>
        <v>0</v>
      </c>
      <c r="M89" s="42">
        <f>$C89*100/Rates!C$9/0.95</f>
        <v>0</v>
      </c>
      <c r="N89" s="42">
        <f>$C89*100/Rates!D$9/0.95</f>
        <v>0</v>
      </c>
      <c r="O89" s="42">
        <f>$C89*100/Rates!E$9/0.95</f>
        <v>0</v>
      </c>
      <c r="P89" s="42">
        <f>$C89*100/Rates!F$9/0.95</f>
        <v>0</v>
      </c>
      <c r="Q89" s="42">
        <f>$C89*100/Rates!G$9/0.95</f>
        <v>0</v>
      </c>
      <c r="R89" s="42">
        <f>$C89*100/Rates!H$9/0.95</f>
        <v>0</v>
      </c>
      <c r="S89" s="42">
        <f>$C89*100/Rates!I$9/0.95</f>
        <v>0</v>
      </c>
      <c r="T89" s="42">
        <f>$C89*100/Rates!J$9/0.95</f>
        <v>0</v>
      </c>
      <c r="U89" s="42">
        <f>$C89*100/Rates!K$9/0.95</f>
        <v>0</v>
      </c>
      <c r="V89" s="42">
        <f>$C89*100/Rates!L$9/0.95</f>
        <v>0</v>
      </c>
      <c r="W89" s="42">
        <f>$C89*100/Rates!M$9/0.95</f>
        <v>0</v>
      </c>
      <c r="X89" s="45">
        <f>$D89*100/Rates!B$13/0.95</f>
        <v>7.9344088865379536</v>
      </c>
      <c r="Y89">
        <f>$D89*100/Rates!C$13/0.95</f>
        <v>7.51164304672242</v>
      </c>
      <c r="Z89">
        <f>$D89*100/Rates!D$13/0.95</f>
        <v>7.0678037977665742</v>
      </c>
      <c r="AA89">
        <f>$D89*100/Rates!E$13/0.95</f>
        <v>7.1027771858796793</v>
      </c>
      <c r="AB89">
        <f>$D89*100/Rates!F$13/0.95</f>
        <v>6.6819609328017462</v>
      </c>
      <c r="AC89">
        <f>$D89*100/Rates!G$13/0.95</f>
        <v>6.2359690695934153</v>
      </c>
      <c r="AD89">
        <f>$D89*100/Rates!H$13/0.95</f>
        <v>6.3795853269537481</v>
      </c>
      <c r="AE89">
        <f>$D89*100/Rates!I$13/0.95</f>
        <v>5.9582919563058585</v>
      </c>
      <c r="AF89">
        <f>$D89*100/Rates!J$13/0.95</f>
        <v>5.5130843869450166</v>
      </c>
    </row>
    <row r="90" spans="1:32" x14ac:dyDescent="0.35">
      <c r="A90" t="s">
        <v>131</v>
      </c>
      <c r="B90">
        <v>230</v>
      </c>
      <c r="D90">
        <v>100</v>
      </c>
      <c r="F90">
        <v>50</v>
      </c>
      <c r="I90" s="45">
        <f>$B90*100/Rates!B$6/0.95</f>
        <v>16.216025663623224</v>
      </c>
      <c r="J90">
        <f>$B90*100/Rates!C$6/0.95</f>
        <v>14.010721247563353</v>
      </c>
      <c r="K90">
        <f>$B90*100/Rates!D$6/0.95</f>
        <v>11.684616947774842</v>
      </c>
      <c r="L90" s="47">
        <f>$C90*100/Rates!B$9/0.95</f>
        <v>0</v>
      </c>
      <c r="M90" s="42">
        <f>$C90*100/Rates!C$9/0.95</f>
        <v>0</v>
      </c>
      <c r="N90" s="42">
        <f>$C90*100/Rates!D$9/0.95</f>
        <v>0</v>
      </c>
      <c r="O90" s="42">
        <f>$C90*100/Rates!E$9/0.95</f>
        <v>0</v>
      </c>
      <c r="P90" s="42">
        <f>$C90*100/Rates!F$9/0.95</f>
        <v>0</v>
      </c>
      <c r="Q90" s="42">
        <f>$C90*100/Rates!G$9/0.95</f>
        <v>0</v>
      </c>
      <c r="R90" s="42">
        <f>$C90*100/Rates!H$9/0.95</f>
        <v>0</v>
      </c>
      <c r="S90" s="42">
        <f>$C90*100/Rates!I$9/0.95</f>
        <v>0</v>
      </c>
      <c r="T90" s="42">
        <f>$C90*100/Rates!J$9/0.95</f>
        <v>0</v>
      </c>
      <c r="U90" s="42">
        <f>$C90*100/Rates!K$9/0.95</f>
        <v>0</v>
      </c>
      <c r="V90" s="42">
        <f>$C90*100/Rates!L$9/0.95</f>
        <v>0</v>
      </c>
      <c r="W90" s="42">
        <f>$C90*100/Rates!M$9/0.95</f>
        <v>0</v>
      </c>
      <c r="X90" s="45">
        <f>$D90*100/Rates!B$13/0.95</f>
        <v>5.2896059243586357</v>
      </c>
      <c r="Y90">
        <f>$D90*100/Rates!C$13/0.95</f>
        <v>5.00776203114828</v>
      </c>
      <c r="Z90">
        <f>$D90*100/Rates!D$13/0.95</f>
        <v>4.7118691985110495</v>
      </c>
      <c r="AA90">
        <f>$D90*100/Rates!E$13/0.95</f>
        <v>4.7351847905864526</v>
      </c>
      <c r="AB90">
        <f>$D90*100/Rates!F$13/0.95</f>
        <v>4.4546406218678305</v>
      </c>
      <c r="AC90">
        <f>$D90*100/Rates!G$13/0.95</f>
        <v>4.1573127130622769</v>
      </c>
      <c r="AD90">
        <f>$D90*100/Rates!H$13/0.95</f>
        <v>4.2530568846358321</v>
      </c>
      <c r="AE90">
        <f>$D90*100/Rates!I$13/0.95</f>
        <v>3.9721946375372394</v>
      </c>
      <c r="AF90">
        <f>$D90*100/Rates!J$13/0.95</f>
        <v>3.6753895912966774</v>
      </c>
    </row>
    <row r="91" spans="1:32" x14ac:dyDescent="0.35">
      <c r="A91" t="s">
        <v>132</v>
      </c>
      <c r="B91">
        <v>100</v>
      </c>
      <c r="D91">
        <v>40</v>
      </c>
      <c r="F91">
        <v>40</v>
      </c>
      <c r="I91" s="45">
        <f>$B91*100/Rates!B$6/0.95</f>
        <v>7.0504459407057496</v>
      </c>
      <c r="J91">
        <f>$B91*100/Rates!C$6/0.95</f>
        <v>6.0916179337231977</v>
      </c>
      <c r="K91">
        <f>$B91*100/Rates!D$6/0.95</f>
        <v>5.0802682381629749</v>
      </c>
      <c r="L91" s="47">
        <f>$C91*100/Rates!B$9/0.95</f>
        <v>0</v>
      </c>
      <c r="M91" s="42">
        <f>$C91*100/Rates!C$9/0.95</f>
        <v>0</v>
      </c>
      <c r="N91" s="42">
        <f>$C91*100/Rates!D$9/0.95</f>
        <v>0</v>
      </c>
      <c r="O91" s="42">
        <f>$C91*100/Rates!E$9/0.95</f>
        <v>0</v>
      </c>
      <c r="P91" s="42">
        <f>$C91*100/Rates!F$9/0.95</f>
        <v>0</v>
      </c>
      <c r="Q91" s="42">
        <f>$C91*100/Rates!G$9/0.95</f>
        <v>0</v>
      </c>
      <c r="R91" s="42">
        <f>$C91*100/Rates!H$9/0.95</f>
        <v>0</v>
      </c>
      <c r="S91" s="42">
        <f>$C91*100/Rates!I$9/0.95</f>
        <v>0</v>
      </c>
      <c r="T91" s="42">
        <f>$C91*100/Rates!J$9/0.95</f>
        <v>0</v>
      </c>
      <c r="U91" s="42">
        <f>$C91*100/Rates!K$9/0.95</f>
        <v>0</v>
      </c>
      <c r="V91" s="42">
        <f>$C91*100/Rates!L$9/0.95</f>
        <v>0</v>
      </c>
      <c r="W91" s="42">
        <f>$C91*100/Rates!M$9/0.95</f>
        <v>0</v>
      </c>
      <c r="X91" s="45">
        <f>$D91*100/Rates!B$13/0.95</f>
        <v>2.1158423697434539</v>
      </c>
      <c r="Y91">
        <f>$D91*100/Rates!C$13/0.95</f>
        <v>2.0031048124593118</v>
      </c>
      <c r="Z91">
        <f>$D91*100/Rates!D$13/0.95</f>
        <v>1.8847476794044198</v>
      </c>
      <c r="AA91">
        <f>$D91*100/Rates!E$13/0.95</f>
        <v>1.8940739162345812</v>
      </c>
      <c r="AB91">
        <f>$D91*100/Rates!F$13/0.95</f>
        <v>1.7818562487471323</v>
      </c>
      <c r="AC91">
        <f>$D91*100/Rates!G$13/0.95</f>
        <v>1.6629250852249107</v>
      </c>
      <c r="AD91">
        <f>$D91*100/Rates!H$13/0.95</f>
        <v>1.7012227538543327</v>
      </c>
      <c r="AE91">
        <f>$D91*100/Rates!I$13/0.95</f>
        <v>1.5888778550148959</v>
      </c>
      <c r="AF91">
        <f>$D91*100/Rates!J$13/0.95</f>
        <v>1.4701558365186711</v>
      </c>
    </row>
    <row r="92" spans="1:32" x14ac:dyDescent="0.35">
      <c r="A92" t="s">
        <v>133</v>
      </c>
      <c r="B92">
        <v>200</v>
      </c>
      <c r="D92">
        <v>65</v>
      </c>
      <c r="F92">
        <v>45</v>
      </c>
      <c r="I92" s="45">
        <f>$B92*100/Rates!B$6/0.95</f>
        <v>14.100891881411499</v>
      </c>
      <c r="J92">
        <f>$B92*100/Rates!C$6/0.95</f>
        <v>12.183235867446395</v>
      </c>
      <c r="K92">
        <f>$B92*100/Rates!D$6/0.95</f>
        <v>10.16053647632595</v>
      </c>
      <c r="L92" s="47">
        <f>$C92*100/Rates!B$9/0.95</f>
        <v>0</v>
      </c>
      <c r="M92" s="42">
        <f>$C92*100/Rates!C$9/0.95</f>
        <v>0</v>
      </c>
      <c r="N92" s="42">
        <f>$C92*100/Rates!D$9/0.95</f>
        <v>0</v>
      </c>
      <c r="O92" s="42">
        <f>$C92*100/Rates!E$9/0.95</f>
        <v>0</v>
      </c>
      <c r="P92" s="42">
        <f>$C92*100/Rates!F$9/0.95</f>
        <v>0</v>
      </c>
      <c r="Q92" s="42">
        <f>$C92*100/Rates!G$9/0.95</f>
        <v>0</v>
      </c>
      <c r="R92" s="42">
        <f>$C92*100/Rates!H$9/0.95</f>
        <v>0</v>
      </c>
      <c r="S92" s="42">
        <f>$C92*100/Rates!I$9/0.95</f>
        <v>0</v>
      </c>
      <c r="T92" s="42">
        <f>$C92*100/Rates!J$9/0.95</f>
        <v>0</v>
      </c>
      <c r="U92" s="42">
        <f>$C92*100/Rates!K$9/0.95</f>
        <v>0</v>
      </c>
      <c r="V92" s="42">
        <f>$C92*100/Rates!L$9/0.95</f>
        <v>0</v>
      </c>
      <c r="W92" s="42">
        <f>$C92*100/Rates!M$9/0.95</f>
        <v>0</v>
      </c>
      <c r="X92" s="45">
        <f>$D92*100/Rates!B$13/0.95</f>
        <v>3.4382438508331132</v>
      </c>
      <c r="Y92">
        <f>$D92*100/Rates!C$13/0.95</f>
        <v>3.2550453202463818</v>
      </c>
      <c r="Z92">
        <f>$D92*100/Rates!D$13/0.95</f>
        <v>3.0627149790321826</v>
      </c>
      <c r="AA92">
        <f>$D92*100/Rates!E$13/0.95</f>
        <v>3.0778701138811946</v>
      </c>
      <c r="AB92">
        <f>$D92*100/Rates!F$13/0.95</f>
        <v>2.8955164042140904</v>
      </c>
      <c r="AC92">
        <f>$D92*100/Rates!G$13/0.95</f>
        <v>2.7022532634904799</v>
      </c>
      <c r="AD92">
        <f>$D92*100/Rates!H$13/0.95</f>
        <v>2.7644869750132908</v>
      </c>
      <c r="AE92">
        <f>$D92*100/Rates!I$13/0.95</f>
        <v>2.5819265143992056</v>
      </c>
      <c r="AF92">
        <f>$D92*100/Rates!J$13/0.95</f>
        <v>2.3890032343428405</v>
      </c>
    </row>
    <row r="93" spans="1:32" x14ac:dyDescent="0.35">
      <c r="A93" t="s">
        <v>134</v>
      </c>
      <c r="B93">
        <v>300</v>
      </c>
      <c r="D93">
        <v>100</v>
      </c>
      <c r="F93">
        <v>75</v>
      </c>
      <c r="I93" s="45">
        <f>$B93*100/Rates!B$6/0.95</f>
        <v>21.151337822117252</v>
      </c>
      <c r="J93">
        <f>$B93*100/Rates!C$6/0.95</f>
        <v>18.274853801169591</v>
      </c>
      <c r="K93">
        <f>$B93*100/Rates!D$6/0.95</f>
        <v>15.240804714488926</v>
      </c>
      <c r="L93" s="47">
        <f>$C93*100/Rates!B$9/0.95</f>
        <v>0</v>
      </c>
      <c r="M93" s="42">
        <f>$C93*100/Rates!C$9/0.95</f>
        <v>0</v>
      </c>
      <c r="N93" s="42">
        <f>$C93*100/Rates!D$9/0.95</f>
        <v>0</v>
      </c>
      <c r="O93" s="42">
        <f>$C93*100/Rates!E$9/0.95</f>
        <v>0</v>
      </c>
      <c r="P93" s="42">
        <f>$C93*100/Rates!F$9/0.95</f>
        <v>0</v>
      </c>
      <c r="Q93" s="42">
        <f>$C93*100/Rates!G$9/0.95</f>
        <v>0</v>
      </c>
      <c r="R93" s="42">
        <f>$C93*100/Rates!H$9/0.95</f>
        <v>0</v>
      </c>
      <c r="S93" s="42">
        <f>$C93*100/Rates!I$9/0.95</f>
        <v>0</v>
      </c>
      <c r="T93" s="42">
        <f>$C93*100/Rates!J$9/0.95</f>
        <v>0</v>
      </c>
      <c r="U93" s="42">
        <f>$C93*100/Rates!K$9/0.95</f>
        <v>0</v>
      </c>
      <c r="V93" s="42">
        <f>$C93*100/Rates!L$9/0.95</f>
        <v>0</v>
      </c>
      <c r="W93" s="42">
        <f>$C93*100/Rates!M$9/0.95</f>
        <v>0</v>
      </c>
      <c r="X93" s="45">
        <f>$D93*100/Rates!B$13/0.95</f>
        <v>5.2896059243586357</v>
      </c>
      <c r="Y93">
        <f>$D93*100/Rates!C$13/0.95</f>
        <v>5.00776203114828</v>
      </c>
      <c r="Z93">
        <f>$D93*100/Rates!D$13/0.95</f>
        <v>4.7118691985110495</v>
      </c>
      <c r="AA93">
        <f>$D93*100/Rates!E$13/0.95</f>
        <v>4.7351847905864526</v>
      </c>
      <c r="AB93">
        <f>$D93*100/Rates!F$13/0.95</f>
        <v>4.4546406218678305</v>
      </c>
      <c r="AC93">
        <f>$D93*100/Rates!G$13/0.95</f>
        <v>4.1573127130622769</v>
      </c>
      <c r="AD93">
        <f>$D93*100/Rates!H$13/0.95</f>
        <v>4.2530568846358321</v>
      </c>
      <c r="AE93">
        <f>$D93*100/Rates!I$13/0.95</f>
        <v>3.9721946375372394</v>
      </c>
      <c r="AF93">
        <f>$D93*100/Rates!J$13/0.95</f>
        <v>3.6753895912966774</v>
      </c>
    </row>
    <row r="94" spans="1:32" x14ac:dyDescent="0.35">
      <c r="A94" t="s">
        <v>135</v>
      </c>
      <c r="B94">
        <v>750</v>
      </c>
      <c r="D94">
        <v>350</v>
      </c>
      <c r="F94">
        <v>100</v>
      </c>
      <c r="I94" s="45">
        <f>$B94*100/Rates!B$6/0.95</f>
        <v>52.878344555293125</v>
      </c>
      <c r="J94">
        <f>$B94*100/Rates!C$6/0.95</f>
        <v>45.687134502923982</v>
      </c>
      <c r="K94">
        <f>$B94*100/Rates!D$6/0.95</f>
        <v>38.102011786222313</v>
      </c>
      <c r="L94" s="47">
        <f>$C94*100/Rates!B$9/0.95</f>
        <v>0</v>
      </c>
      <c r="M94" s="42">
        <f>$C94*100/Rates!C$9/0.95</f>
        <v>0</v>
      </c>
      <c r="N94" s="42">
        <f>$C94*100/Rates!D$9/0.95</f>
        <v>0</v>
      </c>
      <c r="O94" s="42">
        <f>$C94*100/Rates!E$9/0.95</f>
        <v>0</v>
      </c>
      <c r="P94" s="42">
        <f>$C94*100/Rates!F$9/0.95</f>
        <v>0</v>
      </c>
      <c r="Q94" s="42">
        <f>$C94*100/Rates!G$9/0.95</f>
        <v>0</v>
      </c>
      <c r="R94" s="42">
        <f>$C94*100/Rates!H$9/0.95</f>
        <v>0</v>
      </c>
      <c r="S94" s="42">
        <f>$C94*100/Rates!I$9/0.95</f>
        <v>0</v>
      </c>
      <c r="T94" s="42">
        <f>$C94*100/Rates!J$9/0.95</f>
        <v>0</v>
      </c>
      <c r="U94" s="42">
        <f>$C94*100/Rates!K$9/0.95</f>
        <v>0</v>
      </c>
      <c r="V94" s="42">
        <f>$C94*100/Rates!L$9/0.95</f>
        <v>0</v>
      </c>
      <c r="W94" s="42">
        <f>$C94*100/Rates!M$9/0.95</f>
        <v>0</v>
      </c>
      <c r="X94" s="45">
        <f>$D94*100/Rates!B$13/0.95</f>
        <v>18.513620735255223</v>
      </c>
      <c r="Y94">
        <f>$D94*100/Rates!C$13/0.95</f>
        <v>17.527167109018979</v>
      </c>
      <c r="Z94">
        <f>$D94*100/Rates!D$13/0.95</f>
        <v>16.491542194788675</v>
      </c>
      <c r="AA94">
        <f>$D94*100/Rates!E$13/0.95</f>
        <v>16.573146767052584</v>
      </c>
      <c r="AB94">
        <f>$D94*100/Rates!F$13/0.95</f>
        <v>15.591242176537408</v>
      </c>
      <c r="AC94">
        <f>$D94*100/Rates!G$13/0.95</f>
        <v>14.550594495717968</v>
      </c>
      <c r="AD94">
        <f>$D94*100/Rates!H$13/0.95</f>
        <v>14.885699096225412</v>
      </c>
      <c r="AE94">
        <f>$D94*100/Rates!I$13/0.95</f>
        <v>13.902681231380338</v>
      </c>
      <c r="AF94">
        <f>$D94*100/Rates!J$13/0.95</f>
        <v>12.863863569538371</v>
      </c>
    </row>
    <row r="95" spans="1:32" x14ac:dyDescent="0.35">
      <c r="A95" t="s">
        <v>136</v>
      </c>
      <c r="B95">
        <v>215</v>
      </c>
      <c r="D95">
        <v>90</v>
      </c>
      <c r="F95">
        <v>45</v>
      </c>
      <c r="I95" s="45">
        <f>$B95*100/Rates!B$6/0.95</f>
        <v>15.158458772517363</v>
      </c>
      <c r="J95">
        <f>$B95*100/Rates!C$6/0.95</f>
        <v>13.096978557504874</v>
      </c>
      <c r="K95">
        <f>$B95*100/Rates!D$6/0.95</f>
        <v>10.922576712050397</v>
      </c>
      <c r="L95" s="47">
        <f>$C95*100/Rates!B$9/0.95</f>
        <v>0</v>
      </c>
      <c r="M95" s="42">
        <f>$C95*100/Rates!C$9/0.95</f>
        <v>0</v>
      </c>
      <c r="N95" s="42">
        <f>$C95*100/Rates!D$9/0.95</f>
        <v>0</v>
      </c>
      <c r="O95" s="42">
        <f>$C95*100/Rates!E$9/0.95</f>
        <v>0</v>
      </c>
      <c r="P95" s="42">
        <f>$C95*100/Rates!F$9/0.95</f>
        <v>0</v>
      </c>
      <c r="Q95" s="42">
        <f>$C95*100/Rates!G$9/0.95</f>
        <v>0</v>
      </c>
      <c r="R95" s="42">
        <f>$C95*100/Rates!H$9/0.95</f>
        <v>0</v>
      </c>
      <c r="S95" s="42">
        <f>$C95*100/Rates!I$9/0.95</f>
        <v>0</v>
      </c>
      <c r="T95" s="42">
        <f>$C95*100/Rates!J$9/0.95</f>
        <v>0</v>
      </c>
      <c r="U95" s="42">
        <f>$C95*100/Rates!K$9/0.95</f>
        <v>0</v>
      </c>
      <c r="V95" s="42">
        <f>$C95*100/Rates!L$9/0.95</f>
        <v>0</v>
      </c>
      <c r="W95" s="42">
        <f>$C95*100/Rates!M$9/0.95</f>
        <v>0</v>
      </c>
      <c r="X95" s="45">
        <f>$D95*100/Rates!B$13/0.95</f>
        <v>4.7606453319227713</v>
      </c>
      <c r="Y95">
        <f>$D95*100/Rates!C$13/0.95</f>
        <v>4.5069858280334527</v>
      </c>
      <c r="Z95">
        <f>$D95*100/Rates!D$13/0.95</f>
        <v>4.2406822786599445</v>
      </c>
      <c r="AA95">
        <f>$D95*100/Rates!E$13/0.95</f>
        <v>4.2616663115278079</v>
      </c>
      <c r="AB95">
        <f>$D95*100/Rates!F$13/0.95</f>
        <v>4.0091765596810474</v>
      </c>
      <c r="AC95">
        <f>$D95*100/Rates!G$13/0.95</f>
        <v>3.7415814417560491</v>
      </c>
      <c r="AD95">
        <f>$D95*100/Rates!H$13/0.95</f>
        <v>3.8277511961722488</v>
      </c>
      <c r="AE95">
        <f>$D95*100/Rates!I$13/0.95</f>
        <v>3.5749751737835158</v>
      </c>
      <c r="AF95">
        <f>$D95*100/Rates!J$13/0.95</f>
        <v>3.3078506321670096</v>
      </c>
    </row>
    <row r="96" spans="1:32" x14ac:dyDescent="0.35">
      <c r="A96" t="s">
        <v>137</v>
      </c>
      <c r="B96">
        <v>300</v>
      </c>
      <c r="D96">
        <v>600</v>
      </c>
      <c r="F96">
        <v>50</v>
      </c>
      <c r="I96" s="45">
        <f>$B96*100/Rates!B$6/0.95</f>
        <v>21.151337822117252</v>
      </c>
      <c r="J96">
        <f>$B96*100/Rates!C$6/0.95</f>
        <v>18.274853801169591</v>
      </c>
      <c r="K96">
        <f>$B96*100/Rates!D$6/0.95</f>
        <v>15.240804714488926</v>
      </c>
      <c r="L96" s="47">
        <f>$C96*100/Rates!B$9/0.95</f>
        <v>0</v>
      </c>
      <c r="M96" s="42">
        <f>$C96*100/Rates!C$9/0.95</f>
        <v>0</v>
      </c>
      <c r="N96" s="42">
        <f>$C96*100/Rates!D$9/0.95</f>
        <v>0</v>
      </c>
      <c r="O96" s="42">
        <f>$C96*100/Rates!E$9/0.95</f>
        <v>0</v>
      </c>
      <c r="P96" s="42">
        <f>$C96*100/Rates!F$9/0.95</f>
        <v>0</v>
      </c>
      <c r="Q96" s="42">
        <f>$C96*100/Rates!G$9/0.95</f>
        <v>0</v>
      </c>
      <c r="R96" s="42">
        <f>$C96*100/Rates!H$9/0.95</f>
        <v>0</v>
      </c>
      <c r="S96" s="42">
        <f>$C96*100/Rates!I$9/0.95</f>
        <v>0</v>
      </c>
      <c r="T96" s="42">
        <f>$C96*100/Rates!J$9/0.95</f>
        <v>0</v>
      </c>
      <c r="U96" s="42">
        <f>$C96*100/Rates!K$9/0.95</f>
        <v>0</v>
      </c>
      <c r="V96" s="42">
        <f>$C96*100/Rates!L$9/0.95</f>
        <v>0</v>
      </c>
      <c r="W96" s="42">
        <f>$C96*100/Rates!M$9/0.95</f>
        <v>0</v>
      </c>
      <c r="X96" s="45">
        <f>$D96*100/Rates!B$13/0.95</f>
        <v>31.737635546151814</v>
      </c>
      <c r="Y96">
        <f>$D96*100/Rates!C$13/0.95</f>
        <v>30.04657218688968</v>
      </c>
      <c r="Z96">
        <f>$D96*100/Rates!D$13/0.95</f>
        <v>28.271215191066297</v>
      </c>
      <c r="AA96">
        <f>$D96*100/Rates!E$13/0.95</f>
        <v>28.411108743518717</v>
      </c>
      <c r="AB96">
        <f>$D96*100/Rates!F$13/0.95</f>
        <v>26.727843731206985</v>
      </c>
      <c r="AC96">
        <f>$D96*100/Rates!G$13/0.95</f>
        <v>24.943876278373661</v>
      </c>
      <c r="AD96">
        <f>$D96*100/Rates!H$13/0.95</f>
        <v>25.518341307814993</v>
      </c>
      <c r="AE96">
        <f>$D96*100/Rates!I$13/0.95</f>
        <v>23.833167825223434</v>
      </c>
      <c r="AF96">
        <f>$D96*100/Rates!J$13/0.95</f>
        <v>22.052337547780066</v>
      </c>
    </row>
    <row r="97" spans="1:32" x14ac:dyDescent="0.35">
      <c r="A97" t="s">
        <v>95</v>
      </c>
      <c r="B97">
        <v>200</v>
      </c>
      <c r="D97">
        <v>200</v>
      </c>
      <c r="F97">
        <v>50</v>
      </c>
      <c r="I97" s="45">
        <f>$B97*100/Rates!B$6/0.95</f>
        <v>14.100891881411499</v>
      </c>
      <c r="J97">
        <f>$B97*100/Rates!C$6/0.95</f>
        <v>12.183235867446395</v>
      </c>
      <c r="K97">
        <f>$B97*100/Rates!D$6/0.95</f>
        <v>10.16053647632595</v>
      </c>
      <c r="L97" s="47">
        <f>$C97*100/Rates!B$9/0.95</f>
        <v>0</v>
      </c>
      <c r="M97" s="42">
        <f>$C97*100/Rates!C$9/0.95</f>
        <v>0</v>
      </c>
      <c r="N97" s="42">
        <f>$C97*100/Rates!D$9/0.95</f>
        <v>0</v>
      </c>
      <c r="O97" s="42">
        <f>$C97*100/Rates!E$9/0.95</f>
        <v>0</v>
      </c>
      <c r="P97" s="42">
        <f>$C97*100/Rates!F$9/0.95</f>
        <v>0</v>
      </c>
      <c r="Q97" s="42">
        <f>$C97*100/Rates!G$9/0.95</f>
        <v>0</v>
      </c>
      <c r="R97" s="42">
        <f>$C97*100/Rates!H$9/0.95</f>
        <v>0</v>
      </c>
      <c r="S97" s="42">
        <f>$C97*100/Rates!I$9/0.95</f>
        <v>0</v>
      </c>
      <c r="T97" s="42">
        <f>$C97*100/Rates!J$9/0.95</f>
        <v>0</v>
      </c>
      <c r="U97" s="42">
        <f>$C97*100/Rates!K$9/0.95</f>
        <v>0</v>
      </c>
      <c r="V97" s="42">
        <f>$C97*100/Rates!L$9/0.95</f>
        <v>0</v>
      </c>
      <c r="W97" s="42">
        <f>$C97*100/Rates!M$9/0.95</f>
        <v>0</v>
      </c>
      <c r="X97" s="45">
        <f>$D97*100/Rates!B$13/0.95</f>
        <v>10.579211848717271</v>
      </c>
      <c r="Y97">
        <f>$D97*100/Rates!C$13/0.95</f>
        <v>10.01552406229656</v>
      </c>
      <c r="Z97">
        <f>$D97*100/Rates!D$13/0.95</f>
        <v>9.4237383970220989</v>
      </c>
      <c r="AA97">
        <f>$D97*100/Rates!E$13/0.95</f>
        <v>9.4703695811729052</v>
      </c>
      <c r="AB97">
        <f>$D97*100/Rates!F$13/0.95</f>
        <v>8.909281243735661</v>
      </c>
      <c r="AC97">
        <f>$D97*100/Rates!G$13/0.95</f>
        <v>8.3146254261245538</v>
      </c>
      <c r="AD97">
        <f>$D97*100/Rates!H$13/0.95</f>
        <v>8.5061137692716642</v>
      </c>
      <c r="AE97">
        <f>$D97*100/Rates!I$13/0.95</f>
        <v>7.9443892750744789</v>
      </c>
      <c r="AF97">
        <f>$D97*100/Rates!J$13/0.95</f>
        <v>7.3507791825933548</v>
      </c>
    </row>
    <row r="98" spans="1:32" x14ac:dyDescent="0.35">
      <c r="A98" t="s">
        <v>138</v>
      </c>
      <c r="B98">
        <v>800</v>
      </c>
      <c r="D98">
        <v>500</v>
      </c>
      <c r="F98">
        <v>50</v>
      </c>
      <c r="I98" s="45">
        <f>$B98*100/Rates!B$6/0.95</f>
        <v>56.403567525645997</v>
      </c>
      <c r="J98">
        <f>$B98*100/Rates!C$6/0.95</f>
        <v>48.732943469785582</v>
      </c>
      <c r="K98">
        <f>$B98*100/Rates!D$6/0.95</f>
        <v>40.642145905303799</v>
      </c>
      <c r="L98" s="47">
        <f>$C98*100/Rates!B$9/0.95</f>
        <v>0</v>
      </c>
      <c r="M98" s="42">
        <f>$C98*100/Rates!C$9/0.95</f>
        <v>0</v>
      </c>
      <c r="N98" s="42">
        <f>$C98*100/Rates!D$9/0.95</f>
        <v>0</v>
      </c>
      <c r="O98" s="42">
        <f>$C98*100/Rates!E$9/0.95</f>
        <v>0</v>
      </c>
      <c r="P98" s="42">
        <f>$C98*100/Rates!F$9/0.95</f>
        <v>0</v>
      </c>
      <c r="Q98" s="42">
        <f>$C98*100/Rates!G$9/0.95</f>
        <v>0</v>
      </c>
      <c r="R98" s="42">
        <f>$C98*100/Rates!H$9/0.95</f>
        <v>0</v>
      </c>
      <c r="S98" s="42">
        <f>$C98*100/Rates!I$9/0.95</f>
        <v>0</v>
      </c>
      <c r="T98" s="42">
        <f>$C98*100/Rates!J$9/0.95</f>
        <v>0</v>
      </c>
      <c r="U98" s="42">
        <f>$C98*100/Rates!K$9/0.95</f>
        <v>0</v>
      </c>
      <c r="V98" s="42">
        <f>$C98*100/Rates!L$9/0.95</f>
        <v>0</v>
      </c>
      <c r="W98" s="42">
        <f>$C98*100/Rates!M$9/0.95</f>
        <v>0</v>
      </c>
      <c r="X98" s="45">
        <f>$D98*100/Rates!B$13/0.95</f>
        <v>26.448029621793179</v>
      </c>
      <c r="Y98">
        <f>$D98*100/Rates!C$13/0.95</f>
        <v>25.038810155741402</v>
      </c>
      <c r="Z98">
        <f>$D98*100/Rates!D$13/0.95</f>
        <v>23.559345992555247</v>
      </c>
      <c r="AA98">
        <f>$D98*100/Rates!E$13/0.95</f>
        <v>23.675923952932266</v>
      </c>
      <c r="AB98">
        <f>$D98*100/Rates!F$13/0.95</f>
        <v>22.273203109339157</v>
      </c>
      <c r="AC98">
        <f>$D98*100/Rates!G$13/0.95</f>
        <v>20.786563565311383</v>
      </c>
      <c r="AD98">
        <f>$D98*100/Rates!H$13/0.95</f>
        <v>21.26528442317916</v>
      </c>
      <c r="AE98">
        <f>$D98*100/Rates!I$13/0.95</f>
        <v>19.860973187686199</v>
      </c>
      <c r="AF98">
        <f>$D98*100/Rates!J$13/0.95</f>
        <v>18.376947956483388</v>
      </c>
    </row>
    <row r="99" spans="1:32" x14ac:dyDescent="0.35">
      <c r="A99" t="s">
        <v>96</v>
      </c>
      <c r="B99">
        <v>125</v>
      </c>
      <c r="D99">
        <v>75</v>
      </c>
      <c r="F99">
        <v>35</v>
      </c>
      <c r="I99" s="45">
        <f>$B99*100/Rates!B$6/0.95</f>
        <v>8.813057425882187</v>
      </c>
      <c r="J99">
        <f>$B99*100/Rates!C$6/0.95</f>
        <v>7.6145224171539967</v>
      </c>
      <c r="K99">
        <f>$B99*100/Rates!D$6/0.95</f>
        <v>6.3503352977037197</v>
      </c>
      <c r="L99" s="47">
        <f>$C99*100/Rates!B$9/0.95</f>
        <v>0</v>
      </c>
      <c r="M99" s="42">
        <f>$C99*100/Rates!C$9/0.95</f>
        <v>0</v>
      </c>
      <c r="N99" s="42">
        <f>$C99*100/Rates!D$9/0.95</f>
        <v>0</v>
      </c>
      <c r="O99" s="42">
        <f>$C99*100/Rates!E$9/0.95</f>
        <v>0</v>
      </c>
      <c r="P99" s="42">
        <f>$C99*100/Rates!F$9/0.95</f>
        <v>0</v>
      </c>
      <c r="Q99" s="42">
        <f>$C99*100/Rates!G$9/0.95</f>
        <v>0</v>
      </c>
      <c r="R99" s="42">
        <f>$C99*100/Rates!H$9/0.95</f>
        <v>0</v>
      </c>
      <c r="S99" s="42">
        <f>$C99*100/Rates!I$9/0.95</f>
        <v>0</v>
      </c>
      <c r="T99" s="42">
        <f>$C99*100/Rates!J$9/0.95</f>
        <v>0</v>
      </c>
      <c r="U99" s="42">
        <f>$C99*100/Rates!K$9/0.95</f>
        <v>0</v>
      </c>
      <c r="V99" s="42">
        <f>$C99*100/Rates!L$9/0.95</f>
        <v>0</v>
      </c>
      <c r="W99" s="42">
        <f>$C99*100/Rates!M$9/0.95</f>
        <v>0</v>
      </c>
      <c r="X99" s="45">
        <f>$D99*100/Rates!B$13/0.95</f>
        <v>3.9672044432689768</v>
      </c>
      <c r="Y99">
        <f>$D99*100/Rates!C$13/0.95</f>
        <v>3.75582152336121</v>
      </c>
      <c r="Z99">
        <f>$D99*100/Rates!D$13/0.95</f>
        <v>3.5339018988832871</v>
      </c>
      <c r="AA99">
        <f>$D99*100/Rates!E$13/0.95</f>
        <v>3.5513885929398397</v>
      </c>
      <c r="AB99">
        <f>$D99*100/Rates!F$13/0.95</f>
        <v>3.3409804664008731</v>
      </c>
      <c r="AC99">
        <f>$D99*100/Rates!G$13/0.95</f>
        <v>3.1179845347967077</v>
      </c>
      <c r="AD99">
        <f>$D99*100/Rates!H$13/0.95</f>
        <v>3.1897926634768741</v>
      </c>
      <c r="AE99">
        <f>$D99*100/Rates!I$13/0.95</f>
        <v>2.9791459781529293</v>
      </c>
      <c r="AF99">
        <f>$D99*100/Rates!J$13/0.95</f>
        <v>2.7565421934725083</v>
      </c>
    </row>
    <row r="100" spans="1:32" x14ac:dyDescent="0.35">
      <c r="A100" t="s">
        <v>139</v>
      </c>
      <c r="B100">
        <v>350</v>
      </c>
      <c r="D100">
        <v>300</v>
      </c>
      <c r="F100">
        <v>50</v>
      </c>
      <c r="I100" s="45">
        <f>$B100*100/Rates!B$6/0.95</f>
        <v>24.676560792470124</v>
      </c>
      <c r="J100">
        <f>$B100*100/Rates!C$6/0.95</f>
        <v>21.320662768031191</v>
      </c>
      <c r="K100">
        <f>$B100*100/Rates!D$6/0.95</f>
        <v>17.780938833570413</v>
      </c>
      <c r="L100" s="47">
        <f>$C100*100/Rates!B$9/0.95</f>
        <v>0</v>
      </c>
      <c r="M100" s="42">
        <f>$C100*100/Rates!C$9/0.95</f>
        <v>0</v>
      </c>
      <c r="N100" s="42">
        <f>$C100*100/Rates!D$9/0.95</f>
        <v>0</v>
      </c>
      <c r="O100" s="42">
        <f>$C100*100/Rates!E$9/0.95</f>
        <v>0</v>
      </c>
      <c r="P100" s="42">
        <f>$C100*100/Rates!F$9/0.95</f>
        <v>0</v>
      </c>
      <c r="Q100" s="42">
        <f>$C100*100/Rates!G$9/0.95</f>
        <v>0</v>
      </c>
      <c r="R100" s="42">
        <f>$C100*100/Rates!H$9/0.95</f>
        <v>0</v>
      </c>
      <c r="S100" s="42">
        <f>$C100*100/Rates!I$9/0.95</f>
        <v>0</v>
      </c>
      <c r="T100" s="42">
        <f>$C100*100/Rates!J$9/0.95</f>
        <v>0</v>
      </c>
      <c r="U100" s="42">
        <f>$C100*100/Rates!K$9/0.95</f>
        <v>0</v>
      </c>
      <c r="V100" s="42">
        <f>$C100*100/Rates!L$9/0.95</f>
        <v>0</v>
      </c>
      <c r="W100" s="42">
        <f>$C100*100/Rates!M$9/0.95</f>
        <v>0</v>
      </c>
      <c r="X100" s="45">
        <f>$D100*100/Rates!B$13/0.95</f>
        <v>15.868817773075907</v>
      </c>
      <c r="Y100">
        <f>$D100*100/Rates!C$13/0.95</f>
        <v>15.02328609344484</v>
      </c>
      <c r="Z100">
        <f>$D100*100/Rates!D$13/0.95</f>
        <v>14.135607595533148</v>
      </c>
      <c r="AA100">
        <f>$D100*100/Rates!E$13/0.95</f>
        <v>14.205554371759359</v>
      </c>
      <c r="AB100">
        <f>$D100*100/Rates!F$13/0.95</f>
        <v>13.363921865603492</v>
      </c>
      <c r="AC100">
        <f>$D100*100/Rates!G$13/0.95</f>
        <v>12.471938139186831</v>
      </c>
      <c r="AD100">
        <f>$D100*100/Rates!H$13/0.95</f>
        <v>12.759170653907496</v>
      </c>
      <c r="AE100">
        <f>$D100*100/Rates!I$13/0.95</f>
        <v>11.916583912611717</v>
      </c>
      <c r="AF100">
        <f>$D100*100/Rates!J$13/0.95</f>
        <v>11.026168773890033</v>
      </c>
    </row>
    <row r="101" spans="1:32" x14ac:dyDescent="0.35">
      <c r="A101" t="s">
        <v>140</v>
      </c>
      <c r="B101">
        <v>0</v>
      </c>
      <c r="C101">
        <v>200</v>
      </c>
      <c r="D101">
        <v>100</v>
      </c>
      <c r="F101">
        <v>50</v>
      </c>
      <c r="I101" s="45">
        <f>$B101*100/Rates!B$6/0.95</f>
        <v>0</v>
      </c>
      <c r="J101">
        <f>$B101*100/Rates!C$6/0.95</f>
        <v>0</v>
      </c>
      <c r="K101">
        <f>$B101*100/Rates!D$6/0.95</f>
        <v>0</v>
      </c>
      <c r="L101" s="47">
        <f>$C101*100/Rates!B$9/0.95</f>
        <v>11.860637509266123</v>
      </c>
      <c r="M101" s="42">
        <f>$C101*100/Rates!C$9/0.95</f>
        <v>11.44786926533299</v>
      </c>
      <c r="N101" s="42">
        <f>$C101*100/Rates!D$9/0.95</f>
        <v>10.5368526421158</v>
      </c>
      <c r="O101" s="42">
        <f>$C101*100/Rates!E$9/0.95</f>
        <v>10.785159620362382</v>
      </c>
      <c r="P101" s="42">
        <f>$C101*100/Rates!F$9/0.95</f>
        <v>9.9258046105362414</v>
      </c>
      <c r="Q101" s="42">
        <f>$C101*100/Rates!G$9/0.95</f>
        <v>9.0161163079003739</v>
      </c>
      <c r="R101" s="42">
        <f>$C101*100/Rates!H$9/0.95</f>
        <v>9.5174645474445612</v>
      </c>
      <c r="S101" s="42">
        <f>$C101*100/Rates!I$9/0.95</f>
        <v>8.6565096952908576</v>
      </c>
      <c r="T101" s="42">
        <f>$C101*100/Rates!J$9/0.95</f>
        <v>7.7484842027778322</v>
      </c>
      <c r="U101" s="42">
        <f>$C101*100/Rates!K$9/0.95</f>
        <v>8.9395463180243606</v>
      </c>
      <c r="V101" s="42">
        <f>$C101*100/Rates!L$9/0.95</f>
        <v>8.07852324595064</v>
      </c>
      <c r="W101" s="42">
        <f>$C101*100/Rates!M$9/0.95</f>
        <v>7.1705148429657246</v>
      </c>
      <c r="X101" s="45">
        <f>$D101*100/Rates!B$13/0.95</f>
        <v>5.2896059243586357</v>
      </c>
      <c r="Y101">
        <f>$D101*100/Rates!C$13/0.95</f>
        <v>5.00776203114828</v>
      </c>
      <c r="Z101">
        <f>$D101*100/Rates!D$13/0.95</f>
        <v>4.7118691985110495</v>
      </c>
      <c r="AA101">
        <f>$D101*100/Rates!E$13/0.95</f>
        <v>4.7351847905864526</v>
      </c>
      <c r="AB101">
        <f>$D101*100/Rates!F$13/0.95</f>
        <v>4.4546406218678305</v>
      </c>
      <c r="AC101">
        <f>$D101*100/Rates!G$13/0.95</f>
        <v>4.1573127130622769</v>
      </c>
      <c r="AD101">
        <f>$D101*100/Rates!H$13/0.95</f>
        <v>4.2530568846358321</v>
      </c>
      <c r="AE101">
        <f>$D101*100/Rates!I$13/0.95</f>
        <v>3.9721946375372394</v>
      </c>
      <c r="AF101">
        <f>$D101*100/Rates!J$13/0.95</f>
        <v>3.6753895912966774</v>
      </c>
    </row>
    <row r="102" spans="1:32" x14ac:dyDescent="0.35">
      <c r="A102" t="s">
        <v>141</v>
      </c>
      <c r="B102">
        <v>150</v>
      </c>
      <c r="D102">
        <v>50</v>
      </c>
      <c r="F102">
        <v>45</v>
      </c>
      <c r="I102" s="45">
        <f>$B102*100/Rates!B$6/0.95</f>
        <v>10.575668911058626</v>
      </c>
      <c r="J102">
        <f>$B102*100/Rates!C$6/0.95</f>
        <v>9.1374269005847957</v>
      </c>
      <c r="K102">
        <f>$B102*100/Rates!D$6/0.95</f>
        <v>7.6204023572444628</v>
      </c>
      <c r="L102" s="47">
        <f>$C102*100/Rates!B$9/0.95</f>
        <v>0</v>
      </c>
      <c r="M102" s="42">
        <f>$C102*100/Rates!C$9/0.95</f>
        <v>0</v>
      </c>
      <c r="N102" s="42">
        <f>$C102*100/Rates!D$9/0.95</f>
        <v>0</v>
      </c>
      <c r="O102" s="42">
        <f>$C102*100/Rates!E$9/0.95</f>
        <v>0</v>
      </c>
      <c r="P102" s="42">
        <f>$C102*100/Rates!F$9/0.95</f>
        <v>0</v>
      </c>
      <c r="Q102" s="42">
        <f>$C102*100/Rates!G$9/0.95</f>
        <v>0</v>
      </c>
      <c r="R102" s="42">
        <f>$C102*100/Rates!H$9/0.95</f>
        <v>0</v>
      </c>
      <c r="S102" s="42">
        <f>$C102*100/Rates!I$9/0.95</f>
        <v>0</v>
      </c>
      <c r="T102" s="42">
        <f>$C102*100/Rates!J$9/0.95</f>
        <v>0</v>
      </c>
      <c r="U102" s="42">
        <f>$C102*100/Rates!K$9/0.95</f>
        <v>0</v>
      </c>
      <c r="V102" s="42">
        <f>$C102*100/Rates!L$9/0.95</f>
        <v>0</v>
      </c>
      <c r="W102" s="42">
        <f>$C102*100/Rates!M$9/0.95</f>
        <v>0</v>
      </c>
      <c r="X102" s="45">
        <f>$D102*100/Rates!B$13/0.95</f>
        <v>2.6448029621793179</v>
      </c>
      <c r="Y102">
        <f>$D102*100/Rates!C$13/0.95</f>
        <v>2.50388101557414</v>
      </c>
      <c r="Z102">
        <f>$D102*100/Rates!D$13/0.95</f>
        <v>2.3559345992555247</v>
      </c>
      <c r="AA102">
        <f>$D102*100/Rates!E$13/0.95</f>
        <v>2.3675923952932263</v>
      </c>
      <c r="AB102">
        <f>$D102*100/Rates!F$13/0.95</f>
        <v>2.2273203109339152</v>
      </c>
      <c r="AC102">
        <f>$D102*100/Rates!G$13/0.95</f>
        <v>2.0786563565311384</v>
      </c>
      <c r="AD102">
        <f>$D102*100/Rates!H$13/0.95</f>
        <v>2.126528442317916</v>
      </c>
      <c r="AE102">
        <f>$D102*100/Rates!I$13/0.95</f>
        <v>1.9860973187686197</v>
      </c>
      <c r="AF102">
        <f>$D102*100/Rates!J$13/0.95</f>
        <v>1.8376947956483387</v>
      </c>
    </row>
    <row r="103" spans="1:32" x14ac:dyDescent="0.35">
      <c r="A103" t="s">
        <v>142</v>
      </c>
      <c r="B103">
        <v>300</v>
      </c>
      <c r="D103">
        <v>300</v>
      </c>
      <c r="F103">
        <v>100</v>
      </c>
      <c r="I103" s="45">
        <f>$B103*100/Rates!B$6/0.95</f>
        <v>21.151337822117252</v>
      </c>
      <c r="J103">
        <f>$B103*100/Rates!C$6/0.95</f>
        <v>18.274853801169591</v>
      </c>
      <c r="K103">
        <f>$B103*100/Rates!D$6/0.95</f>
        <v>15.240804714488926</v>
      </c>
      <c r="L103" s="47">
        <f>$C103*100/Rates!B$9/0.95</f>
        <v>0</v>
      </c>
      <c r="M103" s="42">
        <f>$C103*100/Rates!C$9/0.95</f>
        <v>0</v>
      </c>
      <c r="N103" s="42">
        <f>$C103*100/Rates!D$9/0.95</f>
        <v>0</v>
      </c>
      <c r="O103" s="42">
        <f>$C103*100/Rates!E$9/0.95</f>
        <v>0</v>
      </c>
      <c r="P103" s="42">
        <f>$C103*100/Rates!F$9/0.95</f>
        <v>0</v>
      </c>
      <c r="Q103" s="42">
        <f>$C103*100/Rates!G$9/0.95</f>
        <v>0</v>
      </c>
      <c r="R103" s="42">
        <f>$C103*100/Rates!H$9/0.95</f>
        <v>0</v>
      </c>
      <c r="S103" s="42">
        <f>$C103*100/Rates!I$9/0.95</f>
        <v>0</v>
      </c>
      <c r="T103" s="42">
        <f>$C103*100/Rates!J$9/0.95</f>
        <v>0</v>
      </c>
      <c r="U103" s="42">
        <f>$C103*100/Rates!K$9/0.95</f>
        <v>0</v>
      </c>
      <c r="V103" s="42">
        <f>$C103*100/Rates!L$9/0.95</f>
        <v>0</v>
      </c>
      <c r="W103" s="42">
        <f>$C103*100/Rates!M$9/0.95</f>
        <v>0</v>
      </c>
      <c r="X103" s="45">
        <f>$D103*100/Rates!B$13/0.95</f>
        <v>15.868817773075907</v>
      </c>
      <c r="Y103">
        <f>$D103*100/Rates!C$13/0.95</f>
        <v>15.02328609344484</v>
      </c>
      <c r="Z103">
        <f>$D103*100/Rates!D$13/0.95</f>
        <v>14.135607595533148</v>
      </c>
      <c r="AA103">
        <f>$D103*100/Rates!E$13/0.95</f>
        <v>14.205554371759359</v>
      </c>
      <c r="AB103">
        <f>$D103*100/Rates!F$13/0.95</f>
        <v>13.363921865603492</v>
      </c>
      <c r="AC103">
        <f>$D103*100/Rates!G$13/0.95</f>
        <v>12.471938139186831</v>
      </c>
      <c r="AD103">
        <f>$D103*100/Rates!H$13/0.95</f>
        <v>12.759170653907496</v>
      </c>
      <c r="AE103">
        <f>$D103*100/Rates!I$13/0.95</f>
        <v>11.916583912611717</v>
      </c>
      <c r="AF103">
        <f>$D103*100/Rates!J$13/0.95</f>
        <v>11.026168773890033</v>
      </c>
    </row>
    <row r="104" spans="1:32" x14ac:dyDescent="0.35">
      <c r="A104" t="s">
        <v>143</v>
      </c>
      <c r="B104">
        <v>1300</v>
      </c>
      <c r="D104">
        <v>750</v>
      </c>
      <c r="F104">
        <v>170</v>
      </c>
      <c r="I104" s="45">
        <f>$B104*100/Rates!B$6/0.95</f>
        <v>91.655797229174738</v>
      </c>
      <c r="J104">
        <f>$B104*100/Rates!C$6/0.95</f>
        <v>79.191033138401565</v>
      </c>
      <c r="K104">
        <f>$B104*100/Rates!D$6/0.95</f>
        <v>66.043487096118682</v>
      </c>
      <c r="L104" s="47">
        <f>$C104*100/Rates!B$9/0.95</f>
        <v>0</v>
      </c>
      <c r="M104" s="42">
        <f>$C104*100/Rates!C$9/0.95</f>
        <v>0</v>
      </c>
      <c r="N104" s="42">
        <f>$C104*100/Rates!D$9/0.95</f>
        <v>0</v>
      </c>
      <c r="O104" s="42">
        <f>$C104*100/Rates!E$9/0.95</f>
        <v>0</v>
      </c>
      <c r="P104" s="42">
        <f>$C104*100/Rates!F$9/0.95</f>
        <v>0</v>
      </c>
      <c r="Q104" s="42">
        <f>$C104*100/Rates!G$9/0.95</f>
        <v>0</v>
      </c>
      <c r="R104" s="42">
        <f>$C104*100/Rates!H$9/0.95</f>
        <v>0</v>
      </c>
      <c r="S104" s="42">
        <f>$C104*100/Rates!I$9/0.95</f>
        <v>0</v>
      </c>
      <c r="T104" s="42">
        <f>$C104*100/Rates!J$9/0.95</f>
        <v>0</v>
      </c>
      <c r="U104" s="42">
        <f>$C104*100/Rates!K$9/0.95</f>
        <v>0</v>
      </c>
      <c r="V104" s="42">
        <f>$C104*100/Rates!L$9/0.95</f>
        <v>0</v>
      </c>
      <c r="W104" s="42">
        <f>$C104*100/Rates!M$9/0.95</f>
        <v>0</v>
      </c>
      <c r="X104" s="45">
        <f>$D104*100/Rates!B$13/0.95</f>
        <v>39.672044432689766</v>
      </c>
      <c r="Y104">
        <f>$D104*100/Rates!C$13/0.95</f>
        <v>37.558215233612103</v>
      </c>
      <c r="Z104">
        <f>$D104*100/Rates!D$13/0.95</f>
        <v>35.339018988832869</v>
      </c>
      <c r="AA104">
        <f>$D104*100/Rates!E$13/0.95</f>
        <v>35.513885929398398</v>
      </c>
      <c r="AB104">
        <f>$D104*100/Rates!F$13/0.95</f>
        <v>33.409804664008732</v>
      </c>
      <c r="AC104">
        <f>$D104*100/Rates!G$13/0.95</f>
        <v>31.179845347967078</v>
      </c>
      <c r="AD104">
        <f>$D104*100/Rates!H$13/0.95</f>
        <v>31.897926634768744</v>
      </c>
      <c r="AE104">
        <f>$D104*100/Rates!I$13/0.95</f>
        <v>29.791459781529298</v>
      </c>
      <c r="AF104">
        <f>$D104*100/Rates!J$13/0.95</f>
        <v>27.565421934725084</v>
      </c>
    </row>
    <row r="105" spans="1:32" x14ac:dyDescent="0.35">
      <c r="A105" t="s">
        <v>144</v>
      </c>
      <c r="B105">
        <v>325</v>
      </c>
      <c r="D105">
        <v>360</v>
      </c>
      <c r="F105">
        <v>105</v>
      </c>
      <c r="I105" s="45">
        <f>$B105*100/Rates!B$6/0.95</f>
        <v>22.913949307293684</v>
      </c>
      <c r="J105">
        <f>$B105*100/Rates!C$6/0.95</f>
        <v>19.797758284600391</v>
      </c>
      <c r="K105">
        <f>$B105*100/Rates!D$6/0.95</f>
        <v>16.51087177402967</v>
      </c>
      <c r="L105" s="47">
        <f>$C105*100/Rates!B$9/0.95</f>
        <v>0</v>
      </c>
      <c r="M105" s="42">
        <f>$C105*100/Rates!C$9/0.95</f>
        <v>0</v>
      </c>
      <c r="N105" s="42">
        <f>$C105*100/Rates!D$9/0.95</f>
        <v>0</v>
      </c>
      <c r="O105" s="42">
        <f>$C105*100/Rates!E$9/0.95</f>
        <v>0</v>
      </c>
      <c r="P105" s="42">
        <f>$C105*100/Rates!F$9/0.95</f>
        <v>0</v>
      </c>
      <c r="Q105" s="42">
        <f>$C105*100/Rates!G$9/0.95</f>
        <v>0</v>
      </c>
      <c r="R105" s="42">
        <f>$C105*100/Rates!H$9/0.95</f>
        <v>0</v>
      </c>
      <c r="S105" s="42">
        <f>$C105*100/Rates!I$9/0.95</f>
        <v>0</v>
      </c>
      <c r="T105" s="42">
        <f>$C105*100/Rates!J$9/0.95</f>
        <v>0</v>
      </c>
      <c r="U105" s="42">
        <f>$C105*100/Rates!K$9/0.95</f>
        <v>0</v>
      </c>
      <c r="V105" s="42">
        <f>$C105*100/Rates!L$9/0.95</f>
        <v>0</v>
      </c>
      <c r="W105" s="42">
        <f>$C105*100/Rates!M$9/0.95</f>
        <v>0</v>
      </c>
      <c r="X105" s="45">
        <f>$D105*100/Rates!B$13/0.95</f>
        <v>19.042581327691085</v>
      </c>
      <c r="Y105">
        <f>$D105*100/Rates!C$13/0.95</f>
        <v>18.027943312133811</v>
      </c>
      <c r="Z105">
        <f>$D105*100/Rates!D$13/0.95</f>
        <v>16.962729114639778</v>
      </c>
      <c r="AA105">
        <f>$D105*100/Rates!E$13/0.95</f>
        <v>17.046665246111232</v>
      </c>
      <c r="AB105">
        <f>$D105*100/Rates!F$13/0.95</f>
        <v>16.036706238724189</v>
      </c>
      <c r="AC105">
        <f>$D105*100/Rates!G$13/0.95</f>
        <v>14.966325767024196</v>
      </c>
      <c r="AD105">
        <f>$D105*100/Rates!H$13/0.95</f>
        <v>15.311004784688995</v>
      </c>
      <c r="AE105">
        <f>$D105*100/Rates!I$13/0.95</f>
        <v>14.299900695134063</v>
      </c>
      <c r="AF105">
        <f>$D105*100/Rates!J$13/0.95</f>
        <v>13.231402528668038</v>
      </c>
    </row>
    <row r="106" spans="1:32" x14ac:dyDescent="0.35">
      <c r="A106" t="s">
        <v>145</v>
      </c>
      <c r="B106">
        <v>1200</v>
      </c>
      <c r="D106">
        <v>600</v>
      </c>
      <c r="F106">
        <v>125</v>
      </c>
      <c r="I106" s="45">
        <f>$B106*100/Rates!B$6/0.95</f>
        <v>84.605351288469009</v>
      </c>
      <c r="J106">
        <f>$B106*100/Rates!C$6/0.95</f>
        <v>73.099415204678365</v>
      </c>
      <c r="K106">
        <f>$B106*100/Rates!D$6/0.95</f>
        <v>60.963218857955702</v>
      </c>
      <c r="L106" s="47">
        <f>$C106*100/Rates!B$9/0.95</f>
        <v>0</v>
      </c>
      <c r="M106" s="42">
        <f>$C106*100/Rates!C$9/0.95</f>
        <v>0</v>
      </c>
      <c r="N106" s="42">
        <f>$C106*100/Rates!D$9/0.95</f>
        <v>0</v>
      </c>
      <c r="O106" s="42">
        <f>$C106*100/Rates!E$9/0.95</f>
        <v>0</v>
      </c>
      <c r="P106" s="42">
        <f>$C106*100/Rates!F$9/0.95</f>
        <v>0</v>
      </c>
      <c r="Q106" s="42">
        <f>$C106*100/Rates!G$9/0.95</f>
        <v>0</v>
      </c>
      <c r="R106" s="42">
        <f>$C106*100/Rates!H$9/0.95</f>
        <v>0</v>
      </c>
      <c r="S106" s="42">
        <f>$C106*100/Rates!I$9/0.95</f>
        <v>0</v>
      </c>
      <c r="T106" s="42">
        <f>$C106*100/Rates!J$9/0.95</f>
        <v>0</v>
      </c>
      <c r="U106" s="42">
        <f>$C106*100/Rates!K$9/0.95</f>
        <v>0</v>
      </c>
      <c r="V106" s="42">
        <f>$C106*100/Rates!L$9/0.95</f>
        <v>0</v>
      </c>
      <c r="W106" s="42">
        <f>$C106*100/Rates!M$9/0.95</f>
        <v>0</v>
      </c>
      <c r="X106" s="45">
        <f>$D106*100/Rates!B$13/0.95</f>
        <v>31.737635546151814</v>
      </c>
      <c r="Y106">
        <f>$D106*100/Rates!C$13/0.95</f>
        <v>30.04657218688968</v>
      </c>
      <c r="Z106">
        <f>$D106*100/Rates!D$13/0.95</f>
        <v>28.271215191066297</v>
      </c>
      <c r="AA106">
        <f>$D106*100/Rates!E$13/0.95</f>
        <v>28.411108743518717</v>
      </c>
      <c r="AB106">
        <f>$D106*100/Rates!F$13/0.95</f>
        <v>26.727843731206985</v>
      </c>
      <c r="AC106">
        <f>$D106*100/Rates!G$13/0.95</f>
        <v>24.943876278373661</v>
      </c>
      <c r="AD106">
        <f>$D106*100/Rates!H$13/0.95</f>
        <v>25.518341307814993</v>
      </c>
      <c r="AE106">
        <f>$D106*100/Rates!I$13/0.95</f>
        <v>23.833167825223434</v>
      </c>
      <c r="AF106">
        <f>$D106*100/Rates!J$13/0.95</f>
        <v>22.052337547780066</v>
      </c>
    </row>
    <row r="107" spans="1:32" x14ac:dyDescent="0.35">
      <c r="A107" t="s">
        <v>146</v>
      </c>
      <c r="B107">
        <v>300</v>
      </c>
      <c r="F107">
        <v>50</v>
      </c>
      <c r="I107" s="45">
        <f>$B107*100/Rates!B$6/0.95</f>
        <v>21.151337822117252</v>
      </c>
      <c r="J107">
        <f>$B107*100/Rates!C$6/0.95</f>
        <v>18.274853801169591</v>
      </c>
      <c r="K107">
        <f>$B107*100/Rates!D$6/0.95</f>
        <v>15.240804714488926</v>
      </c>
      <c r="L107" s="47">
        <f>$C107*100/Rates!B$9/0.95</f>
        <v>0</v>
      </c>
      <c r="M107" s="42">
        <f>$C107*100/Rates!C$9/0.95</f>
        <v>0</v>
      </c>
      <c r="N107" s="42">
        <f>$C107*100/Rates!D$9/0.95</f>
        <v>0</v>
      </c>
      <c r="O107" s="42">
        <f>$C107*100/Rates!E$9/0.95</f>
        <v>0</v>
      </c>
      <c r="P107" s="42">
        <f>$C107*100/Rates!F$9/0.95</f>
        <v>0</v>
      </c>
      <c r="Q107" s="42">
        <f>$C107*100/Rates!G$9/0.95</f>
        <v>0</v>
      </c>
      <c r="R107" s="42">
        <f>$C107*100/Rates!H$9/0.95</f>
        <v>0</v>
      </c>
      <c r="S107" s="42">
        <f>$C107*100/Rates!I$9/0.95</f>
        <v>0</v>
      </c>
      <c r="T107" s="42">
        <f>$C107*100/Rates!J$9/0.95</f>
        <v>0</v>
      </c>
      <c r="U107" s="42">
        <f>$C107*100/Rates!K$9/0.95</f>
        <v>0</v>
      </c>
      <c r="V107" s="42">
        <f>$C107*100/Rates!L$9/0.95</f>
        <v>0</v>
      </c>
      <c r="W107" s="42">
        <f>$C107*100/Rates!M$9/0.95</f>
        <v>0</v>
      </c>
      <c r="X107" s="45">
        <f>$D107*100/Rates!B$13/0.95</f>
        <v>0</v>
      </c>
      <c r="Y107">
        <f>$D107*100/Rates!C$13/0.95</f>
        <v>0</v>
      </c>
      <c r="Z107">
        <f>$D107*100/Rates!D$13/0.95</f>
        <v>0</v>
      </c>
      <c r="AA107">
        <f>$D107*100/Rates!E$13/0.95</f>
        <v>0</v>
      </c>
      <c r="AB107">
        <f>$D107*100/Rates!F$13/0.95</f>
        <v>0</v>
      </c>
      <c r="AC107">
        <f>$D107*100/Rates!G$13/0.95</f>
        <v>0</v>
      </c>
      <c r="AD107">
        <f>$D107*100/Rates!H$13/0.95</f>
        <v>0</v>
      </c>
      <c r="AE107">
        <f>$D107*100/Rates!I$13/0.95</f>
        <v>0</v>
      </c>
      <c r="AF107">
        <f>$D107*100/Rates!J$13/0.95</f>
        <v>0</v>
      </c>
    </row>
  </sheetData>
  <mergeCells count="3">
    <mergeCell ref="L1:W1"/>
    <mergeCell ref="I1:K1"/>
    <mergeCell ref="X1:AF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91DB-4305-4987-91FF-50BBB3A28681}">
  <dimension ref="A1:D9"/>
  <sheetViews>
    <sheetView workbookViewId="0">
      <selection activeCell="B2" sqref="B2"/>
    </sheetView>
  </sheetViews>
  <sheetFormatPr defaultRowHeight="14.5" x14ac:dyDescent="0.35"/>
  <sheetData>
    <row r="1" spans="1:4" x14ac:dyDescent="0.35">
      <c r="B1">
        <v>1493</v>
      </c>
      <c r="C1">
        <v>1728</v>
      </c>
      <c r="D1">
        <v>2072</v>
      </c>
    </row>
    <row r="2" spans="1:4" x14ac:dyDescent="0.35">
      <c r="A2">
        <v>175</v>
      </c>
      <c r="B2">
        <f>$A2/B$1*100</f>
        <v>11.721366376423308</v>
      </c>
      <c r="C2">
        <f t="shared" ref="C2:D9" si="0">$A2/C$1*100</f>
        <v>10.127314814814815</v>
      </c>
      <c r="D2">
        <f t="shared" si="0"/>
        <v>8.4459459459459456</v>
      </c>
    </row>
    <row r="3" spans="1:4" x14ac:dyDescent="0.35">
      <c r="A3">
        <v>250</v>
      </c>
      <c r="B3">
        <f t="shared" ref="B3:B9" si="1">$A3/B$1*100</f>
        <v>16.744809109176156</v>
      </c>
      <c r="C3">
        <f t="shared" si="0"/>
        <v>14.467592592592593</v>
      </c>
      <c r="D3">
        <f t="shared" si="0"/>
        <v>12.065637065637064</v>
      </c>
    </row>
    <row r="4" spans="1:4" x14ac:dyDescent="0.35">
      <c r="A4">
        <v>375</v>
      </c>
      <c r="B4">
        <f t="shared" si="1"/>
        <v>25.117213663764232</v>
      </c>
      <c r="C4">
        <f t="shared" si="0"/>
        <v>21.701388888888889</v>
      </c>
      <c r="D4">
        <f t="shared" si="0"/>
        <v>18.098455598455597</v>
      </c>
    </row>
    <row r="5" spans="1:4" x14ac:dyDescent="0.35">
      <c r="A5">
        <v>550</v>
      </c>
      <c r="B5">
        <f t="shared" si="1"/>
        <v>36.838580040187537</v>
      </c>
      <c r="C5">
        <f t="shared" si="0"/>
        <v>31.828703703703702</v>
      </c>
      <c r="D5">
        <f t="shared" si="0"/>
        <v>26.544401544401548</v>
      </c>
    </row>
    <row r="6" spans="1:4" x14ac:dyDescent="0.35">
      <c r="A6">
        <v>220</v>
      </c>
      <c r="B6">
        <f t="shared" si="1"/>
        <v>14.735432016075018</v>
      </c>
      <c r="C6">
        <f t="shared" si="0"/>
        <v>12.731481481481483</v>
      </c>
      <c r="D6">
        <f t="shared" si="0"/>
        <v>10.617760617760617</v>
      </c>
    </row>
    <row r="7" spans="1:4" x14ac:dyDescent="0.35">
      <c r="A7">
        <v>295</v>
      </c>
      <c r="B7">
        <f t="shared" si="1"/>
        <v>19.758874748827861</v>
      </c>
      <c r="C7">
        <f t="shared" si="0"/>
        <v>17.07175925925926</v>
      </c>
      <c r="D7">
        <f t="shared" si="0"/>
        <v>14.237451737451737</v>
      </c>
    </row>
    <row r="8" spans="1:4" x14ac:dyDescent="0.35">
      <c r="A8">
        <v>420</v>
      </c>
      <c r="B8">
        <f t="shared" si="1"/>
        <v>28.131279303415941</v>
      </c>
      <c r="C8">
        <f t="shared" si="0"/>
        <v>24.305555555555554</v>
      </c>
      <c r="D8">
        <f t="shared" si="0"/>
        <v>20.27027027027027</v>
      </c>
    </row>
    <row r="9" spans="1:4" x14ac:dyDescent="0.35">
      <c r="A9">
        <v>595</v>
      </c>
      <c r="B9">
        <f t="shared" si="1"/>
        <v>39.852645679839249</v>
      </c>
      <c r="C9">
        <f t="shared" si="0"/>
        <v>34.432870370370374</v>
      </c>
      <c r="D9">
        <f t="shared" si="0"/>
        <v>28.716216216216218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Build Order</vt:lpstr>
      <vt:lpstr>Summary</vt:lpstr>
      <vt:lpstr>Krush29</vt:lpstr>
      <vt:lpstr>Krush30</vt:lpstr>
      <vt:lpstr>BoomKnights</vt:lpstr>
      <vt:lpstr>Rates</vt:lpstr>
      <vt:lpstr>Cost&amp;Time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Falley</dc:creator>
  <cp:lastModifiedBy>Eric Falley</cp:lastModifiedBy>
  <dcterms:created xsi:type="dcterms:W3CDTF">2020-07-19T00:49:55Z</dcterms:created>
  <dcterms:modified xsi:type="dcterms:W3CDTF">2020-11-09T13:20:40Z</dcterms:modified>
</cp:coreProperties>
</file>