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ary Studies" sheetId="1" r:id="rId4"/>
    <sheet state="visible" name="Relevance Scale" sheetId="2" r:id="rId5"/>
  </sheets>
  <definedNames>
    <definedName hidden="1" localSheetId="0" name="_xlnm._FilterDatabase">'Primary Studies'!$D$1:$D$43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Reference of a paper in APA format</t>
      </text>
    </comment>
    <comment authorId="0" ref="H1">
      <text>
        <t xml:space="preserve">Relevance of the paper on a scale from 1-5</t>
      </text>
    </comment>
  </commentList>
</comments>
</file>

<file path=xl/sharedStrings.xml><?xml version="1.0" encoding="utf-8"?>
<sst xmlns="http://schemas.openxmlformats.org/spreadsheetml/2006/main" count="53" uniqueCount="52">
  <si>
    <t>ID</t>
  </si>
  <si>
    <t>Title</t>
  </si>
  <si>
    <t>First author</t>
  </si>
  <si>
    <t>Year</t>
  </si>
  <si>
    <t>Reference</t>
  </si>
  <si>
    <t>Cited</t>
  </si>
  <si>
    <t>R</t>
  </si>
  <si>
    <t>Summary</t>
  </si>
  <si>
    <t>Reuse</t>
  </si>
  <si>
    <t>Comment</t>
  </si>
  <si>
    <r>
      <rPr/>
      <t xml:space="preserve">Abualhaija, S., Aydemir, F. B., Dalpiaz, F., Dell'Anna, D., Ferrari, A., Franch, X., &amp; Fucci, D. (2024). Replication in requirements engineering: The NLP for RE case. ACM Transactions on Software Engineering and Methodology, 33(6), Article 151, 33 pages. </t>
    </r>
    <r>
      <rPr>
        <color rgb="FF1155CC"/>
        <u/>
      </rPr>
      <t>https://doi.org/10.1145/3658669</t>
    </r>
  </si>
  <si>
    <r>
      <rPr/>
      <t xml:space="preserve">Angelov, S., Grefen, P., &amp; Greefhorst, D. (2009). A classification of software reference architectures: Analyzing their success and effectiveness. 2009 Joint Working IEEE/IFIP Conference on Software Architecture &amp; European Conference on Software Architecture, 141–150. </t>
    </r>
    <r>
      <rPr>
        <color rgb="FF1155CC"/>
        <u/>
      </rPr>
      <t>https://doi.org/10.1109/WICSA.2009.5290800</t>
    </r>
  </si>
  <si>
    <t>Serves as motivation for designing SRA in the NLP4RE field, with common challenges (a bit old, but SRA is quite a consolidated area)</t>
  </si>
  <si>
    <t>Challenges / motivations for SRA</t>
  </si>
  <si>
    <r>
      <rPr/>
      <t xml:space="preserve">Zhao, L., Alhoshan, W., Ferrari, A., Letsholo, K. J., Ajagbe, M. A., Chioasca, E.-V., &amp; Batista-Navarro, R. T. (2022). Natural language processing for requirements engineering: A systematic mapping study. ACM Computing Surveys, 54(3), Article 55, 1–41. </t>
    </r>
    <r>
      <rPr>
        <color rgb="FF1155CC"/>
        <u/>
      </rPr>
      <t>https://doi.org/10.1145/3444689</t>
    </r>
  </si>
  <si>
    <t xml:space="preserve">Can be leveraged to identify most of the components of traditional NLP4RE tools (retrospective) + challenges </t>
  </si>
  <si>
    <t>Related work. Tools. Primary studies. Pipelines</t>
  </si>
  <si>
    <r>
      <rPr/>
      <t xml:space="preserve">Martínez-Fernández, S., Ayala, C.P., Franch, X., Martins Marques, H. (2013). Benefits and Drawbacks of Reference Architectures. In: Drira, K. (eds) Software Architecture. ECSA 2013. Lecture Notes in Computer Science, vol 7957. Springer, Berlin, Heidelberg. </t>
    </r>
    <r>
      <rPr>
        <color rgb="FF1155CC"/>
        <u/>
      </rPr>
      <t>https://doi.org/10.1007/978-3-642-39031-9_26</t>
    </r>
    <r>
      <rPr/>
      <t xml:space="preserve"> </t>
    </r>
  </si>
  <si>
    <t>Similar to #2</t>
  </si>
  <si>
    <r>
      <rPr/>
      <t xml:space="preserve">Binkhonain, M., &amp; Zhao, L. (2019). A review of machine learning algorithms for identification and classification of non-functional requirements. Expert Systems with Applications: X, 1, 100001. </t>
    </r>
    <r>
      <rPr>
        <color rgb="FF1155CC"/>
        <u/>
      </rPr>
      <t>https://doi.org/10.1016/j.eswax.2019.100001</t>
    </r>
    <r>
      <rPr/>
      <t xml:space="preserve"> </t>
    </r>
  </si>
  <si>
    <t xml:space="preserve">Maybe for a kick-off vision / research preview we can argue to focus on a gold task that has served as foundation for the NLP4RE field (i.e., requirements identificaiton / classification). </t>
  </si>
  <si>
    <t>RQ1: ML algorithms. RQ2: pre-processing, analysis &amp; post-processing. RQ3: evaluation.</t>
  </si>
  <si>
    <r>
      <rPr/>
      <t xml:space="preserve">Frattini, J., Unterkalmsteiner, M., Fucci, D., Mendez, D. (2025). NLP4RE Tools: Classification, Overview and Management. In: Ferrari, A., Ginde, G. (eds) Handbook on Natural Language Processing for Requirements Engineering. Springer, Cham. </t>
    </r>
    <r>
      <rPr>
        <color rgb="FF1155CC"/>
        <u/>
      </rPr>
      <t>https://doi.org/10.1007/978-3-031-73143-3_13</t>
    </r>
    <r>
      <rPr/>
      <t xml:space="preserve"> </t>
    </r>
  </si>
  <si>
    <t>We can use this as prior work to elicit a validation set of tools for designing the architecture</t>
  </si>
  <si>
    <t>Related work. Tools. Primary studies.</t>
  </si>
  <si>
    <r>
      <rPr/>
      <t xml:space="preserve">Nazir, F., Butt, W.H., Anwar, M.W., Khan Khattak, M.A. (2017). The Applications of Natural Language Processing (NLP) for Software Requirement Engineering - A Systematic Literature Review. In: Kim, K., Joukov, N. (eds) Information Science and Applications 2017. ICISA 2017. Lecture Notes in Electrical Engineering, vol 424. Springer, Singapore. </t>
    </r>
    <r>
      <rPr>
        <color rgb="FF1155CC"/>
        <u/>
      </rPr>
      <t>https://doi.org/10.1007/978-981-10-4154-9_56</t>
    </r>
  </si>
  <si>
    <t>A bit old. Quite basic. #3 and #5 do much better job. Maybe simply add as rel. work.</t>
  </si>
  <si>
    <t>Related work.</t>
  </si>
  <si>
    <t xml:space="preserve">Cheligeer, C., Huang, J., Wu, G., Bhuiyan, N., Xu, Y., &amp; Zeng, Y. (2022). Machine learning in requirements elicitation: a literature review. Artificial Intelligence for Engineering Design, Analysis and Manufacturing, 36, e32. doi:10.1017/S0890060422000166 </t>
  </si>
  <si>
    <t>Papers until 2021. Not bad, similar insights as in #5, in line with focusing on a gold task for starters.</t>
  </si>
  <si>
    <r>
      <rPr/>
      <t xml:space="preserve">Umar, M. A., &amp; Lano, K. (2024). Advances in automated support for requirements engineering: A systematic literature review. Requirements Engineering, 29(2), 177–207. </t>
    </r>
    <r>
      <rPr>
        <color rgb="FF1155CC"/>
        <u/>
      </rPr>
      <t>https://doi.org/10.1007/s00766-023-00411-0</t>
    </r>
  </si>
  <si>
    <t>This falls in between as it is about automated RE, not only NLP-based RE. But it serves also as contribution, as NLP emerges as the top category of automated RE (RQ4)</t>
  </si>
  <si>
    <r>
      <rPr/>
      <t xml:space="preserve">Necula, S.-C., Dumitriu, F., &amp; Greavu-Șerban, V. (2024). A Systematic Literature Review on Using Natural Language Processing in Software Requirements Engineering. Electronics, 13(11), 2055. </t>
    </r>
    <r>
      <rPr>
        <color rgb="FF1155CC"/>
        <u/>
      </rPr>
      <t>https://doi.org/10.3390/electronics13112055</t>
    </r>
    <r>
      <rPr/>
      <t xml:space="preserve">   </t>
    </r>
  </si>
  <si>
    <t>More recent. RQ3 focus on deep learning, neural and early PLM application. RQ4 on future directions for LLMs and so. Can also be used as motivtation</t>
  </si>
  <si>
    <r>
      <rPr/>
      <t xml:space="preserve">Garcés, L., Martínez-Fernández, S., Oliveira, L., Valle, P., Ayala, C., Franch, X., &amp; Nakagawa, E. Y. (2021). Three decades of software reference architectures: A systematic mapping study. Journal of Systems and Software, 179, 111004. </t>
    </r>
    <r>
      <rPr>
        <color rgb="FF1155CC"/>
        <u/>
      </rPr>
      <t>https://doi.org/10.1016/j.jss.2021.111004</t>
    </r>
  </si>
  <si>
    <t>Quite up to date, can be used to justify the need for SRA in RE in general (and in NLP4RE in specific)</t>
  </si>
  <si>
    <r>
      <rPr/>
      <t xml:space="preserve">Angelov, S., Grefen, P., &amp; Greefhorst, D. (2012). A framework for analysis and design of software reference architectures. Information and Software Technology, 54(4), 417–431. </t>
    </r>
    <r>
      <rPr>
        <color rgb="FF1155CC"/>
        <u/>
      </rPr>
      <t>https://doi.org/10.1016/j.infsof.2011.11.009</t>
    </r>
  </si>
  <si>
    <t>Maybe nice guide. IST paper, highly cited. Serves as framework to design our SRA. Figure 2 is nice and it assists in our proposal: start with a reference model and some architectural patterns to build a reference architecture, which is later mapped into concrete architectures.</t>
  </si>
  <si>
    <r>
      <rPr/>
      <t xml:space="preserve">Nakagawa, E. Y., Guessi, M., Maldonado, J. C., Feitosa, D., &amp; Oquendo, F. (2014). Consolidating a process for the design, representation, and evaluation of reference architectures. 2014 IEEE/IFIP Conference on Software Architecture (WICSA), 143–152. </t>
    </r>
    <r>
      <rPr>
        <color rgb="FF1155CC"/>
        <u/>
      </rPr>
      <t>https://doi.org/10.1109/WICSA.2014.25</t>
    </r>
  </si>
  <si>
    <r>
      <rPr/>
      <t xml:space="preserve">Manteuffel, C., Tofan, D., Koziolek, H., Goldschmidt, T., &amp; Avgeriou, P. (2014). Industrial implementation of a documentation framework for architectural decisions. 2014 IEEE/IFIP Conference on Software Architecture (WICSA), 225–234. </t>
    </r>
    <r>
      <rPr>
        <color rgb="FF1155CC"/>
        <u/>
      </rPr>
      <t>https://doi.org/10.1109/WICSA.2014.32</t>
    </r>
  </si>
  <si>
    <t>Dąbrowski, J., Cai, W., Bennaceur, A., Nuseibeh, B., &amp; Alrimawi, F. (2025, September). Intelligent Agents for Requirements Engineering: Use, Feasibility and Evaluation. In 2025 IEEE 33rd International Requirements Engineering Conference (RE) (pp. 535-543). IEEE.</t>
  </si>
  <si>
    <t>37b</t>
  </si>
  <si>
    <t>Relevance Scale</t>
  </si>
  <si>
    <t>The relevance scale represents a categorical scale rating a primary study's relevance in respect to the current study at hand.</t>
  </si>
  <si>
    <t>Code</t>
  </si>
  <si>
    <t>Meaning</t>
  </si>
  <si>
    <t>#</t>
  </si>
  <si>
    <t>Major, direct contribution to the current study</t>
  </si>
  <si>
    <t>Minor, direct contribution to the current study</t>
  </si>
  <si>
    <t>Contribution to the general discussion</t>
  </si>
  <si>
    <t>Motivation of the general discussion</t>
  </si>
  <si>
    <t>Irrelevant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</si>
</sst>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top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readingOrder="0" shrinkToFit="0" vertical="top" wrapText="1"/>
    </xf>
    <xf borderId="0" fillId="2" fontId="2" numFmtId="0" xfId="0" applyAlignment="1" applyFont="1">
      <alignment horizontal="right" readingOrder="0" vertical="top"/>
    </xf>
    <xf borderId="0" fillId="2" fontId="1" numFmtId="0" xfId="0" applyAlignment="1" applyFont="1">
      <alignment horizontal="center" readingOrder="0" vertical="top"/>
    </xf>
    <xf borderId="0" fillId="2" fontId="1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1" fillId="0" fontId="4" numFmtId="0" xfId="0" applyAlignment="1" applyBorder="1" applyFont="1">
      <alignment horizontal="right" shrinkToFit="0" vertical="top" wrapText="1"/>
    </xf>
    <xf borderId="0" fillId="0" fontId="5" numFmtId="0" xfId="0" applyAlignment="1" applyFont="1">
      <alignment readingOrder="0" shrinkToFit="0" vertical="top" wrapText="1"/>
    </xf>
    <xf borderId="2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top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" fillId="0" fontId="4" numFmtId="0" xfId="0" applyAlignment="1" applyBorder="1" applyFont="1">
      <alignment horizontal="center" readingOrder="0" vertical="top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2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i.org/10.1016/j.jss.2021.111004" TargetMode="External"/><Relationship Id="rId10" Type="http://schemas.openxmlformats.org/officeDocument/2006/relationships/hyperlink" Target="https://doi.org/10.3390/electronics13112055" TargetMode="External"/><Relationship Id="rId13" Type="http://schemas.openxmlformats.org/officeDocument/2006/relationships/hyperlink" Target="https://doi.org/10.1109/WICSA.2014.25" TargetMode="External"/><Relationship Id="rId12" Type="http://schemas.openxmlformats.org/officeDocument/2006/relationships/hyperlink" Target="https://doi.org/10.1016/j.infsof.2011.11.009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145/3658669" TargetMode="External"/><Relationship Id="rId3" Type="http://schemas.openxmlformats.org/officeDocument/2006/relationships/hyperlink" Target="https://doi.org/10.1109/WICSA.2009.5290800" TargetMode="External"/><Relationship Id="rId4" Type="http://schemas.openxmlformats.org/officeDocument/2006/relationships/hyperlink" Target="https://doi.org/10.1145/3444689" TargetMode="External"/><Relationship Id="rId9" Type="http://schemas.openxmlformats.org/officeDocument/2006/relationships/hyperlink" Target="https://doi.org/10.1007/s00766-023-00411-0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doi.org/10.1109/WICSA.2014.32" TargetMode="External"/><Relationship Id="rId16" Type="http://schemas.openxmlformats.org/officeDocument/2006/relationships/vmlDrawing" Target="../drawings/vmlDrawing1.vml"/><Relationship Id="rId5" Type="http://schemas.openxmlformats.org/officeDocument/2006/relationships/hyperlink" Target="https://doi.org/10.1007/978-3-642-39031-9_26" TargetMode="External"/><Relationship Id="rId6" Type="http://schemas.openxmlformats.org/officeDocument/2006/relationships/hyperlink" Target="https://doi.org/10.1016/j.eswax.2019.100001" TargetMode="External"/><Relationship Id="rId7" Type="http://schemas.openxmlformats.org/officeDocument/2006/relationships/hyperlink" Target="https://doi.org/10.1007/978-3-031-73143-3_13" TargetMode="External"/><Relationship Id="rId8" Type="http://schemas.openxmlformats.org/officeDocument/2006/relationships/hyperlink" Target="https://doi.org/10.1007/978-981-10-4154-9_5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3.63"/>
    <col customWidth="1" min="2" max="2" width="3.88"/>
    <col customWidth="1" min="3" max="3" width="37.63"/>
    <col customWidth="1" min="4" max="4" width="16.5"/>
    <col customWidth="1" min="5" max="5" width="6.38"/>
    <col customWidth="1" min="6" max="6" width="56.25"/>
    <col customWidth="1" min="7" max="7" width="5.13"/>
    <col customWidth="1" min="8" max="8" width="3.88"/>
    <col customWidth="1" min="9" max="10" width="63.5"/>
    <col customWidth="1" min="11" max="11" width="37.63"/>
  </cols>
  <sheetData>
    <row r="1">
      <c r="A1" s="1" t="s">
        <v>0</v>
      </c>
      <c r="B1" s="2" t="b">
        <v>0</v>
      </c>
      <c r="C1" s="3" t="s">
        <v>1</v>
      </c>
      <c r="D1" s="2" t="s">
        <v>2</v>
      </c>
      <c r="E1" s="4" t="s">
        <v>3</v>
      </c>
      <c r="F1" s="3" t="s">
        <v>4</v>
      </c>
      <c r="G1" s="2" t="s">
        <v>5</v>
      </c>
      <c r="H1" s="5" t="s">
        <v>6</v>
      </c>
      <c r="I1" s="6" t="s">
        <v>7</v>
      </c>
      <c r="J1" s="6" t="s">
        <v>8</v>
      </c>
      <c r="K1" s="6" t="s">
        <v>9</v>
      </c>
    </row>
    <row r="2">
      <c r="A2" s="7">
        <v>1.0</v>
      </c>
      <c r="B2" s="8" t="b">
        <v>1</v>
      </c>
      <c r="C2" s="9" t="str">
        <f>IFERROR(__xludf.DUMMYFUNCTION("IF(NOT(ISBLANK(F2)), REGEXEXTRACT(F2, ""\)\. (.*?)\.""), """")"),"Replication in requirements engineering: The NLP for RE case")</f>
        <v>Replication in requirements engineering: The NLP for RE case</v>
      </c>
      <c r="D2" s="10" t="str">
        <f t="shared" ref="D2:D43" si="1">IF(NOT(ISBLANK(F2)), LEFT(F2, FIND(", ", F2)-1), "")</f>
        <v>Abualhaija</v>
      </c>
      <c r="E2" s="11" t="str">
        <f>IFERROR(__xludf.DUMMYFUNCTION("IF(NOT(ISBLANK(F2)), REGEXEXTRACT(F2, ""\((\d{4})""), """")"),"2024")</f>
        <v>2024</v>
      </c>
      <c r="F2" s="12" t="s">
        <v>10</v>
      </c>
      <c r="G2" s="13">
        <v>8.0</v>
      </c>
      <c r="H2" s="14">
        <v>5.0</v>
      </c>
      <c r="I2" s="15"/>
      <c r="J2" s="15"/>
      <c r="K2" s="15"/>
    </row>
    <row r="3">
      <c r="A3" s="7">
        <v>2.0</v>
      </c>
      <c r="B3" s="8" t="b">
        <v>1</v>
      </c>
      <c r="C3" s="9" t="str">
        <f>IFERROR(__xludf.DUMMYFUNCTION("IF(NOT(ISBLANK(F3)), REGEXEXTRACT(F3, ""\)\. (.*?)\.""), """")"),"A classification of software reference architectures: Analyzing their success and effectiveness")</f>
        <v>A classification of software reference architectures: Analyzing their success and effectiveness</v>
      </c>
      <c r="D3" s="10" t="str">
        <f t="shared" si="1"/>
        <v>Angelov</v>
      </c>
      <c r="E3" s="11" t="str">
        <f>IFERROR(__xludf.DUMMYFUNCTION("IF(NOT(ISBLANK(F3)), REGEXEXTRACT(F3, ""\((\d{4})""), """")"),"2009")</f>
        <v>2009</v>
      </c>
      <c r="F3" s="12" t="s">
        <v>11</v>
      </c>
      <c r="G3" s="13">
        <v>52.0</v>
      </c>
      <c r="H3" s="14">
        <v>2.0</v>
      </c>
      <c r="I3" s="15" t="s">
        <v>12</v>
      </c>
      <c r="J3" s="15" t="s">
        <v>13</v>
      </c>
      <c r="K3" s="15"/>
    </row>
    <row r="4">
      <c r="A4" s="7">
        <v>3.0</v>
      </c>
      <c r="B4" s="8" t="b">
        <v>1</v>
      </c>
      <c r="C4" s="9" t="str">
        <f>IFERROR(__xludf.DUMMYFUNCTION("IF(NOT(ISBLANK(F4)), REGEXEXTRACT(F4, ""\)\. (.*?)\.""), """")"),"Natural language processing for requirements engineering: A systematic mapping study")</f>
        <v>Natural language processing for requirements engineering: A systematic mapping study</v>
      </c>
      <c r="D4" s="10" t="str">
        <f t="shared" si="1"/>
        <v>Zhao</v>
      </c>
      <c r="E4" s="11" t="str">
        <f>IFERROR(__xludf.DUMMYFUNCTION("IF(NOT(ISBLANK(F4)), REGEXEXTRACT(F4, ""\((\d{4})""), """")"),"2022")</f>
        <v>2022</v>
      </c>
      <c r="F4" s="12" t="s">
        <v>14</v>
      </c>
      <c r="G4" s="13">
        <v>193.0</v>
      </c>
      <c r="H4" s="14">
        <v>5.0</v>
      </c>
      <c r="I4" s="15" t="s">
        <v>15</v>
      </c>
      <c r="J4" s="15" t="s">
        <v>16</v>
      </c>
      <c r="K4" s="15"/>
    </row>
    <row r="5">
      <c r="A5" s="7">
        <v>4.0</v>
      </c>
      <c r="B5" s="8" t="b">
        <v>1</v>
      </c>
      <c r="C5" s="9" t="str">
        <f>IFERROR(__xludf.DUMMYFUNCTION("IF(NOT(ISBLANK(F5)), REGEXEXTRACT(F5, ""\)\. (.*?)\.""), """")"),"Benefits and Drawbacks of Reference Architectures")</f>
        <v>Benefits and Drawbacks of Reference Architectures</v>
      </c>
      <c r="D5" s="10" t="str">
        <f t="shared" si="1"/>
        <v>Martínez-Fernández</v>
      </c>
      <c r="E5" s="11" t="str">
        <f>IFERROR(__xludf.DUMMYFUNCTION("IF(NOT(ISBLANK(F5)), REGEXEXTRACT(F5, ""\((\d{4})""), """")"),"2013")</f>
        <v>2013</v>
      </c>
      <c r="F5" s="12" t="s">
        <v>17</v>
      </c>
      <c r="G5" s="13">
        <v>20.0</v>
      </c>
      <c r="H5" s="14">
        <v>2.0</v>
      </c>
      <c r="I5" s="15" t="s">
        <v>18</v>
      </c>
      <c r="J5" s="15" t="s">
        <v>13</v>
      </c>
      <c r="K5" s="15"/>
    </row>
    <row r="6">
      <c r="A6" s="7">
        <v>5.0</v>
      </c>
      <c r="B6" s="8" t="b">
        <v>1</v>
      </c>
      <c r="C6" s="9" t="str">
        <f>IFERROR(__xludf.DUMMYFUNCTION("IF(NOT(ISBLANK(F6)), REGEXEXTRACT(F6, ""\)\. (.*?)\.""), """")"),"A review of machine learning algorithms for identification and classification of non-functional requirements")</f>
        <v>A review of machine learning algorithms for identification and classification of non-functional requirements</v>
      </c>
      <c r="D6" s="10" t="str">
        <f t="shared" si="1"/>
        <v>Binkhonain</v>
      </c>
      <c r="E6" s="11" t="str">
        <f>IFERROR(__xludf.DUMMYFUNCTION("IF(NOT(ISBLANK(F6)), REGEXEXTRACT(F6, ""\((\d{4})""), """")"),"2019")</f>
        <v>2019</v>
      </c>
      <c r="F6" s="12" t="s">
        <v>19</v>
      </c>
      <c r="G6" s="13">
        <v>276.0</v>
      </c>
      <c r="H6" s="14">
        <v>4.0</v>
      </c>
      <c r="I6" s="15" t="s">
        <v>20</v>
      </c>
      <c r="J6" s="15" t="s">
        <v>21</v>
      </c>
      <c r="K6" s="9"/>
    </row>
    <row r="7">
      <c r="A7" s="7">
        <v>6.0</v>
      </c>
      <c r="B7" s="8" t="b">
        <v>1</v>
      </c>
      <c r="C7" s="9" t="str">
        <f>IFERROR(__xludf.DUMMYFUNCTION("IF(NOT(ISBLANK(F7)), REGEXEXTRACT(F7, ""\)\. (.*?)\.""), """")"),"NLP4RE Tools: Classification, Overview and Management")</f>
        <v>NLP4RE Tools: Classification, Overview and Management</v>
      </c>
      <c r="D7" s="10" t="str">
        <f t="shared" si="1"/>
        <v>Frattini</v>
      </c>
      <c r="E7" s="11" t="str">
        <f>IFERROR(__xludf.DUMMYFUNCTION("IF(NOT(ISBLANK(F7)), REGEXEXTRACT(F7, ""\((\d{4})""), """")"),"2025")</f>
        <v>2025</v>
      </c>
      <c r="F7" s="12" t="s">
        <v>22</v>
      </c>
      <c r="G7" s="13">
        <v>1.0</v>
      </c>
      <c r="H7" s="14">
        <v>5.0</v>
      </c>
      <c r="I7" s="15" t="s">
        <v>23</v>
      </c>
      <c r="J7" s="15" t="s">
        <v>24</v>
      </c>
      <c r="K7" s="15"/>
    </row>
    <row r="8">
      <c r="A8" s="7">
        <v>7.0</v>
      </c>
      <c r="B8" s="8" t="b">
        <v>1</v>
      </c>
      <c r="C8" s="9" t="str">
        <f>IFERROR(__xludf.DUMMYFUNCTION("IF(NOT(ISBLANK(F8)), REGEXEXTRACT(F8, ""\)\. (.*?)\.""), """")"),"The Applications of Natural Language Processing (NLP) for Software Requirement Engineering - A Systematic Literature Review")</f>
        <v>The Applications of Natural Language Processing (NLP) for Software Requirement Engineering - A Systematic Literature Review</v>
      </c>
      <c r="D8" s="10" t="str">
        <f t="shared" si="1"/>
        <v>Nazir</v>
      </c>
      <c r="E8" s="11" t="str">
        <f>IFERROR(__xludf.DUMMYFUNCTION("IF(NOT(ISBLANK(F8)), REGEXEXTRACT(F8, ""\((\d{4})""), """")"),"2017")</f>
        <v>2017</v>
      </c>
      <c r="F8" s="12" t="s">
        <v>25</v>
      </c>
      <c r="G8" s="13">
        <v>86.0</v>
      </c>
      <c r="H8" s="14">
        <v>2.0</v>
      </c>
      <c r="I8" s="15" t="s">
        <v>26</v>
      </c>
      <c r="J8" s="15" t="s">
        <v>27</v>
      </c>
      <c r="K8" s="9"/>
    </row>
    <row r="9">
      <c r="A9" s="7">
        <v>8.0</v>
      </c>
      <c r="B9" s="8" t="b">
        <v>1</v>
      </c>
      <c r="C9" s="9" t="str">
        <f>IFERROR(__xludf.DUMMYFUNCTION("IF(NOT(ISBLANK(F9)), REGEXEXTRACT(F9, ""\)\. (.*?)\.""), """")"),"Machine learning in requirements elicitation: a literature review")</f>
        <v>Machine learning in requirements elicitation: a literature review</v>
      </c>
      <c r="D9" s="10" t="str">
        <f t="shared" si="1"/>
        <v>Cheligeer</v>
      </c>
      <c r="E9" s="11" t="str">
        <f>IFERROR(__xludf.DUMMYFUNCTION("IF(NOT(ISBLANK(F9)), REGEXEXTRACT(F9, ""\((\d{4})""), """")"),"2022")</f>
        <v>2022</v>
      </c>
      <c r="F9" s="15" t="s">
        <v>28</v>
      </c>
      <c r="G9" s="13">
        <v>43.0</v>
      </c>
      <c r="H9" s="14">
        <v>4.0</v>
      </c>
      <c r="I9" s="15" t="s">
        <v>29</v>
      </c>
      <c r="J9" s="9"/>
      <c r="K9" s="9"/>
    </row>
    <row r="10">
      <c r="A10" s="7">
        <v>9.0</v>
      </c>
      <c r="B10" s="8" t="b">
        <v>1</v>
      </c>
      <c r="C10" s="9" t="str">
        <f>IFERROR(__xludf.DUMMYFUNCTION("IF(NOT(ISBLANK(F10)), REGEXEXTRACT(F10, ""\)\. (.*?)\.""), """")"),"Advances in automated support for requirements engineering: A systematic literature review")</f>
        <v>Advances in automated support for requirements engineering: A systematic literature review</v>
      </c>
      <c r="D10" s="10" t="str">
        <f t="shared" si="1"/>
        <v>Umar</v>
      </c>
      <c r="E10" s="11" t="str">
        <f>IFERROR(__xludf.DUMMYFUNCTION("IF(NOT(ISBLANK(F10)), REGEXEXTRACT(F10, ""\((\d{4})""), """")"),"2024")</f>
        <v>2024</v>
      </c>
      <c r="F10" s="12" t="s">
        <v>30</v>
      </c>
      <c r="G10" s="13">
        <v>27.0</v>
      </c>
      <c r="H10" s="14">
        <v>3.0</v>
      </c>
      <c r="I10" s="15" t="s">
        <v>31</v>
      </c>
      <c r="J10" s="15"/>
      <c r="K10" s="15"/>
    </row>
    <row r="11">
      <c r="A11" s="7">
        <v>10.0</v>
      </c>
      <c r="B11" s="8" t="b">
        <v>1</v>
      </c>
      <c r="C11" s="9" t="str">
        <f>IFERROR(__xludf.DUMMYFUNCTION("IF(NOT(ISBLANK(F11)), REGEXEXTRACT(F11, ""\)\. (.*?)\.""), """")"),"A Systematic Literature Review on Using Natural Language Processing in Software Requirements Engineering")</f>
        <v>A Systematic Literature Review on Using Natural Language Processing in Software Requirements Engineering</v>
      </c>
      <c r="D11" s="10" t="str">
        <f t="shared" si="1"/>
        <v>Necula</v>
      </c>
      <c r="E11" s="11" t="str">
        <f>IFERROR(__xludf.DUMMYFUNCTION("IF(NOT(ISBLANK(F11)), REGEXEXTRACT(F11, ""\((\d{4})""), """")"),"2024")</f>
        <v>2024</v>
      </c>
      <c r="F11" s="12" t="s">
        <v>32</v>
      </c>
      <c r="G11" s="13">
        <v>16.0</v>
      </c>
      <c r="H11" s="14">
        <v>4.0</v>
      </c>
      <c r="I11" s="15" t="s">
        <v>33</v>
      </c>
      <c r="J11" s="15"/>
      <c r="K11" s="9"/>
    </row>
    <row r="12">
      <c r="A12" s="7">
        <v>11.0</v>
      </c>
      <c r="B12" s="8" t="b">
        <v>1</v>
      </c>
      <c r="C12" s="9" t="str">
        <f>IFERROR(__xludf.DUMMYFUNCTION("IF(NOT(ISBLANK(F12)), REGEXEXTRACT(F12, ""\)\. (.*?)\.""), """")"),"Three decades of software reference architectures: A systematic mapping study")</f>
        <v>Three decades of software reference architectures: A systematic mapping study</v>
      </c>
      <c r="D12" s="10" t="str">
        <f t="shared" si="1"/>
        <v>Garcés</v>
      </c>
      <c r="E12" s="11" t="str">
        <f>IFERROR(__xludf.DUMMYFUNCTION("IF(NOT(ISBLANK(F12)), REGEXEXTRACT(F12, ""\((\d{4})""), """")"),"2021")</f>
        <v>2021</v>
      </c>
      <c r="F12" s="12" t="s">
        <v>34</v>
      </c>
      <c r="G12" s="13">
        <v>38.0</v>
      </c>
      <c r="H12" s="14">
        <v>3.0</v>
      </c>
      <c r="I12" s="15" t="s">
        <v>35</v>
      </c>
      <c r="J12" s="15"/>
      <c r="K12" s="15"/>
    </row>
    <row r="13">
      <c r="A13" s="7">
        <v>12.0</v>
      </c>
      <c r="B13" s="8" t="b">
        <v>1</v>
      </c>
      <c r="C13" s="9" t="str">
        <f>IFERROR(__xludf.DUMMYFUNCTION("IF(NOT(ISBLANK(F13)), REGEXEXTRACT(F13, ""\)\. (.*?)\.""), """")"),"A framework for analysis and design of software reference architectures")</f>
        <v>A framework for analysis and design of software reference architectures</v>
      </c>
      <c r="D13" s="10" t="str">
        <f t="shared" si="1"/>
        <v>Angelov</v>
      </c>
      <c r="E13" s="11" t="str">
        <f>IFERROR(__xludf.DUMMYFUNCTION("IF(NOT(ISBLANK(F13)), REGEXEXTRACT(F13, ""\((\d{4})""), """")"),"2012")</f>
        <v>2012</v>
      </c>
      <c r="F13" s="12" t="s">
        <v>36</v>
      </c>
      <c r="G13" s="13">
        <v>269.0</v>
      </c>
      <c r="H13" s="14">
        <v>4.0</v>
      </c>
      <c r="I13" s="15" t="s">
        <v>37</v>
      </c>
      <c r="J13" s="15"/>
      <c r="K13" s="15"/>
    </row>
    <row r="14">
      <c r="A14" s="7">
        <v>13.0</v>
      </c>
      <c r="B14" s="8" t="b">
        <v>1</v>
      </c>
      <c r="C14" s="9" t="str">
        <f>IFERROR(__xludf.DUMMYFUNCTION("IF(NOT(ISBLANK(F14)), REGEXEXTRACT(F14, ""\)\. (.*?)\.""), """")"),"Consolidating a process for the design, representation, and evaluation of reference architectures")</f>
        <v>Consolidating a process for the design, representation, and evaluation of reference architectures</v>
      </c>
      <c r="D14" s="10" t="str">
        <f t="shared" si="1"/>
        <v>Nakagawa</v>
      </c>
      <c r="E14" s="11" t="str">
        <f>IFERROR(__xludf.DUMMYFUNCTION("IF(NOT(ISBLANK(F14)), REGEXEXTRACT(F14, ""\((\d{4})""), """")"),"2014")</f>
        <v>2014</v>
      </c>
      <c r="F14" s="12" t="s">
        <v>38</v>
      </c>
      <c r="G14" s="13">
        <v>34.0</v>
      </c>
      <c r="H14" s="14">
        <v>5.0</v>
      </c>
      <c r="I14" s="15"/>
      <c r="J14" s="9"/>
      <c r="K14" s="15"/>
    </row>
    <row r="15">
      <c r="A15" s="7">
        <v>14.0</v>
      </c>
      <c r="B15" s="8" t="b">
        <v>1</v>
      </c>
      <c r="C15" s="9" t="str">
        <f>IFERROR(__xludf.DUMMYFUNCTION("IF(NOT(ISBLANK(F15)), REGEXEXTRACT(F15, ""\)\. (.*?)\.""), """")"),"Industrial implementation of a documentation framework for architectural decisions")</f>
        <v>Industrial implementation of a documentation framework for architectural decisions</v>
      </c>
      <c r="D15" s="10" t="str">
        <f t="shared" si="1"/>
        <v>Manteuffel</v>
      </c>
      <c r="E15" s="11" t="str">
        <f>IFERROR(__xludf.DUMMYFUNCTION("IF(NOT(ISBLANK(F15)), REGEXEXTRACT(F15, ""\((\d{4})""), """")"),"2014")</f>
        <v>2014</v>
      </c>
      <c r="F15" s="12" t="s">
        <v>39</v>
      </c>
      <c r="G15" s="13">
        <v>22.0</v>
      </c>
      <c r="H15" s="14">
        <v>4.0</v>
      </c>
      <c r="I15" s="15"/>
      <c r="J15" s="9"/>
      <c r="K15" s="15"/>
    </row>
    <row r="16">
      <c r="A16" s="7">
        <v>15.0</v>
      </c>
      <c r="B16" s="8" t="b">
        <v>0</v>
      </c>
      <c r="C16" s="9" t="str">
        <f>IFERROR(__xludf.DUMMYFUNCTION("IF(NOT(ISBLANK(F16)), REGEXEXTRACT(F16, ""\)\. (.*?)\.""), """")"),"Intelligent Agents for Requirements Engineering: Use, Feasibility and Evaluation")</f>
        <v>Intelligent Agents for Requirements Engineering: Use, Feasibility and Evaluation</v>
      </c>
      <c r="D16" s="10" t="str">
        <f t="shared" si="1"/>
        <v>Dąbrowski</v>
      </c>
      <c r="E16" s="11" t="str">
        <f>IFERROR(__xludf.DUMMYFUNCTION("IF(NOT(ISBLANK(F16)), REGEXEXTRACT(F16, ""\((\d{4})""), """")"),"2025")</f>
        <v>2025</v>
      </c>
      <c r="F16" s="16" t="s">
        <v>40</v>
      </c>
      <c r="G16" s="13"/>
      <c r="H16" s="14"/>
      <c r="I16" s="15"/>
      <c r="J16" s="15"/>
      <c r="K16" s="15"/>
    </row>
    <row r="17">
      <c r="A17" s="7">
        <v>16.0</v>
      </c>
      <c r="B17" s="8" t="b">
        <v>0</v>
      </c>
      <c r="C17" s="9" t="str">
        <f>IFERROR(__xludf.DUMMYFUNCTION("IF(NOT(ISBLANK(F17)), REGEXEXTRACT(F17, ""\)\. (.*?)\.""), """")"),"")</f>
        <v/>
      </c>
      <c r="D17" s="10" t="str">
        <f t="shared" si="1"/>
        <v/>
      </c>
      <c r="E17" s="11" t="str">
        <f>IFERROR(__xludf.DUMMYFUNCTION("IF(NOT(ISBLANK(F17)), REGEXEXTRACT(F17, ""\((\d{4})""), """")"),"")</f>
        <v/>
      </c>
      <c r="F17" s="15"/>
      <c r="G17" s="13"/>
      <c r="H17" s="14"/>
      <c r="I17" s="15"/>
      <c r="J17" s="15"/>
      <c r="K17" s="15"/>
    </row>
    <row r="18">
      <c r="A18" s="7">
        <v>17.0</v>
      </c>
      <c r="B18" s="8" t="b">
        <v>0</v>
      </c>
      <c r="C18" s="9" t="str">
        <f>IFERROR(__xludf.DUMMYFUNCTION("IF(NOT(ISBLANK(F18)), REGEXEXTRACT(F18, ""\)\. (.*?)\.""), """")"),"")</f>
        <v/>
      </c>
      <c r="D18" s="10" t="str">
        <f t="shared" si="1"/>
        <v/>
      </c>
      <c r="E18" s="11" t="str">
        <f>IFERROR(__xludf.DUMMYFUNCTION("IF(NOT(ISBLANK(F18)), REGEXEXTRACT(F18, ""\((\d{4})""), """")"),"")</f>
        <v/>
      </c>
      <c r="F18" s="15"/>
      <c r="G18" s="13"/>
      <c r="H18" s="14"/>
      <c r="I18" s="15"/>
      <c r="J18" s="15"/>
      <c r="K18" s="15"/>
    </row>
    <row r="19">
      <c r="A19" s="7">
        <v>18.0</v>
      </c>
      <c r="B19" s="8" t="b">
        <v>0</v>
      </c>
      <c r="C19" s="9" t="str">
        <f>IFERROR(__xludf.DUMMYFUNCTION("IF(NOT(ISBLANK(F19)), REGEXEXTRACT(F19, ""\)\. (.*?)\.""), """")"),"")</f>
        <v/>
      </c>
      <c r="D19" s="10" t="str">
        <f t="shared" si="1"/>
        <v/>
      </c>
      <c r="E19" s="11" t="str">
        <f>IFERROR(__xludf.DUMMYFUNCTION("IF(NOT(ISBLANK(F19)), REGEXEXTRACT(F19, ""\((\d{4})""), """")"),"")</f>
        <v/>
      </c>
      <c r="F19" s="15"/>
      <c r="G19" s="13"/>
      <c r="H19" s="14"/>
      <c r="I19" s="15"/>
      <c r="J19" s="15"/>
      <c r="K19" s="15"/>
    </row>
    <row r="20">
      <c r="A20" s="7">
        <v>19.0</v>
      </c>
      <c r="B20" s="8" t="b">
        <v>0</v>
      </c>
      <c r="C20" s="9" t="str">
        <f>IFERROR(__xludf.DUMMYFUNCTION("IF(NOT(ISBLANK(F20)), REGEXEXTRACT(F20, ""\)\. (.*?)\.""), """")"),"")</f>
        <v/>
      </c>
      <c r="D20" s="10" t="str">
        <f t="shared" si="1"/>
        <v/>
      </c>
      <c r="E20" s="11" t="str">
        <f>IFERROR(__xludf.DUMMYFUNCTION("IF(NOT(ISBLANK(F20)), REGEXEXTRACT(F20, ""\((\d{4})""), """")"),"")</f>
        <v/>
      </c>
      <c r="F20" s="15"/>
      <c r="G20" s="13"/>
      <c r="H20" s="14"/>
      <c r="I20" s="15"/>
      <c r="J20" s="15"/>
      <c r="K20" s="9"/>
    </row>
    <row r="21">
      <c r="A21" s="7">
        <v>20.0</v>
      </c>
      <c r="B21" s="8" t="b">
        <v>0</v>
      </c>
      <c r="C21" s="9" t="str">
        <f>IFERROR(__xludf.DUMMYFUNCTION("IF(NOT(ISBLANK(F21)), REGEXEXTRACT(F21, ""\)\. (.*?)\.""), """")"),"")</f>
        <v/>
      </c>
      <c r="D21" s="10" t="str">
        <f t="shared" si="1"/>
        <v/>
      </c>
      <c r="E21" s="11" t="str">
        <f>IFERROR(__xludf.DUMMYFUNCTION("IF(NOT(ISBLANK(F21)), REGEXEXTRACT(F21, ""\((\d{4})""), """")"),"")</f>
        <v/>
      </c>
      <c r="F21" s="15"/>
      <c r="G21" s="13"/>
      <c r="H21" s="14"/>
      <c r="I21" s="15"/>
      <c r="J21" s="15"/>
      <c r="K21" s="9"/>
    </row>
    <row r="22">
      <c r="A22" s="7">
        <v>21.0</v>
      </c>
      <c r="B22" s="8" t="b">
        <v>0</v>
      </c>
      <c r="C22" s="9" t="str">
        <f>IFERROR(__xludf.DUMMYFUNCTION("IF(NOT(ISBLANK(F22)), REGEXEXTRACT(F22, ""\)\. (.*?)\.""), """")"),"")</f>
        <v/>
      </c>
      <c r="D22" s="10" t="str">
        <f t="shared" si="1"/>
        <v/>
      </c>
      <c r="E22" s="11" t="str">
        <f>IFERROR(__xludf.DUMMYFUNCTION("IF(NOT(ISBLANK(F22)), REGEXEXTRACT(F22, ""\((\d{4})""), """")"),"")</f>
        <v/>
      </c>
      <c r="F22" s="15"/>
      <c r="G22" s="13"/>
      <c r="H22" s="14"/>
      <c r="I22" s="15"/>
      <c r="J22" s="15"/>
      <c r="K22" s="15"/>
    </row>
    <row r="23">
      <c r="A23" s="7">
        <v>22.0</v>
      </c>
      <c r="B23" s="8" t="b">
        <v>0</v>
      </c>
      <c r="C23" s="9" t="str">
        <f>IFERROR(__xludf.DUMMYFUNCTION("IF(NOT(ISBLANK(F23)), REGEXEXTRACT(F23, ""\)\. (.*?)\.""), """")"),"")</f>
        <v/>
      </c>
      <c r="D23" s="10" t="str">
        <f t="shared" si="1"/>
        <v/>
      </c>
      <c r="E23" s="11" t="str">
        <f>IFERROR(__xludf.DUMMYFUNCTION("IF(NOT(ISBLANK(F23)), REGEXEXTRACT(F23, ""\((\d{4})""), """")"),"")</f>
        <v/>
      </c>
      <c r="F23" s="15"/>
      <c r="G23" s="13"/>
      <c r="H23" s="14"/>
      <c r="I23" s="15"/>
      <c r="J23" s="9"/>
      <c r="K23" s="15"/>
    </row>
    <row r="24">
      <c r="A24" s="7">
        <v>23.0</v>
      </c>
      <c r="B24" s="8" t="b">
        <v>0</v>
      </c>
      <c r="C24" s="9" t="str">
        <f>IFERROR(__xludf.DUMMYFUNCTION("IF(NOT(ISBLANK(F24)), REGEXEXTRACT(F24, ""\)\. (.*?)\.""), """")"),"")</f>
        <v/>
      </c>
      <c r="D24" s="10" t="str">
        <f t="shared" si="1"/>
        <v/>
      </c>
      <c r="E24" s="11" t="str">
        <f>IFERROR(__xludf.DUMMYFUNCTION("IF(NOT(ISBLANK(F24)), REGEXEXTRACT(F24, ""\((\d{4})""), """")"),"")</f>
        <v/>
      </c>
      <c r="F24" s="15"/>
      <c r="G24" s="13"/>
      <c r="H24" s="14"/>
      <c r="I24" s="15"/>
      <c r="J24" s="15"/>
      <c r="K24" s="15"/>
    </row>
    <row r="25">
      <c r="A25" s="7">
        <v>24.0</v>
      </c>
      <c r="B25" s="8" t="b">
        <v>0</v>
      </c>
      <c r="C25" s="9" t="str">
        <f>IFERROR(__xludf.DUMMYFUNCTION("IF(NOT(ISBLANK(F25)), REGEXEXTRACT(F25, ""\)\. (.*?)\.""), """")"),"")</f>
        <v/>
      </c>
      <c r="D25" s="10" t="str">
        <f t="shared" si="1"/>
        <v/>
      </c>
      <c r="E25" s="11" t="str">
        <f>IFERROR(__xludf.DUMMYFUNCTION("IF(NOT(ISBLANK(F25)), REGEXEXTRACT(F25, ""\((\d{4})""), """")"),"")</f>
        <v/>
      </c>
      <c r="F25" s="15"/>
      <c r="G25" s="13"/>
      <c r="H25" s="14"/>
      <c r="I25" s="15"/>
      <c r="J25" s="15"/>
      <c r="K25" s="9"/>
    </row>
    <row r="26">
      <c r="A26" s="7">
        <v>25.0</v>
      </c>
      <c r="B26" s="8" t="b">
        <v>0</v>
      </c>
      <c r="C26" s="9" t="str">
        <f>IFERROR(__xludf.DUMMYFUNCTION("IF(NOT(ISBLANK(F26)), REGEXEXTRACT(F26, ""\)\. (.*?)\.""), """")"),"")</f>
        <v/>
      </c>
      <c r="D26" s="10" t="str">
        <f t="shared" si="1"/>
        <v/>
      </c>
      <c r="E26" s="11" t="str">
        <f>IFERROR(__xludf.DUMMYFUNCTION("IF(NOT(ISBLANK(F26)), REGEXEXTRACT(F26, ""\((\d{4})""), """")"),"")</f>
        <v/>
      </c>
      <c r="F26" s="15"/>
      <c r="G26" s="13"/>
      <c r="H26" s="14"/>
      <c r="I26" s="15"/>
      <c r="J26" s="9"/>
      <c r="K26" s="9"/>
    </row>
    <row r="27">
      <c r="A27" s="7">
        <v>26.0</v>
      </c>
      <c r="B27" s="8" t="b">
        <v>0</v>
      </c>
      <c r="C27" s="9" t="str">
        <f>IFERROR(__xludf.DUMMYFUNCTION("IF(NOT(ISBLANK(F27)), REGEXEXTRACT(F27, ""\)\. (.*?)\.""), """")"),"")</f>
        <v/>
      </c>
      <c r="D27" s="10" t="str">
        <f t="shared" si="1"/>
        <v/>
      </c>
      <c r="E27" s="11" t="str">
        <f>IFERROR(__xludf.DUMMYFUNCTION("IF(NOT(ISBLANK(F27)), REGEXEXTRACT(F27, ""\((\d{4})""), """")"),"")</f>
        <v/>
      </c>
      <c r="F27" s="15"/>
      <c r="G27" s="13"/>
      <c r="H27" s="14"/>
      <c r="I27" s="15"/>
      <c r="J27" s="17"/>
      <c r="K27" s="15"/>
    </row>
    <row r="28">
      <c r="A28" s="7">
        <v>27.0</v>
      </c>
      <c r="B28" s="8" t="b">
        <v>0</v>
      </c>
      <c r="C28" s="9" t="str">
        <f>IFERROR(__xludf.DUMMYFUNCTION("IF(NOT(ISBLANK(F28)), REGEXEXTRACT(F28, ""\)\. (.*?)\.""), """")"),"")</f>
        <v/>
      </c>
      <c r="D28" s="10" t="str">
        <f t="shared" si="1"/>
        <v/>
      </c>
      <c r="E28" s="11" t="str">
        <f>IFERROR(__xludf.DUMMYFUNCTION("IF(NOT(ISBLANK(F28)), REGEXEXTRACT(F28, ""\((\d{4})""), """")"),"")</f>
        <v/>
      </c>
      <c r="F28" s="15"/>
      <c r="G28" s="13"/>
      <c r="H28" s="14"/>
      <c r="I28" s="15"/>
      <c r="J28" s="9"/>
      <c r="K28" s="15"/>
    </row>
    <row r="29">
      <c r="A29" s="7">
        <v>28.0</v>
      </c>
      <c r="B29" s="8" t="b">
        <v>0</v>
      </c>
      <c r="C29" s="9" t="str">
        <f>IFERROR(__xludf.DUMMYFUNCTION("IF(NOT(ISBLANK(F29)), REGEXEXTRACT(F29, ""\)\. (.*?)\.""), """")"),"")</f>
        <v/>
      </c>
      <c r="D29" s="10" t="str">
        <f t="shared" si="1"/>
        <v/>
      </c>
      <c r="E29" s="11" t="str">
        <f>IFERROR(__xludf.DUMMYFUNCTION("IF(NOT(ISBLANK(F29)), REGEXEXTRACT(F29, ""\((\d{4})""), """")"),"")</f>
        <v/>
      </c>
      <c r="F29" s="15"/>
      <c r="G29" s="13"/>
      <c r="H29" s="14"/>
      <c r="I29" s="15"/>
      <c r="J29" s="15"/>
      <c r="K29" s="9"/>
    </row>
    <row r="30">
      <c r="A30" s="7">
        <v>29.0</v>
      </c>
      <c r="B30" s="8" t="b">
        <v>0</v>
      </c>
      <c r="C30" s="9" t="str">
        <f>IFERROR(__xludf.DUMMYFUNCTION("IF(NOT(ISBLANK(F30)), REGEXEXTRACT(F30, ""\)\. (.*?)\.""), """")"),"")</f>
        <v/>
      </c>
      <c r="D30" s="10" t="str">
        <f t="shared" si="1"/>
        <v/>
      </c>
      <c r="E30" s="11" t="str">
        <f>IFERROR(__xludf.DUMMYFUNCTION("IF(NOT(ISBLANK(F30)), REGEXEXTRACT(F30, ""\((\d{4})""), """")"),"")</f>
        <v/>
      </c>
      <c r="F30" s="15"/>
      <c r="G30" s="13"/>
      <c r="H30" s="14"/>
      <c r="I30" s="15"/>
      <c r="J30" s="9"/>
      <c r="K30" s="9"/>
    </row>
    <row r="31">
      <c r="A31" s="7">
        <v>30.0</v>
      </c>
      <c r="B31" s="8" t="b">
        <v>0</v>
      </c>
      <c r="C31" s="9" t="str">
        <f>IFERROR(__xludf.DUMMYFUNCTION("IF(NOT(ISBLANK(F31)), REGEXEXTRACT(F31, ""\)\. (.*?)\.""), """")"),"")</f>
        <v/>
      </c>
      <c r="D31" s="10" t="str">
        <f t="shared" si="1"/>
        <v/>
      </c>
      <c r="E31" s="11" t="str">
        <f>IFERROR(__xludf.DUMMYFUNCTION("IF(NOT(ISBLANK(F31)), REGEXEXTRACT(F31, ""\((\d{4})""), """")"),"")</f>
        <v/>
      </c>
      <c r="F31" s="15"/>
      <c r="G31" s="13"/>
      <c r="H31" s="14"/>
      <c r="I31" s="15"/>
      <c r="J31" s="15"/>
      <c r="K31" s="9"/>
    </row>
    <row r="32">
      <c r="A32" s="7">
        <v>31.0</v>
      </c>
      <c r="B32" s="8" t="b">
        <v>0</v>
      </c>
      <c r="C32" s="9" t="str">
        <f>IFERROR(__xludf.DUMMYFUNCTION("IF(NOT(ISBLANK(F32)), REGEXEXTRACT(F32, ""\)\. (.*?)\.""), """")"),"")</f>
        <v/>
      </c>
      <c r="D32" s="10" t="str">
        <f t="shared" si="1"/>
        <v/>
      </c>
      <c r="E32" s="11" t="str">
        <f>IFERROR(__xludf.DUMMYFUNCTION("IF(NOT(ISBLANK(F32)), REGEXEXTRACT(F32, ""\((\d{4})""), """")"),"")</f>
        <v/>
      </c>
      <c r="F32" s="15"/>
      <c r="G32" s="13"/>
      <c r="H32" s="14"/>
      <c r="I32" s="15"/>
      <c r="J32" s="9"/>
      <c r="K32" s="15"/>
    </row>
    <row r="33">
      <c r="A33" s="7">
        <v>32.0</v>
      </c>
      <c r="B33" s="8" t="b">
        <v>0</v>
      </c>
      <c r="C33" s="9" t="str">
        <f>IFERROR(__xludf.DUMMYFUNCTION("IF(NOT(ISBLANK(F33)), REGEXEXTRACT(F33, ""\)\. (.*?)\.""), """")"),"")</f>
        <v/>
      </c>
      <c r="D33" s="10" t="str">
        <f t="shared" si="1"/>
        <v/>
      </c>
      <c r="E33" s="11" t="str">
        <f>IFERROR(__xludf.DUMMYFUNCTION("IF(NOT(ISBLANK(F33)), REGEXEXTRACT(F33, ""\((\d{4})""), """")"),"")</f>
        <v/>
      </c>
      <c r="F33" s="15"/>
      <c r="G33" s="13"/>
      <c r="H33" s="14"/>
      <c r="I33" s="15"/>
      <c r="J33" s="9"/>
      <c r="K33" s="9"/>
    </row>
    <row r="34">
      <c r="A34" s="7">
        <v>33.0</v>
      </c>
      <c r="B34" s="8" t="b">
        <v>0</v>
      </c>
      <c r="C34" s="9" t="str">
        <f>IFERROR(__xludf.DUMMYFUNCTION("IF(NOT(ISBLANK(F34)), REGEXEXTRACT(F34, ""\)\. (.*?)\.""), """")"),"")</f>
        <v/>
      </c>
      <c r="D34" s="10" t="str">
        <f t="shared" si="1"/>
        <v/>
      </c>
      <c r="E34" s="11" t="str">
        <f>IFERROR(__xludf.DUMMYFUNCTION("IF(NOT(ISBLANK(F34)), REGEXEXTRACT(F34, ""\((\d{4})""), """")"),"")</f>
        <v/>
      </c>
      <c r="F34" s="15"/>
      <c r="G34" s="13"/>
      <c r="H34" s="18"/>
      <c r="I34" s="15"/>
      <c r="J34" s="15"/>
      <c r="K34" s="9"/>
    </row>
    <row r="35">
      <c r="A35" s="7">
        <v>34.0</v>
      </c>
      <c r="B35" s="8" t="b">
        <v>0</v>
      </c>
      <c r="C35" s="9" t="str">
        <f>IFERROR(__xludf.DUMMYFUNCTION("IF(NOT(ISBLANK(F35)), REGEXEXTRACT(F35, ""\)\. (.*?)\.""), """")"),"")</f>
        <v/>
      </c>
      <c r="D35" s="10" t="str">
        <f t="shared" si="1"/>
        <v/>
      </c>
      <c r="E35" s="11" t="str">
        <f>IFERROR(__xludf.DUMMYFUNCTION("IF(NOT(ISBLANK(F35)), REGEXEXTRACT(F35, ""\((\d{4})""), """")"),"")</f>
        <v/>
      </c>
      <c r="F35" s="15"/>
      <c r="G35" s="13"/>
      <c r="H35" s="18"/>
      <c r="I35" s="15"/>
      <c r="J35" s="15"/>
      <c r="K35" s="9"/>
    </row>
    <row r="36">
      <c r="A36" s="7">
        <v>35.0</v>
      </c>
      <c r="B36" s="8" t="b">
        <v>0</v>
      </c>
      <c r="C36" s="9" t="str">
        <f>IFERROR(__xludf.DUMMYFUNCTION("IF(NOT(ISBLANK(F36)), REGEXEXTRACT(F36, ""\)\. (.*?)\.""), """")"),"")</f>
        <v/>
      </c>
      <c r="D36" s="10" t="str">
        <f t="shared" si="1"/>
        <v/>
      </c>
      <c r="E36" s="11" t="str">
        <f>IFERROR(__xludf.DUMMYFUNCTION("IF(NOT(ISBLANK(F36)), REGEXEXTRACT(F36, ""\((\d{4})""), """")"),"")</f>
        <v/>
      </c>
      <c r="F36" s="15"/>
      <c r="G36" s="13"/>
      <c r="H36" s="18"/>
      <c r="I36" s="15"/>
      <c r="J36" s="15"/>
      <c r="K36" s="15"/>
    </row>
    <row r="37">
      <c r="A37" s="7">
        <v>36.0</v>
      </c>
      <c r="B37" s="8" t="b">
        <v>0</v>
      </c>
      <c r="C37" s="9" t="str">
        <f>IFERROR(__xludf.DUMMYFUNCTION("IF(NOT(ISBLANK(F37)), REGEXEXTRACT(F37, ""\)\. (.*?)\.""), """")"),"")</f>
        <v/>
      </c>
      <c r="D37" s="10" t="str">
        <f t="shared" si="1"/>
        <v/>
      </c>
      <c r="E37" s="11" t="str">
        <f>IFERROR(__xludf.DUMMYFUNCTION("IF(NOT(ISBLANK(F37)), REGEXEXTRACT(F37, ""\((\d{4})""), """")"),"")</f>
        <v/>
      </c>
      <c r="F37" s="15"/>
      <c r="G37" s="13"/>
      <c r="H37" s="18"/>
      <c r="I37" s="15"/>
      <c r="J37" s="15"/>
      <c r="K37" s="9"/>
    </row>
    <row r="38">
      <c r="A38" s="7">
        <v>37.0</v>
      </c>
      <c r="B38" s="8" t="b">
        <v>0</v>
      </c>
      <c r="C38" s="9" t="str">
        <f>IFERROR(__xludf.DUMMYFUNCTION("IF(NOT(ISBLANK(F38)), REGEXEXTRACT(F38, ""\)\. (.*?)\.""), """")"),"")</f>
        <v/>
      </c>
      <c r="D38" s="10" t="str">
        <f t="shared" si="1"/>
        <v/>
      </c>
      <c r="E38" s="11" t="str">
        <f>IFERROR(__xludf.DUMMYFUNCTION("IF(NOT(ISBLANK(F38)), REGEXEXTRACT(F38, ""\((\d{4})""), """")"),"")</f>
        <v/>
      </c>
      <c r="F38" s="15"/>
      <c r="G38" s="13"/>
      <c r="H38" s="18"/>
      <c r="I38" s="15"/>
      <c r="J38" s="15"/>
      <c r="K38" s="15"/>
    </row>
    <row r="39">
      <c r="A39" s="7" t="s">
        <v>41</v>
      </c>
      <c r="B39" s="8" t="b">
        <v>0</v>
      </c>
      <c r="C39" s="9" t="str">
        <f>IFERROR(__xludf.DUMMYFUNCTION("IF(NOT(ISBLANK(F39)), REGEXEXTRACT(F39, ""\)\. (.*?)\.""), """")"),"")</f>
        <v/>
      </c>
      <c r="D39" s="10" t="str">
        <f t="shared" si="1"/>
        <v/>
      </c>
      <c r="E39" s="11" t="str">
        <f>IFERROR(__xludf.DUMMYFUNCTION("IF(NOT(ISBLANK(F39)), REGEXEXTRACT(F39, ""\((\d{4})""), """")"),"")</f>
        <v/>
      </c>
      <c r="F39" s="15"/>
      <c r="G39" s="13"/>
      <c r="H39" s="18"/>
      <c r="I39" s="15"/>
      <c r="J39" s="15"/>
      <c r="K39" s="15"/>
    </row>
    <row r="40">
      <c r="A40" s="7">
        <v>38.0</v>
      </c>
      <c r="B40" s="8" t="b">
        <v>0</v>
      </c>
      <c r="C40" s="9" t="str">
        <f>IFERROR(__xludf.DUMMYFUNCTION("IF(NOT(ISBLANK(F40)), REGEXEXTRACT(F40, ""\)\. (.*?)\.""), """")"),"")</f>
        <v/>
      </c>
      <c r="D40" s="10" t="str">
        <f t="shared" si="1"/>
        <v/>
      </c>
      <c r="E40" s="11" t="str">
        <f>IFERROR(__xludf.DUMMYFUNCTION("IF(NOT(ISBLANK(F40)), REGEXEXTRACT(F40, ""\((\d{4})""), """")"),"")</f>
        <v/>
      </c>
      <c r="F40" s="15"/>
      <c r="G40" s="13"/>
      <c r="H40" s="18"/>
      <c r="I40" s="15"/>
      <c r="J40" s="15"/>
      <c r="K40" s="9"/>
    </row>
    <row r="41">
      <c r="A41" s="7">
        <v>39.0</v>
      </c>
      <c r="B41" s="8" t="b">
        <v>0</v>
      </c>
      <c r="C41" s="9" t="str">
        <f>IFERROR(__xludf.DUMMYFUNCTION("IF(NOT(ISBLANK(F41)), REGEXEXTRACT(F41, ""\)\. (.*?)\.""), """")"),"")</f>
        <v/>
      </c>
      <c r="D41" s="10" t="str">
        <f t="shared" si="1"/>
        <v/>
      </c>
      <c r="E41" s="11" t="str">
        <f>IFERROR(__xludf.DUMMYFUNCTION("IF(NOT(ISBLANK(F41)), REGEXEXTRACT(F41, ""\((\d{4})""), """")"),"")</f>
        <v/>
      </c>
      <c r="F41" s="15"/>
      <c r="G41" s="13"/>
      <c r="H41" s="18"/>
      <c r="I41" s="15"/>
      <c r="J41" s="15"/>
      <c r="K41" s="9"/>
    </row>
    <row r="42">
      <c r="A42" s="7">
        <v>40.0</v>
      </c>
      <c r="B42" s="8" t="b">
        <v>0</v>
      </c>
      <c r="C42" s="9" t="str">
        <f>IFERROR(__xludf.DUMMYFUNCTION("IF(NOT(ISBLANK(F42)), REGEXEXTRACT(F42, ""\)\. (.*?)\.""), """")"),"")</f>
        <v/>
      </c>
      <c r="D42" s="10" t="str">
        <f t="shared" si="1"/>
        <v/>
      </c>
      <c r="E42" s="11" t="str">
        <f>IFERROR(__xludf.DUMMYFUNCTION("IF(NOT(ISBLANK(F42)), REGEXEXTRACT(F42, ""\((\d{4})""), """")"),"")</f>
        <v/>
      </c>
      <c r="F42" s="15"/>
      <c r="G42" s="13"/>
      <c r="H42" s="18"/>
      <c r="I42" s="15"/>
      <c r="J42" s="15"/>
      <c r="K42" s="9"/>
    </row>
    <row r="43">
      <c r="A43" s="7">
        <v>41.0</v>
      </c>
      <c r="B43" s="8" t="b">
        <v>0</v>
      </c>
      <c r="C43" s="9" t="str">
        <f>IFERROR(__xludf.DUMMYFUNCTION("IF(NOT(ISBLANK(F43)), REGEXEXTRACT(F43, ""\)\. (.*?)\.""), """")"),"")</f>
        <v/>
      </c>
      <c r="D43" s="10" t="str">
        <f t="shared" si="1"/>
        <v/>
      </c>
      <c r="E43" s="11" t="str">
        <f>IFERROR(__xludf.DUMMYFUNCTION("IF(NOT(ISBLANK(F43)), REGEXEXTRACT(F43, ""\((\d{4})""), """")"),"")</f>
        <v/>
      </c>
      <c r="F43" s="15"/>
      <c r="G43" s="13"/>
      <c r="H43" s="18"/>
      <c r="I43" s="15"/>
      <c r="J43" s="15"/>
      <c r="K43" s="9"/>
    </row>
  </sheetData>
  <autoFilter ref="$D$1:$D$43"/>
  <conditionalFormatting sqref="B2:B43">
    <cfRule type="cellIs" dxfId="0" priority="1" operator="equal">
      <formula>"TRUE"</formula>
    </cfRule>
  </conditionalFormatting>
  <conditionalFormatting sqref="H2:H43">
    <cfRule type="containsBlanks" dxfId="1" priority="2">
      <formula>LEN(TRIM(H2))=0</formula>
    </cfRule>
  </conditionalFormatting>
  <conditionalFormatting sqref="H2:H43">
    <cfRule type="colorScale" priority="3">
      <colorScale>
        <cfvo type="formula" val="1"/>
        <cfvo type="formula" val="3"/>
        <cfvo type="formula" val="5"/>
        <color rgb="FFD9D9D9"/>
        <color rgb="FFFFD966"/>
        <color rgb="FF6AA84F"/>
      </colorScale>
    </cfRule>
  </conditionalFormatting>
  <dataValidations>
    <dataValidation type="list" allowBlank="1" showErrorMessage="1" sqref="H2:H43">
      <formula1>'Relevance Scale'!$A$4:$A$8</formula1>
    </dataValidation>
  </dataValidations>
  <hyperlinks>
    <hyperlink r:id="rId2" ref="F2"/>
    <hyperlink r:id="rId3" ref="F3"/>
    <hyperlink r:id="rId4" ref="F4"/>
    <hyperlink r:id="rId5" ref="F5"/>
    <hyperlink r:id="rId6" ref="F6"/>
    <hyperlink r:id="rId7" ref="F7"/>
    <hyperlink r:id="rId8" ref="F8"/>
    <hyperlink r:id="rId9" ref="F10"/>
    <hyperlink r:id="rId10" ref="F11"/>
    <hyperlink r:id="rId11" ref="F12"/>
    <hyperlink r:id="rId12" ref="F13"/>
    <hyperlink r:id="rId13" ref="F14"/>
    <hyperlink r:id="rId14" ref="F15"/>
  </hyperlinks>
  <drawing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40.38"/>
    <col customWidth="1" min="3" max="3" width="3.63"/>
  </cols>
  <sheetData>
    <row r="1">
      <c r="A1" s="19" t="s">
        <v>42</v>
      </c>
    </row>
    <row r="2">
      <c r="A2" s="20" t="s">
        <v>43</v>
      </c>
    </row>
    <row r="3">
      <c r="A3" s="21" t="s">
        <v>44</v>
      </c>
      <c r="B3" s="21" t="s">
        <v>45</v>
      </c>
      <c r="C3" s="22" t="s">
        <v>46</v>
      </c>
    </row>
    <row r="4">
      <c r="A4" s="23">
        <v>5.0</v>
      </c>
      <c r="B4" s="24" t="s">
        <v>47</v>
      </c>
      <c r="C4" s="25">
        <f>COUNTIF('Primary Studies'!H$2:H$100,A4)</f>
        <v>4</v>
      </c>
    </row>
    <row r="5">
      <c r="A5" s="23">
        <v>4.0</v>
      </c>
      <c r="B5" s="24" t="s">
        <v>48</v>
      </c>
      <c r="C5" s="25">
        <f>COUNTIF('Primary Studies'!H$2:H$100,A5)</f>
        <v>5</v>
      </c>
    </row>
    <row r="6">
      <c r="A6" s="23">
        <v>3.0</v>
      </c>
      <c r="B6" s="24" t="s">
        <v>49</v>
      </c>
      <c r="C6" s="25">
        <f>COUNTIF('Primary Studies'!H$2:H$100,A6)</f>
        <v>2</v>
      </c>
    </row>
    <row r="7">
      <c r="A7" s="23">
        <v>2.0</v>
      </c>
      <c r="B7" s="24" t="s">
        <v>50</v>
      </c>
      <c r="C7" s="25">
        <f>COUNTIF('Primary Studies'!H$2:H$100,A7)</f>
        <v>3</v>
      </c>
    </row>
    <row r="8">
      <c r="A8" s="23">
        <v>1.0</v>
      </c>
      <c r="B8" s="24" t="s">
        <v>51</v>
      </c>
      <c r="C8" s="25">
        <f>COUNTIF('Primary Studies'!H$2:H$100,A8)</f>
        <v>0</v>
      </c>
    </row>
  </sheetData>
  <mergeCells count="2">
    <mergeCell ref="A1:C1"/>
    <mergeCell ref="A2:C2"/>
  </mergeCells>
  <conditionalFormatting sqref="C4:C8">
    <cfRule type="colorScale" priority="1">
      <colorScale>
        <cfvo type="min"/>
        <cfvo type="percentile" val="50"/>
        <cfvo type="max"/>
        <color rgb="FFCFE2F3"/>
        <color rgb="FF9FC5E8"/>
        <color rgb="FF6FA8DC"/>
      </colorScale>
    </cfRule>
  </conditionalFormatting>
  <drawing r:id="rId1"/>
</worksheet>
</file>