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0.xml" ContentType="application/vnd.openxmlformats-officedocument.drawingml.chart+xml"/>
  <Override PartName="/xl/drawings/drawing15.xml" ContentType="application/vnd.openxmlformats-officedocument.drawing+xml"/>
  <Override PartName="/xl/charts/chart11.xml" ContentType="application/vnd.openxmlformats-officedocument.drawingml.chart+xml"/>
  <Override PartName="/xl/drawings/drawing16.xml" ContentType="application/vnd.openxmlformats-officedocument.drawing+xml"/>
  <Override PartName="/xl/charts/chart12.xml" ContentType="application/vnd.openxmlformats-officedocument.drawingml.chart+xml"/>
  <Override PartName="/xl/drawings/drawing1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rsen\Documents\W&amp;B\"/>
    </mc:Choice>
  </mc:AlternateContent>
  <xr:revisionPtr revIDLastSave="0" documentId="13_ncr:1_{F29F3697-DB4C-4EA0-9D1B-D75B44BF00DA}" xr6:coauthVersionLast="47" xr6:coauthVersionMax="47" xr10:uidLastSave="{00000000-0000-0000-0000-000000000000}"/>
  <bookViews>
    <workbookView xWindow="-120" yWindow="-120" windowWidth="25440" windowHeight="15390" tabRatio="857" firstSheet="1" activeTab="4" xr2:uid="{00000000-000D-0000-FFFF-FFFF00000000}"/>
  </bookViews>
  <sheets>
    <sheet name="N237TD" sheetId="1" r:id="rId1"/>
    <sheet name="N41650" sheetId="5" r:id="rId2"/>
    <sheet name="N8533T" sheetId="7" r:id="rId3"/>
    <sheet name="N4574U" sheetId="9" r:id="rId4"/>
    <sheet name="N205NB" sheetId="16" r:id="rId5"/>
    <sheet name="N3779W" sheetId="8" r:id="rId6"/>
    <sheet name="N542T" sheetId="10" r:id="rId7"/>
    <sheet name="N764DH" sheetId="11" r:id="rId8"/>
    <sheet name="N9767R" sheetId="12" r:id="rId9"/>
    <sheet name="N3090Q" sheetId="13" r:id="rId10"/>
    <sheet name="N2085A" sheetId="14" r:id="rId11"/>
    <sheet name="N8404A" sheetId="15" r:id="rId12"/>
    <sheet name="Spec" sheetId="2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6" l="1"/>
  <c r="D12" i="16" s="1"/>
  <c r="D13" i="16"/>
  <c r="E13" i="16" s="1"/>
  <c r="E11" i="16"/>
  <c r="E10" i="16"/>
  <c r="E9" i="16"/>
  <c r="E7" i="16"/>
  <c r="D11" i="15"/>
  <c r="E11" i="15" s="1"/>
  <c r="E9" i="15"/>
  <c r="E8" i="15"/>
  <c r="E7" i="15"/>
  <c r="E6" i="15"/>
  <c r="E5" i="15"/>
  <c r="D4" i="15"/>
  <c r="E4" i="15" s="1"/>
  <c r="E10" i="15" s="1"/>
  <c r="E12" i="15" s="1"/>
  <c r="F10" i="14"/>
  <c r="D12" i="14"/>
  <c r="F12" i="14" s="1"/>
  <c r="F8" i="14"/>
  <c r="D7" i="14"/>
  <c r="D9" i="14" s="1"/>
  <c r="D11" i="14" s="1"/>
  <c r="D13" i="14" s="1"/>
  <c r="F6" i="14"/>
  <c r="F5" i="14"/>
  <c r="F8" i="13"/>
  <c r="F4" i="13"/>
  <c r="D11" i="13"/>
  <c r="F11" i="13"/>
  <c r="F6" i="13"/>
  <c r="F5" i="13"/>
  <c r="D7" i="13"/>
  <c r="D10" i="13" s="1"/>
  <c r="D12" i="13" s="1"/>
  <c r="D14" i="12"/>
  <c r="E14" i="12" s="1"/>
  <c r="D7" i="12"/>
  <c r="D13" i="12" s="1"/>
  <c r="D16" i="12" s="1"/>
  <c r="D15" i="12"/>
  <c r="E15" i="12" s="1"/>
  <c r="E12" i="12"/>
  <c r="E11" i="12"/>
  <c r="E10" i="12"/>
  <c r="E9" i="12"/>
  <c r="E8" i="12"/>
  <c r="D6" i="12"/>
  <c r="E12" i="11"/>
  <c r="D12" i="11"/>
  <c r="E10" i="11"/>
  <c r="E9" i="11"/>
  <c r="E8" i="11"/>
  <c r="E7" i="11"/>
  <c r="E6" i="11"/>
  <c r="D5" i="11"/>
  <c r="E5" i="11" s="1"/>
  <c r="D11" i="11"/>
  <c r="D13" i="11" s="1"/>
  <c r="D12" i="10"/>
  <c r="E12" i="10"/>
  <c r="E10" i="10"/>
  <c r="E9" i="10"/>
  <c r="E8" i="10"/>
  <c r="E7" i="10"/>
  <c r="E6" i="10"/>
  <c r="D5" i="10"/>
  <c r="D11" i="10" s="1"/>
  <c r="D12" i="9"/>
  <c r="E12" i="9" s="1"/>
  <c r="E9" i="9"/>
  <c r="D8" i="9"/>
  <c r="D11" i="9" s="1"/>
  <c r="D13" i="9" s="1"/>
  <c r="E9" i="7"/>
  <c r="E8" i="7"/>
  <c r="E7" i="7"/>
  <c r="E5" i="8"/>
  <c r="E7" i="8"/>
  <c r="E6" i="8"/>
  <c r="D8" i="8"/>
  <c r="D11" i="8" s="1"/>
  <c r="D13" i="8" s="1"/>
  <c r="E10" i="8"/>
  <c r="E9" i="8"/>
  <c r="D12" i="8"/>
  <c r="E12" i="8" s="1"/>
  <c r="E4" i="8"/>
  <c r="D11" i="7"/>
  <c r="E11" i="7"/>
  <c r="D6" i="7"/>
  <c r="E6" i="7" s="1"/>
  <c r="E10" i="7" s="1"/>
  <c r="E12" i="7" s="1"/>
  <c r="E5" i="5"/>
  <c r="D6" i="5"/>
  <c r="E6" i="5" s="1"/>
  <c r="E7" i="5"/>
  <c r="E8" i="5"/>
  <c r="E9" i="5"/>
  <c r="D11" i="5"/>
  <c r="E11" i="5" s="1"/>
  <c r="D6" i="1"/>
  <c r="E6" i="1" s="1"/>
  <c r="D7" i="1"/>
  <c r="E7" i="1" s="1"/>
  <c r="E9" i="1"/>
  <c r="E10" i="1"/>
  <c r="E11" i="1"/>
  <c r="E8" i="1"/>
  <c r="D13" i="1"/>
  <c r="E13" i="1" s="1"/>
  <c r="D14" i="1"/>
  <c r="E14" i="1"/>
  <c r="E4" i="1"/>
  <c r="E5" i="1"/>
  <c r="F3" i="1"/>
  <c r="E8" i="9"/>
  <c r="E11" i="9"/>
  <c r="E13" i="9" s="1"/>
  <c r="E6" i="12"/>
  <c r="D10" i="5"/>
  <c r="D12" i="5" s="1"/>
  <c r="F7" i="14"/>
  <c r="D14" i="16" l="1"/>
  <c r="F9" i="14"/>
  <c r="E9" i="14" s="1"/>
  <c r="E12" i="1"/>
  <c r="D12" i="1"/>
  <c r="D15" i="1" s="1"/>
  <c r="D13" i="10"/>
  <c r="E7" i="12"/>
  <c r="E13" i="12" s="1"/>
  <c r="F7" i="13"/>
  <c r="D10" i="15"/>
  <c r="D12" i="15" s="1"/>
  <c r="F12" i="15" s="1"/>
  <c r="F10" i="13"/>
  <c r="F12" i="13" s="1"/>
  <c r="E12" i="13" s="1"/>
  <c r="E10" i="5"/>
  <c r="E12" i="5" s="1"/>
  <c r="F12" i="5" s="1"/>
  <c r="E8" i="16"/>
  <c r="E12" i="16" s="1"/>
  <c r="E14" i="16" s="1"/>
  <c r="E11" i="11"/>
  <c r="E13" i="11" s="1"/>
  <c r="F13" i="11" s="1"/>
  <c r="F12" i="1"/>
  <c r="E15" i="1"/>
  <c r="F15" i="1" s="1"/>
  <c r="F10" i="15"/>
  <c r="D10" i="7"/>
  <c r="D12" i="7" s="1"/>
  <c r="E8" i="8"/>
  <c r="E11" i="8" s="1"/>
  <c r="E5" i="10"/>
  <c r="E11" i="10" s="1"/>
  <c r="E16" i="12" l="1"/>
  <c r="F16" i="12" s="1"/>
  <c r="F13" i="12"/>
  <c r="E10" i="13"/>
  <c r="F11" i="11"/>
  <c r="F10" i="5"/>
  <c r="F11" i="14"/>
  <c r="F11" i="8"/>
  <c r="E13" i="8"/>
  <c r="F13" i="8" s="1"/>
  <c r="F11" i="10"/>
  <c r="E13" i="10"/>
  <c r="F13" i="10" s="1"/>
  <c r="F13" i="14"/>
  <c r="E13" i="14" s="1"/>
  <c r="E11" i="14"/>
</calcChain>
</file>

<file path=xl/sharedStrings.xml><?xml version="1.0" encoding="utf-8"?>
<sst xmlns="http://schemas.openxmlformats.org/spreadsheetml/2006/main" count="222" uniqueCount="89">
  <si>
    <t>Weight</t>
  </si>
  <si>
    <t>Moment</t>
  </si>
  <si>
    <t>Arm</t>
  </si>
  <si>
    <t>Empty Weight</t>
  </si>
  <si>
    <t>Oil</t>
  </si>
  <si>
    <t>De-icing Fluid</t>
  </si>
  <si>
    <t>Main Fuel</t>
  </si>
  <si>
    <t>Aux Fuel</t>
  </si>
  <si>
    <t>Front Seats</t>
  </si>
  <si>
    <t>Rear Seats</t>
  </si>
  <si>
    <t>Forward Baggage</t>
  </si>
  <si>
    <t>Rear Baggage</t>
  </si>
  <si>
    <t>Total T/O Weight</t>
  </si>
  <si>
    <t>Use Main Fuel</t>
  </si>
  <si>
    <t>Use Aux Fuel</t>
  </si>
  <si>
    <t>Total Ldg Weight</t>
  </si>
  <si>
    <t>Fuel gal.(62 max)</t>
  </si>
  <si>
    <t>Fuel gal.(44 max)</t>
  </si>
  <si>
    <t>000 lbs max</t>
  </si>
  <si>
    <t>Weight &amp; CG for Warrior N41650</t>
  </si>
  <si>
    <t>8 quarts</t>
  </si>
  <si>
    <t>Fuel (loading)</t>
  </si>
  <si>
    <t>Fuel (48 gal)</t>
  </si>
  <si>
    <t>Pilot &amp; Passenger</t>
  </si>
  <si>
    <t>Rear Seat</t>
  </si>
  <si>
    <t>Baggage</t>
  </si>
  <si>
    <t>270 lbs max.</t>
  </si>
  <si>
    <t>Fuel (use)</t>
  </si>
  <si>
    <t>N41650 Envelope Specs</t>
  </si>
  <si>
    <t>N237TD Envelope Specs</t>
  </si>
  <si>
    <t>N8533T Envelope Specs</t>
  </si>
  <si>
    <t>12 quarts</t>
  </si>
  <si>
    <t>Fuel (55 gal)</t>
  </si>
  <si>
    <t>Weight &amp; CG for Cessna N8533T</t>
  </si>
  <si>
    <t>N3779W Envelope  Specs</t>
  </si>
  <si>
    <t>Pilot &amp; Front Passenger</t>
  </si>
  <si>
    <t>Passengers (Rear Seats)</t>
  </si>
  <si>
    <t>Passengers (Center Seats)</t>
  </si>
  <si>
    <t>Fuel gal.(84 max)</t>
  </si>
  <si>
    <t>Fuel</t>
  </si>
  <si>
    <t>Use Fuel</t>
  </si>
  <si>
    <t>100 lbs max</t>
  </si>
  <si>
    <t>Weight &amp; CG Data for Cherokee Six N3779W</t>
  </si>
  <si>
    <t>N4574U Envelope Specs</t>
  </si>
  <si>
    <t>Weight &amp; CG for Cessna N4574U</t>
  </si>
  <si>
    <t>6 quarts</t>
  </si>
  <si>
    <t>N542T Envelope Specs</t>
  </si>
  <si>
    <t>Fuel (74 gal)</t>
  </si>
  <si>
    <t>Pilot Seat</t>
  </si>
  <si>
    <t>85-89 (fwd/aft) pos</t>
  </si>
  <si>
    <t>Front Seat (right)</t>
  </si>
  <si>
    <t>Rear Seat (left)</t>
  </si>
  <si>
    <t>121-135 (fwd/aft) pos</t>
  </si>
  <si>
    <t>Rear Seat (right)</t>
  </si>
  <si>
    <t>Weight &amp; CG for Bonanza N542T</t>
  </si>
  <si>
    <t>Weight &amp; CG for Bonanza N764DH</t>
  </si>
  <si>
    <t>N764DH Envelope Specs</t>
  </si>
  <si>
    <t>N9767R Envelope Specs</t>
  </si>
  <si>
    <t>Weight &amp; CG for Bonanza N9767R</t>
  </si>
  <si>
    <t>Fuel (44 gal)</t>
  </si>
  <si>
    <t>Fuel (19 gal)</t>
  </si>
  <si>
    <t>AuxFuel (use)</t>
  </si>
  <si>
    <t>AuxFuel (loading)</t>
  </si>
  <si>
    <t>Fuel (22.5 gal)</t>
  </si>
  <si>
    <t>(76 lbs max.)</t>
  </si>
  <si>
    <t>N3090Q Envelope Specs</t>
  </si>
  <si>
    <t>Weight &amp; CG for Turbo Arrow N3090Q</t>
  </si>
  <si>
    <t>200 lbs max.</t>
  </si>
  <si>
    <t>2900 lbs max.</t>
  </si>
  <si>
    <t>Fuel (72 gal)</t>
  </si>
  <si>
    <t>Ldg Gear Retract Moment</t>
  </si>
  <si>
    <t>N2085A Envelope Specs</t>
  </si>
  <si>
    <t>Weight &amp; CG for Seminole N2085A</t>
  </si>
  <si>
    <t>Fuel (108 gal max usable)</t>
  </si>
  <si>
    <t>3816 lbs max.</t>
  </si>
  <si>
    <t>Fuel Allowance for Engine Start, Taxi &amp; Runup</t>
  </si>
  <si>
    <t>3800 lbs max.</t>
  </si>
  <si>
    <t>Ramp Weight</t>
  </si>
  <si>
    <t>Landing Weight</t>
  </si>
  <si>
    <t>Take-off Weight</t>
  </si>
  <si>
    <t>Weight &amp; CG Data for Beech N237TD</t>
  </si>
  <si>
    <t>N8404A Envelope Specs</t>
  </si>
  <si>
    <t>Weight &amp; CG for Bonanza N8404A</t>
  </si>
  <si>
    <t>Fuel (40 gal)</t>
  </si>
  <si>
    <t>Weight &amp; CG for Cessna N205NB</t>
  </si>
  <si>
    <t>Center Passenger</t>
  </si>
  <si>
    <t>Aft Passenger</t>
  </si>
  <si>
    <t>N205NB Envelope Specs</t>
  </si>
  <si>
    <t>Fuel (84.0 gal)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</si>
</sst>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8"/>
      <name val="Arial"/>
    </font>
    <font>
      <b/>
      <sz val="12"/>
      <name val="Arial"/>
    </font>
    <font>
      <u/>
      <sz val="14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u/>
      <sz val="18"/>
      <name val="Arial"/>
    </font>
    <font>
      <b/>
      <sz val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" fontId="0" fillId="0" borderId="0" xfId="0" applyNumberFormat="1"/>
    <xf numFmtId="0" fontId="0" fillId="0" borderId="1" xfId="0" applyFill="1" applyBorder="1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2" fillId="4" borderId="0" xfId="0" applyFont="1" applyFill="1"/>
    <xf numFmtId="164" fontId="2" fillId="4" borderId="0" xfId="0" applyNumberFormat="1" applyFont="1" applyFill="1"/>
    <xf numFmtId="0" fontId="4" fillId="4" borderId="0" xfId="0" applyFont="1" applyFill="1"/>
    <xf numFmtId="0" fontId="4" fillId="2" borderId="0" xfId="0" applyFont="1" applyFill="1"/>
    <xf numFmtId="0" fontId="4" fillId="3" borderId="0" xfId="0" applyFont="1" applyFill="1"/>
    <xf numFmtId="0" fontId="6" fillId="0" borderId="0" xfId="0" applyFont="1"/>
    <xf numFmtId="164" fontId="0" fillId="0" borderId="0" xfId="0" applyNumberFormat="1"/>
    <xf numFmtId="0" fontId="0" fillId="0" borderId="0" xfId="0" applyFill="1"/>
    <xf numFmtId="164" fontId="2" fillId="0" borderId="0" xfId="0" applyNumberFormat="1" applyFont="1" applyFill="1"/>
    <xf numFmtId="0" fontId="0" fillId="0" borderId="0" xfId="0" applyAlignment="1">
      <alignment horizontal="center"/>
    </xf>
    <xf numFmtId="0" fontId="0" fillId="0" borderId="2" xfId="0" applyFill="1" applyBorder="1"/>
    <xf numFmtId="0" fontId="7" fillId="2" borderId="0" xfId="0" applyFont="1" applyFill="1"/>
    <xf numFmtId="0" fontId="7" fillId="0" borderId="0" xfId="0" applyFont="1" applyFill="1"/>
    <xf numFmtId="164" fontId="8" fillId="0" borderId="0" xfId="0" applyNumberFormat="1" applyFont="1" applyFill="1"/>
    <xf numFmtId="2" fontId="0" fillId="0" borderId="0" xfId="0" applyNumberFormat="1"/>
    <xf numFmtId="164" fontId="2" fillId="0" borderId="0" xfId="0" applyNumberFormat="1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N237TD Wt&amp;CG</a:t>
            </a:r>
          </a:p>
        </c:rich>
      </c:tx>
      <c:layout>
        <c:manualLayout>
          <c:xMode val="edge"/>
          <c:yMode val="edge"/>
          <c:x val="0.36879488468196792"/>
          <c:y val="3.04347826086956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2981118027479"/>
          <c:y val="0.16521756667965212"/>
          <c:w val="0.82092340723938806"/>
          <c:h val="0.68913116628223325"/>
        </c:manualLayout>
      </c:layout>
      <c:scatterChart>
        <c:scatterStyle val="smoothMarker"/>
        <c:varyColors val="0"/>
        <c:ser>
          <c:idx val="0"/>
          <c:order val="0"/>
          <c:tx>
            <c:v>Envelope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Spec!$A$2:$A$6</c:f>
              <c:numCache>
                <c:formatCode>General</c:formatCode>
                <c:ptCount val="5"/>
                <c:pt idx="0">
                  <c:v>75</c:v>
                </c:pt>
                <c:pt idx="1">
                  <c:v>75</c:v>
                </c:pt>
                <c:pt idx="2">
                  <c:v>79.400000000000006</c:v>
                </c:pt>
                <c:pt idx="3">
                  <c:v>83</c:v>
                </c:pt>
                <c:pt idx="4">
                  <c:v>83</c:v>
                </c:pt>
              </c:numCache>
            </c:numRef>
          </c:xVal>
          <c:yVal>
            <c:numRef>
              <c:f>Spec!$B$2:$B$6</c:f>
              <c:numCache>
                <c:formatCode>General</c:formatCode>
                <c:ptCount val="5"/>
                <c:pt idx="0">
                  <c:v>3200</c:v>
                </c:pt>
                <c:pt idx="1">
                  <c:v>3480</c:v>
                </c:pt>
                <c:pt idx="2">
                  <c:v>4000</c:v>
                </c:pt>
                <c:pt idx="3">
                  <c:v>4000</c:v>
                </c:pt>
                <c:pt idx="4">
                  <c:v>3200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91-4BEC-8944-FD1B2CA6533B}"/>
            </c:ext>
          </c:extLst>
        </c:ser>
        <c:ser>
          <c:idx val="1"/>
          <c:order val="1"/>
          <c:tx>
            <c:v>T/O</c:v>
          </c:tx>
          <c:spPr>
            <a:ln w="3175">
              <a:solidFill>
                <a:srgbClr val="339966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0.25</c:v>
                </c:pt>
              </c:numLit>
            </c:plus>
            <c:minus>
              <c:numLit>
                <c:formatCode>General</c:formatCode>
                <c:ptCount val="1"/>
                <c:pt idx="0">
                  <c:v>0.25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25</c:v>
                </c:pt>
              </c:numLit>
            </c:plus>
            <c:minus>
              <c:numLit>
                <c:formatCode>General</c:formatCode>
                <c:ptCount val="1"/>
                <c:pt idx="0">
                  <c:v>25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N237TD!$F$12</c:f>
              <c:numCache>
                <c:formatCode>0.0</c:formatCode>
                <c:ptCount val="1"/>
                <c:pt idx="0">
                  <c:v>78.524254949989796</c:v>
                </c:pt>
              </c:numCache>
            </c:numRef>
          </c:xVal>
          <c:yVal>
            <c:numRef>
              <c:f>N237TD!$D$12</c:f>
              <c:numCache>
                <c:formatCode>General</c:formatCode>
                <c:ptCount val="1"/>
                <c:pt idx="0">
                  <c:v>3919.2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91-4BEC-8944-FD1B2CA6533B}"/>
            </c:ext>
          </c:extLst>
        </c:ser>
        <c:ser>
          <c:idx val="2"/>
          <c:order val="2"/>
          <c:tx>
            <c:v>Ldg</c:v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0.25</c:v>
                </c:pt>
              </c:numLit>
            </c:plus>
            <c:minus>
              <c:numLit>
                <c:formatCode>General</c:formatCode>
                <c:ptCount val="1"/>
                <c:pt idx="0">
                  <c:v>0.25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25</c:v>
                </c:pt>
              </c:numLit>
            </c:plus>
            <c:minus>
              <c:numLit>
                <c:formatCode>General</c:formatCode>
                <c:ptCount val="1"/>
                <c:pt idx="0">
                  <c:v>25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N237TD!$F$15</c:f>
              <c:numCache>
                <c:formatCode>0.0</c:formatCode>
                <c:ptCount val="1"/>
                <c:pt idx="0">
                  <c:v>78.089959242123825</c:v>
                </c:pt>
              </c:numCache>
            </c:numRef>
          </c:xVal>
          <c:yVal>
            <c:numRef>
              <c:f>N237TD!$D$15</c:f>
              <c:numCache>
                <c:formatCode>General</c:formatCode>
                <c:ptCount val="1"/>
                <c:pt idx="0">
                  <c:v>3631.2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91-4BEC-8944-FD1B2CA65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668432"/>
        <c:axId val="1"/>
      </c:scatterChart>
      <c:valAx>
        <c:axId val="592668432"/>
        <c:scaling>
          <c:orientation val="minMax"/>
          <c:max val="85"/>
          <c:min val="73"/>
        </c:scaling>
        <c:delete val="0"/>
        <c:axPos val="b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Arm</a:t>
                </a:r>
              </a:p>
            </c:rich>
          </c:tx>
          <c:layout>
            <c:manualLayout>
              <c:xMode val="edge"/>
              <c:yMode val="edge"/>
              <c:x val="0.52305057612479289"/>
              <c:y val="0.91956613032066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3200"/>
        <c:crossBetween val="midCat"/>
        <c:minorUnit val="1"/>
      </c:valAx>
      <c:valAx>
        <c:axId val="1"/>
        <c:scaling>
          <c:orientation val="minMax"/>
          <c:max val="4100"/>
          <c:min val="3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Weight</a:t>
                </a:r>
              </a:p>
            </c:rich>
          </c:tx>
          <c:layout>
            <c:manualLayout>
              <c:xMode val="edge"/>
              <c:yMode val="edge"/>
              <c:x val="2.8368794326241134E-2"/>
              <c:y val="0.460870021682072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26684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Turbo Arrow N3090Q  Wt&amp;CG</a:t>
            </a:r>
          </a:p>
        </c:rich>
      </c:tx>
      <c:layout>
        <c:manualLayout>
          <c:xMode val="edge"/>
          <c:yMode val="edge"/>
          <c:x val="0.34724540901502504"/>
          <c:y val="4.5788631889763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2170283806344"/>
          <c:y val="0.13471525312239113"/>
          <c:w val="0.83138564273789661"/>
          <c:h val="0.74784236669224735"/>
        </c:manualLayout>
      </c:layout>
      <c:scatterChart>
        <c:scatterStyle val="smoothMarker"/>
        <c:varyColors val="0"/>
        <c:ser>
          <c:idx val="0"/>
          <c:order val="0"/>
          <c:tx>
            <c:v>Envelope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Spec!$A$59:$A$63</c:f>
              <c:numCache>
                <c:formatCode>General</c:formatCode>
                <c:ptCount val="5"/>
                <c:pt idx="0">
                  <c:v>78</c:v>
                </c:pt>
                <c:pt idx="1">
                  <c:v>78</c:v>
                </c:pt>
                <c:pt idx="2">
                  <c:v>86</c:v>
                </c:pt>
                <c:pt idx="3">
                  <c:v>90</c:v>
                </c:pt>
                <c:pt idx="4">
                  <c:v>90</c:v>
                </c:pt>
              </c:numCache>
            </c:numRef>
          </c:xVal>
          <c:yVal>
            <c:numRef>
              <c:f>Spec!$B$59:$B$63</c:f>
              <c:numCache>
                <c:formatCode>General</c:formatCode>
                <c:ptCount val="5"/>
                <c:pt idx="0">
                  <c:v>1400</c:v>
                </c:pt>
                <c:pt idx="1">
                  <c:v>2250</c:v>
                </c:pt>
                <c:pt idx="2">
                  <c:v>2900</c:v>
                </c:pt>
                <c:pt idx="3">
                  <c:v>2900</c:v>
                </c:pt>
                <c:pt idx="4">
                  <c:v>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AA-474D-AABE-3A2D663A6B26}"/>
            </c:ext>
          </c:extLst>
        </c:ser>
        <c:ser>
          <c:idx val="1"/>
          <c:order val="1"/>
          <c:tx>
            <c:v>T/O</c:v>
          </c:tx>
          <c:spPr>
            <a:ln w="3175">
              <a:solidFill>
                <a:srgbClr val="339966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dLbls>
            <c:spPr>
              <a:solidFill>
                <a:srgbClr val="CCFFCC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0.25</c:v>
                </c:pt>
              </c:numLit>
            </c:plus>
            <c:minus>
              <c:numLit>
                <c:formatCode>General</c:formatCode>
                <c:ptCount val="1"/>
                <c:pt idx="0">
                  <c:v>0.25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25</c:v>
                </c:pt>
              </c:numLit>
            </c:plus>
            <c:minus>
              <c:numLit>
                <c:formatCode>General</c:formatCode>
                <c:ptCount val="1"/>
                <c:pt idx="0">
                  <c:v>25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N3090Q!$E$10</c:f>
              <c:numCache>
                <c:formatCode>0.0</c:formatCode>
                <c:ptCount val="1"/>
                <c:pt idx="0">
                  <c:v>89.260979099061373</c:v>
                </c:pt>
              </c:numCache>
            </c:numRef>
          </c:xVal>
          <c:yVal>
            <c:numRef>
              <c:f>N3090Q!$D$10</c:f>
              <c:numCache>
                <c:formatCode>General</c:formatCode>
                <c:ptCount val="1"/>
                <c:pt idx="0">
                  <c:v>2865.9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AA-474D-AABE-3A2D663A6B26}"/>
            </c:ext>
          </c:extLst>
        </c:ser>
        <c:ser>
          <c:idx val="2"/>
          <c:order val="2"/>
          <c:tx>
            <c:v>Ldg</c:v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dLbls>
            <c:spPr>
              <a:solidFill>
                <a:srgbClr val="CCFFCC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0.25</c:v>
                </c:pt>
              </c:numLit>
            </c:plus>
            <c:minus>
              <c:numLit>
                <c:formatCode>General</c:formatCode>
                <c:ptCount val="1"/>
                <c:pt idx="0">
                  <c:v>0.25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25</c:v>
                </c:pt>
              </c:numLit>
            </c:plus>
            <c:minus>
              <c:numLit>
                <c:formatCode>General</c:formatCode>
                <c:ptCount val="1"/>
                <c:pt idx="0">
                  <c:v>25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N3090Q!$E$12</c:f>
              <c:numCache>
                <c:formatCode>0.0</c:formatCode>
                <c:ptCount val="1"/>
                <c:pt idx="0">
                  <c:v>88.514152766276268</c:v>
                </c:pt>
              </c:numCache>
            </c:numRef>
          </c:xVal>
          <c:yVal>
            <c:numRef>
              <c:f>N3090Q!$D$12</c:f>
              <c:numCache>
                <c:formatCode>General</c:formatCode>
                <c:ptCount val="1"/>
                <c:pt idx="0">
                  <c:v>2535.9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AA-474D-AABE-3A2D663A6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665808"/>
        <c:axId val="1"/>
      </c:scatterChart>
      <c:valAx>
        <c:axId val="592665808"/>
        <c:scaling>
          <c:orientation val="minMax"/>
          <c:max val="92"/>
          <c:min val="76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Center of Gravity - inches aft of Datum</a:t>
                </a:r>
              </a:p>
            </c:rich>
          </c:tx>
          <c:layout>
            <c:manualLayout>
              <c:xMode val="edge"/>
              <c:yMode val="edge"/>
              <c:x val="0.34223706176961605"/>
              <c:y val="0.93437130905511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1400"/>
        <c:crossBetween val="midCat"/>
        <c:majorUnit val="1"/>
        <c:minorUnit val="1"/>
      </c:valAx>
      <c:valAx>
        <c:axId val="1"/>
        <c:scaling>
          <c:orientation val="minMax"/>
          <c:max val="3000"/>
          <c:min val="1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Weight in lbs</a:t>
                </a:r>
              </a:p>
            </c:rich>
          </c:tx>
          <c:layout>
            <c:manualLayout>
              <c:xMode val="edge"/>
              <c:yMode val="edge"/>
              <c:x val="2.6711185308848081E-2"/>
              <c:y val="0.442142388451443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2665808"/>
        <c:crossesAt val="76"/>
        <c:crossBetween val="midCat"/>
        <c:majorUnit val="100"/>
        <c:minorUnit val="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Seminole N2085A  Wt&amp;CG</a:t>
            </a:r>
          </a:p>
        </c:rich>
      </c:tx>
      <c:layout>
        <c:manualLayout>
          <c:xMode val="edge"/>
          <c:yMode val="edge"/>
          <c:x val="0.34724540901502504"/>
          <c:y val="4.57886572808792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2170283806344"/>
          <c:y val="0.1347152531223913"/>
          <c:w val="0.83138564273789661"/>
          <c:h val="0.74784236669224735"/>
        </c:manualLayout>
      </c:layout>
      <c:scatterChart>
        <c:scatterStyle val="smoothMarker"/>
        <c:varyColors val="0"/>
        <c:ser>
          <c:idx val="0"/>
          <c:order val="0"/>
          <c:tx>
            <c:v>Envelope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Spec!$A$66:$A$71</c:f>
              <c:numCache>
                <c:formatCode>General</c:formatCode>
                <c:ptCount val="6"/>
                <c:pt idx="0">
                  <c:v>84</c:v>
                </c:pt>
                <c:pt idx="1">
                  <c:v>84</c:v>
                </c:pt>
                <c:pt idx="2">
                  <c:v>85</c:v>
                </c:pt>
                <c:pt idx="3">
                  <c:v>89</c:v>
                </c:pt>
                <c:pt idx="4">
                  <c:v>93</c:v>
                </c:pt>
                <c:pt idx="5">
                  <c:v>93</c:v>
                </c:pt>
              </c:numCache>
            </c:numRef>
          </c:xVal>
          <c:yVal>
            <c:numRef>
              <c:f>Spec!$B$66:$B$71</c:f>
              <c:numCache>
                <c:formatCode>General</c:formatCode>
                <c:ptCount val="6"/>
                <c:pt idx="0">
                  <c:v>2300</c:v>
                </c:pt>
                <c:pt idx="1">
                  <c:v>2800</c:v>
                </c:pt>
                <c:pt idx="2">
                  <c:v>3400</c:v>
                </c:pt>
                <c:pt idx="3">
                  <c:v>3800</c:v>
                </c:pt>
                <c:pt idx="4">
                  <c:v>3800</c:v>
                </c:pt>
                <c:pt idx="5">
                  <c:v>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1-46F0-85A5-360930CEB215}"/>
            </c:ext>
          </c:extLst>
        </c:ser>
        <c:ser>
          <c:idx val="1"/>
          <c:order val="1"/>
          <c:tx>
            <c:v>T/O</c:v>
          </c:tx>
          <c:spPr>
            <a:ln w="3175">
              <a:solidFill>
                <a:srgbClr val="339966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dLbls>
            <c:spPr>
              <a:solidFill>
                <a:srgbClr val="CCFFCC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0.25</c:v>
                </c:pt>
              </c:numLit>
            </c:plus>
            <c:minus>
              <c:numLit>
                <c:formatCode>General</c:formatCode>
                <c:ptCount val="1"/>
                <c:pt idx="0">
                  <c:v>0.25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25</c:v>
                </c:pt>
              </c:numLit>
            </c:plus>
            <c:minus>
              <c:numLit>
                <c:formatCode>General</c:formatCode>
                <c:ptCount val="1"/>
                <c:pt idx="0">
                  <c:v>25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N2085A!$E$11</c:f>
              <c:numCache>
                <c:formatCode>0.0</c:formatCode>
                <c:ptCount val="1"/>
                <c:pt idx="0">
                  <c:v>88.023301770275836</c:v>
                </c:pt>
              </c:numCache>
            </c:numRef>
          </c:xVal>
          <c:yVal>
            <c:numRef>
              <c:f>N2085A!$D$11</c:f>
              <c:numCache>
                <c:formatCode>General</c:formatCode>
                <c:ptCount val="1"/>
                <c:pt idx="0">
                  <c:v>3643.5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1-46F0-85A5-360930CEB215}"/>
            </c:ext>
          </c:extLst>
        </c:ser>
        <c:ser>
          <c:idx val="2"/>
          <c:order val="2"/>
          <c:tx>
            <c:v>Ldg</c:v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dLbls>
            <c:spPr>
              <a:solidFill>
                <a:srgbClr val="CCFFCC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0.25</c:v>
                </c:pt>
              </c:numLit>
            </c:plus>
            <c:minus>
              <c:numLit>
                <c:formatCode>General</c:formatCode>
                <c:ptCount val="1"/>
                <c:pt idx="0">
                  <c:v>0.25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25</c:v>
                </c:pt>
              </c:numLit>
            </c:plus>
            <c:minus>
              <c:numLit>
                <c:formatCode>General</c:formatCode>
                <c:ptCount val="1"/>
                <c:pt idx="0">
                  <c:v>25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N2085A!$E$13</c:f>
              <c:numCache>
                <c:formatCode>0.0</c:formatCode>
                <c:ptCount val="1"/>
                <c:pt idx="0">
                  <c:v>87.08482017748716</c:v>
                </c:pt>
              </c:numCache>
            </c:numRef>
          </c:xVal>
          <c:yVal>
            <c:numRef>
              <c:f>N2085A!$D$13</c:f>
              <c:numCache>
                <c:formatCode>General</c:formatCode>
                <c:ptCount val="1"/>
                <c:pt idx="0">
                  <c:v>3211.5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51-46F0-85A5-360930CEB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667448"/>
        <c:axId val="1"/>
      </c:scatterChart>
      <c:valAx>
        <c:axId val="592667448"/>
        <c:scaling>
          <c:orientation val="minMax"/>
          <c:max val="94"/>
          <c:min val="83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Center of Gravity - inches aft of Datum</a:t>
                </a:r>
              </a:p>
            </c:rich>
          </c:tx>
          <c:layout>
            <c:manualLayout>
              <c:xMode val="edge"/>
              <c:yMode val="edge"/>
              <c:x val="0.34223706176961605"/>
              <c:y val="0.934371383689609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1400"/>
        <c:crossBetween val="midCat"/>
        <c:majorUnit val="1"/>
        <c:minorUnit val="1"/>
      </c:valAx>
      <c:valAx>
        <c:axId val="1"/>
        <c:scaling>
          <c:orientation val="minMax"/>
          <c:max val="3900"/>
          <c:min val="23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Weight in lbs</a:t>
                </a:r>
              </a:p>
            </c:rich>
          </c:tx>
          <c:layout>
            <c:manualLayout>
              <c:xMode val="edge"/>
              <c:yMode val="edge"/>
              <c:x val="2.6711185308848081E-2"/>
              <c:y val="0.442142480782772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2667448"/>
        <c:crossesAt val="76"/>
        <c:crossBetween val="midCat"/>
        <c:majorUnit val="100"/>
        <c:minorUnit val="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/>
              <a:t>N8404A Wt&amp;CG</a:t>
            </a:r>
          </a:p>
        </c:rich>
      </c:tx>
      <c:layout>
        <c:manualLayout>
          <c:xMode val="edge"/>
          <c:yMode val="edge"/>
          <c:x val="0.41340791242558095"/>
          <c:y val="4.24934383202099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6983240223464"/>
          <c:y val="0.14186851211072671"/>
          <c:w val="0.84078212290502796"/>
          <c:h val="0.72318339100346019"/>
        </c:manualLayout>
      </c:layout>
      <c:scatterChart>
        <c:scatterStyle val="smoothMarker"/>
        <c:varyColors val="0"/>
        <c:ser>
          <c:idx val="0"/>
          <c:order val="0"/>
          <c:tx>
            <c:v>Envelope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Spec!$A$74:$A$79</c:f>
              <c:numCache>
                <c:formatCode>General</c:formatCode>
                <c:ptCount val="6"/>
                <c:pt idx="0">
                  <c:v>75.900000000000006</c:v>
                </c:pt>
                <c:pt idx="1">
                  <c:v>75.900000000000006</c:v>
                </c:pt>
                <c:pt idx="2">
                  <c:v>83.7</c:v>
                </c:pt>
                <c:pt idx="3">
                  <c:v>84.4</c:v>
                </c:pt>
                <c:pt idx="4">
                  <c:v>85.4</c:v>
                </c:pt>
                <c:pt idx="5">
                  <c:v>85.4</c:v>
                </c:pt>
              </c:numCache>
            </c:numRef>
          </c:xVal>
          <c:yVal>
            <c:numRef>
              <c:f>Spec!$B$74:$B$79</c:f>
              <c:numCache>
                <c:formatCode>General</c:formatCode>
                <c:ptCount val="6"/>
                <c:pt idx="0">
                  <c:v>1700</c:v>
                </c:pt>
                <c:pt idx="1">
                  <c:v>2140</c:v>
                </c:pt>
                <c:pt idx="2">
                  <c:v>2650</c:v>
                </c:pt>
                <c:pt idx="3">
                  <c:v>2650</c:v>
                </c:pt>
                <c:pt idx="4">
                  <c:v>2405</c:v>
                </c:pt>
                <c:pt idx="5">
                  <c:v>1700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03-43A5-AA2A-002F65D3BD21}"/>
            </c:ext>
          </c:extLst>
        </c:ser>
        <c:ser>
          <c:idx val="1"/>
          <c:order val="1"/>
          <c:tx>
            <c:v>T/O</c:v>
          </c:tx>
          <c:spPr>
            <a:ln w="3175">
              <a:solidFill>
                <a:srgbClr val="339966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dLbls>
            <c:spPr>
              <a:solidFill>
                <a:srgbClr val="CCFFCC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0.25</c:v>
                </c:pt>
              </c:numLit>
            </c:plus>
            <c:minus>
              <c:numLit>
                <c:formatCode>General</c:formatCode>
                <c:ptCount val="1"/>
                <c:pt idx="0">
                  <c:v>0.25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25</c:v>
                </c:pt>
              </c:numLit>
            </c:plus>
            <c:minus>
              <c:numLit>
                <c:formatCode>General</c:formatCode>
                <c:ptCount val="1"/>
                <c:pt idx="0">
                  <c:v>25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N8404A!$F$10</c:f>
              <c:numCache>
                <c:formatCode>0.0</c:formatCode>
                <c:ptCount val="1"/>
                <c:pt idx="0">
                  <c:v>81.554891922639371</c:v>
                </c:pt>
              </c:numCache>
            </c:numRef>
          </c:xVal>
          <c:yVal>
            <c:numRef>
              <c:f>N8404A!$D$10</c:f>
              <c:numCache>
                <c:formatCode>General</c:formatCode>
                <c:ptCount val="1"/>
                <c:pt idx="0">
                  <c:v>2461.1999999999998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03-43A5-AA2A-002F65D3BD21}"/>
            </c:ext>
          </c:extLst>
        </c:ser>
        <c:ser>
          <c:idx val="2"/>
          <c:order val="2"/>
          <c:tx>
            <c:v>Ldg</c:v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dLbls>
            <c:spPr>
              <a:solidFill>
                <a:srgbClr val="CCFFCC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0.25</c:v>
                </c:pt>
              </c:numLit>
            </c:plus>
            <c:minus>
              <c:numLit>
                <c:formatCode>General</c:formatCode>
                <c:ptCount val="1"/>
                <c:pt idx="0">
                  <c:v>0.25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25</c:v>
                </c:pt>
              </c:numLit>
            </c:plus>
            <c:minus>
              <c:numLit>
                <c:formatCode>General</c:formatCode>
                <c:ptCount val="1"/>
                <c:pt idx="0">
                  <c:v>25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N8404A!$F$12</c:f>
              <c:numCache>
                <c:formatCode>0.0</c:formatCode>
                <c:ptCount val="1"/>
                <c:pt idx="0">
                  <c:v>82.263146047181706</c:v>
                </c:pt>
              </c:numCache>
            </c:numRef>
          </c:xVal>
          <c:yVal>
            <c:numRef>
              <c:f>N8404A!$D$12</c:f>
              <c:numCache>
                <c:formatCode>General</c:formatCode>
                <c:ptCount val="1"/>
                <c:pt idx="0">
                  <c:v>2221.1999999999998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03-43A5-AA2A-002F65D3B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193280"/>
        <c:axId val="1"/>
      </c:scatterChart>
      <c:valAx>
        <c:axId val="602193280"/>
        <c:scaling>
          <c:orientation val="minMax"/>
          <c:max val="87"/>
          <c:min val="7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Center of Gravity - inches aft of Datum</a:t>
                </a:r>
              </a:p>
            </c:rich>
          </c:tx>
          <c:layout>
            <c:manualLayout>
              <c:xMode val="edge"/>
              <c:yMode val="edge"/>
              <c:x val="0.35474857563536266"/>
              <c:y val="0.925605407814589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1700"/>
        <c:crossBetween val="midCat"/>
        <c:majorUnit val="1"/>
        <c:minorUnit val="1"/>
      </c:valAx>
      <c:valAx>
        <c:axId val="1"/>
        <c:scaling>
          <c:orientation val="minMax"/>
          <c:max val="2800"/>
          <c:min val="17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Weight in lbs</a:t>
                </a:r>
              </a:p>
            </c:rich>
          </c:tx>
          <c:layout>
            <c:manualLayout>
              <c:xMode val="edge"/>
              <c:yMode val="edge"/>
              <c:x val="2.2346360668331094E-2"/>
              <c:y val="0.422145297875501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2193280"/>
        <c:crossesAt val="75"/>
        <c:crossBetween val="midCat"/>
        <c:majorUnit val="100"/>
        <c:min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Warrior N41650 Wt&amp;CG</a:t>
            </a:r>
          </a:p>
        </c:rich>
      </c:tx>
      <c:layout>
        <c:manualLayout>
          <c:xMode val="edge"/>
          <c:yMode val="edge"/>
          <c:x val="0.34724540901502504"/>
          <c:y val="2.59067357512953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2170283806344"/>
          <c:y val="0.13471525312239099"/>
          <c:w val="0.8313856427378965"/>
          <c:h val="0.74784236669224735"/>
        </c:manualLayout>
      </c:layout>
      <c:scatterChart>
        <c:scatterStyle val="smoothMarker"/>
        <c:varyColors val="0"/>
        <c:ser>
          <c:idx val="0"/>
          <c:order val="0"/>
          <c:tx>
            <c:v>Normal Category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Spec!$A$9:$A$13</c:f>
              <c:numCache>
                <c:formatCode>General</c:formatCode>
                <c:ptCount val="5"/>
                <c:pt idx="0">
                  <c:v>83</c:v>
                </c:pt>
                <c:pt idx="1">
                  <c:v>83</c:v>
                </c:pt>
                <c:pt idx="2">
                  <c:v>88</c:v>
                </c:pt>
                <c:pt idx="3">
                  <c:v>93</c:v>
                </c:pt>
                <c:pt idx="4">
                  <c:v>93</c:v>
                </c:pt>
              </c:numCache>
            </c:numRef>
          </c:xVal>
          <c:yVal>
            <c:numRef>
              <c:f>Spec!$B$9:$B$13</c:f>
              <c:numCache>
                <c:formatCode>General</c:formatCode>
                <c:ptCount val="5"/>
                <c:pt idx="0">
                  <c:v>1200</c:v>
                </c:pt>
                <c:pt idx="1">
                  <c:v>1950</c:v>
                </c:pt>
                <c:pt idx="2">
                  <c:v>2325</c:v>
                </c:pt>
                <c:pt idx="3">
                  <c:v>2325</c:v>
                </c:pt>
                <c:pt idx="4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26-43DA-AB95-44D31DBFA43F}"/>
            </c:ext>
          </c:extLst>
        </c:ser>
        <c:ser>
          <c:idx val="1"/>
          <c:order val="1"/>
          <c:tx>
            <c:v>T/O</c:v>
          </c:tx>
          <c:spPr>
            <a:ln w="3175">
              <a:solidFill>
                <a:srgbClr val="339966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dLbls>
            <c:spPr>
              <a:solidFill>
                <a:srgbClr val="CCFFCC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0.25</c:v>
                </c:pt>
              </c:numLit>
            </c:plus>
            <c:minus>
              <c:numLit>
                <c:formatCode>General</c:formatCode>
                <c:ptCount val="1"/>
                <c:pt idx="0">
                  <c:v>0.25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25</c:v>
                </c:pt>
              </c:numLit>
            </c:plus>
            <c:minus>
              <c:numLit>
                <c:formatCode>General</c:formatCode>
                <c:ptCount val="1"/>
                <c:pt idx="0">
                  <c:v>25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'N41650'!$F$10</c:f>
              <c:numCache>
                <c:formatCode>0.0</c:formatCode>
                <c:ptCount val="1"/>
                <c:pt idx="0">
                  <c:v>87.264092846991943</c:v>
                </c:pt>
              </c:numCache>
            </c:numRef>
          </c:xVal>
          <c:yVal>
            <c:numRef>
              <c:f>'N41650'!$D$10</c:f>
              <c:numCache>
                <c:formatCode>General</c:formatCode>
                <c:ptCount val="1"/>
                <c:pt idx="0">
                  <c:v>2111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26-43DA-AB95-44D31DBFA43F}"/>
            </c:ext>
          </c:extLst>
        </c:ser>
        <c:ser>
          <c:idx val="2"/>
          <c:order val="2"/>
          <c:tx>
            <c:v>Ldg</c:v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dLbls>
            <c:spPr>
              <a:solidFill>
                <a:srgbClr val="CCFFCC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0.25</c:v>
                </c:pt>
              </c:numLit>
            </c:plus>
            <c:minus>
              <c:numLit>
                <c:formatCode>General</c:formatCode>
                <c:ptCount val="1"/>
                <c:pt idx="0">
                  <c:v>0.25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25</c:v>
                </c:pt>
              </c:numLit>
            </c:plus>
            <c:minus>
              <c:numLit>
                <c:formatCode>General</c:formatCode>
                <c:ptCount val="1"/>
                <c:pt idx="0">
                  <c:v>25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'N41650'!$F$12</c:f>
              <c:numCache>
                <c:formatCode>0.0</c:formatCode>
                <c:ptCount val="1"/>
                <c:pt idx="0">
                  <c:v>86.797840281265692</c:v>
                </c:pt>
              </c:numCache>
            </c:numRef>
          </c:xVal>
          <c:yVal>
            <c:numRef>
              <c:f>'N41650'!$D$12</c:f>
              <c:numCache>
                <c:formatCode>General</c:formatCode>
                <c:ptCount val="1"/>
                <c:pt idx="0">
                  <c:v>1991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26-43DA-AB95-44D31DBFA43F}"/>
            </c:ext>
          </c:extLst>
        </c:ser>
        <c:ser>
          <c:idx val="3"/>
          <c:order val="3"/>
          <c:tx>
            <c:v>Utility Category</c:v>
          </c:tx>
          <c:spPr>
            <a:ln w="38100">
              <a:solidFill>
                <a:srgbClr val="000080"/>
              </a:solidFill>
              <a:prstDash val="lgDash"/>
            </a:ln>
          </c:spPr>
          <c:marker>
            <c:symbol val="plus"/>
            <c:size val="10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Spec!$C$11:$C$13</c:f>
              <c:numCache>
                <c:formatCode>General</c:formatCode>
                <c:ptCount val="3"/>
                <c:pt idx="0">
                  <c:v>83</c:v>
                </c:pt>
                <c:pt idx="1">
                  <c:v>86.5</c:v>
                </c:pt>
                <c:pt idx="2">
                  <c:v>86.5</c:v>
                </c:pt>
              </c:numCache>
            </c:numRef>
          </c:xVal>
          <c:yVal>
            <c:numRef>
              <c:f>Spec!$D$11:$D$13</c:f>
              <c:numCache>
                <c:formatCode>General</c:formatCode>
                <c:ptCount val="3"/>
                <c:pt idx="0">
                  <c:v>1950</c:v>
                </c:pt>
                <c:pt idx="1">
                  <c:v>1950</c:v>
                </c:pt>
                <c:pt idx="2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26-43DA-AB95-44D31DBFA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829160"/>
        <c:axId val="1"/>
      </c:scatterChart>
      <c:valAx>
        <c:axId val="595829160"/>
        <c:scaling>
          <c:orientation val="minMax"/>
          <c:max val="98"/>
          <c:min val="8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Center of Gravity - inches aft of Datum</a:t>
                </a:r>
              </a:p>
            </c:rich>
          </c:tx>
          <c:layout>
            <c:manualLayout>
              <c:xMode val="edge"/>
              <c:yMode val="edge"/>
              <c:x val="0.34223706176961605"/>
              <c:y val="0.934371234683747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1200"/>
        <c:crossBetween val="midCat"/>
        <c:majorUnit val="1"/>
        <c:minorUnit val="1"/>
      </c:valAx>
      <c:valAx>
        <c:axId val="1"/>
        <c:scaling>
          <c:orientation val="minMax"/>
          <c:max val="2800"/>
          <c:min val="1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Weight in lbs</a:t>
                </a:r>
              </a:p>
            </c:rich>
          </c:tx>
          <c:layout>
            <c:manualLayout>
              <c:xMode val="edge"/>
              <c:yMode val="edge"/>
              <c:x val="2.6711185308848081E-2"/>
              <c:y val="0.442142348786712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5829160"/>
        <c:crossesAt val="75"/>
        <c:crossBetween val="midCat"/>
        <c:majorUnit val="100"/>
        <c:minorUnit val="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N8533T Wt&amp;CG</a:t>
            </a:r>
          </a:p>
        </c:rich>
      </c:tx>
      <c:layout>
        <c:manualLayout>
          <c:xMode val="edge"/>
          <c:yMode val="edge"/>
          <c:x val="0.3897161163379611"/>
          <c:y val="3.03687635574837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0203736972826"/>
          <c:y val="0.18004338394793926"/>
          <c:w val="0.84709122275881066"/>
          <c:h val="0.66160520607375273"/>
        </c:manualLayout>
      </c:layout>
      <c:scatterChart>
        <c:scatterStyle val="smoothMarker"/>
        <c:varyColors val="0"/>
        <c:ser>
          <c:idx val="0"/>
          <c:order val="0"/>
          <c:tx>
            <c:v>Envelope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Spec!$A$16:$A$20</c:f>
              <c:numCache>
                <c:formatCode>General</c:formatCode>
                <c:ptCount val="5"/>
                <c:pt idx="0">
                  <c:v>57</c:v>
                </c:pt>
                <c:pt idx="1">
                  <c:v>70</c:v>
                </c:pt>
                <c:pt idx="2">
                  <c:v>105</c:v>
                </c:pt>
                <c:pt idx="3">
                  <c:v>122</c:v>
                </c:pt>
                <c:pt idx="4">
                  <c:v>78</c:v>
                </c:pt>
              </c:numCache>
            </c:numRef>
          </c:xVal>
          <c:yVal>
            <c:numRef>
              <c:f>Spec!$B$16:$B$20</c:f>
              <c:numCache>
                <c:formatCode>General</c:formatCode>
                <c:ptCount val="5"/>
                <c:pt idx="0">
                  <c:v>1700</c:v>
                </c:pt>
                <c:pt idx="1">
                  <c:v>2100</c:v>
                </c:pt>
                <c:pt idx="2">
                  <c:v>2650</c:v>
                </c:pt>
                <c:pt idx="3">
                  <c:v>2650</c:v>
                </c:pt>
                <c:pt idx="4">
                  <c:v>1700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90-4DD6-A45A-30E1E2EF3A0A}"/>
            </c:ext>
          </c:extLst>
        </c:ser>
        <c:ser>
          <c:idx val="1"/>
          <c:order val="1"/>
          <c:tx>
            <c:v>T/O</c:v>
          </c:tx>
          <c:spPr>
            <a:ln w="3175">
              <a:solidFill>
                <a:srgbClr val="339966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0.25</c:v>
                </c:pt>
              </c:numLit>
            </c:plus>
            <c:minus>
              <c:numLit>
                <c:formatCode>General</c:formatCode>
                <c:ptCount val="1"/>
                <c:pt idx="0">
                  <c:v>0.25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25</c:v>
                </c:pt>
              </c:numLit>
            </c:plus>
            <c:minus>
              <c:numLit>
                <c:formatCode>General</c:formatCode>
                <c:ptCount val="1"/>
                <c:pt idx="0">
                  <c:v>25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N8533T!$E$10</c:f>
              <c:numCache>
                <c:formatCode>0</c:formatCode>
                <c:ptCount val="1"/>
                <c:pt idx="0">
                  <c:v>103.09</c:v>
                </c:pt>
              </c:numCache>
            </c:numRef>
          </c:xVal>
          <c:yVal>
            <c:numRef>
              <c:f>N8533T!$D$10</c:f>
              <c:numCache>
                <c:formatCode>General</c:formatCode>
                <c:ptCount val="1"/>
                <c:pt idx="0">
                  <c:v>2603.5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90-4DD6-A45A-30E1E2EF3A0A}"/>
            </c:ext>
          </c:extLst>
        </c:ser>
        <c:ser>
          <c:idx val="2"/>
          <c:order val="2"/>
          <c:tx>
            <c:v>Ldg</c:v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0.25</c:v>
                </c:pt>
              </c:numLit>
            </c:plus>
            <c:minus>
              <c:numLit>
                <c:formatCode>General</c:formatCode>
                <c:ptCount val="1"/>
                <c:pt idx="0">
                  <c:v>0.25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25</c:v>
                </c:pt>
              </c:numLit>
            </c:plus>
            <c:minus>
              <c:numLit>
                <c:formatCode>General</c:formatCode>
                <c:ptCount val="1"/>
                <c:pt idx="0">
                  <c:v>25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N8533T!$E$12</c:f>
              <c:numCache>
                <c:formatCode>0</c:formatCode>
                <c:ptCount val="1"/>
                <c:pt idx="0">
                  <c:v>89.59</c:v>
                </c:pt>
              </c:numCache>
            </c:numRef>
          </c:xVal>
          <c:yVal>
            <c:numRef>
              <c:f>N8533T!$D$12</c:f>
              <c:numCache>
                <c:formatCode>General</c:formatCode>
                <c:ptCount val="1"/>
                <c:pt idx="0">
                  <c:v>2333.5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90-4DD6-A45A-30E1E2EF3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191312"/>
        <c:axId val="1"/>
      </c:scatterChart>
      <c:valAx>
        <c:axId val="602191312"/>
        <c:scaling>
          <c:orientation val="minMax"/>
          <c:max val="130"/>
          <c:min val="50"/>
        </c:scaling>
        <c:delete val="0"/>
        <c:axPos val="b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Arm</a:t>
                </a:r>
              </a:p>
            </c:rich>
          </c:tx>
          <c:layout>
            <c:manualLayout>
              <c:xMode val="edge"/>
              <c:yMode val="edge"/>
              <c:x val="0.51826821376691923"/>
              <c:y val="0.917570498915401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1700"/>
        <c:crossBetween val="midCat"/>
        <c:minorUnit val="5"/>
      </c:valAx>
      <c:valAx>
        <c:axId val="1"/>
        <c:scaling>
          <c:orientation val="minMax"/>
          <c:max val="2700"/>
          <c:min val="17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Weight</a:t>
                </a:r>
              </a:p>
            </c:rich>
          </c:tx>
          <c:layout>
            <c:manualLayout>
              <c:xMode val="edge"/>
              <c:yMode val="edge"/>
              <c:x val="2.165087956698241E-2"/>
              <c:y val="0.45770065075921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2191312"/>
        <c:crossesAt val="50"/>
        <c:crossBetween val="midCat"/>
        <c:minorUnit val="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N4574U Wt&amp;CG</a:t>
            </a:r>
          </a:p>
        </c:rich>
      </c:tx>
      <c:layout>
        <c:manualLayout>
          <c:xMode val="edge"/>
          <c:yMode val="edge"/>
          <c:x val="0.3897161163379611"/>
          <c:y val="3.0368694070721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0203736972826"/>
          <c:y val="0.18004338394793937"/>
          <c:w val="0.8470912227588111"/>
          <c:h val="0.66160520607375317"/>
        </c:manualLayout>
      </c:layout>
      <c:scatterChart>
        <c:scatterStyle val="smoothMarker"/>
        <c:varyColors val="0"/>
        <c:ser>
          <c:idx val="0"/>
          <c:order val="0"/>
          <c:tx>
            <c:v>Envelope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Spec!$A$31:$A$34</c:f>
              <c:numCache>
                <c:formatCode>General</c:formatCode>
                <c:ptCount val="4"/>
                <c:pt idx="0">
                  <c:v>35.5</c:v>
                </c:pt>
                <c:pt idx="1">
                  <c:v>52.5</c:v>
                </c:pt>
                <c:pt idx="2">
                  <c:v>60</c:v>
                </c:pt>
                <c:pt idx="3">
                  <c:v>43</c:v>
                </c:pt>
              </c:numCache>
            </c:numRef>
          </c:xVal>
          <c:yVal>
            <c:numRef>
              <c:f>Spec!$B$31:$B$34</c:f>
              <c:numCache>
                <c:formatCode>General</c:formatCode>
                <c:ptCount val="4"/>
                <c:pt idx="0">
                  <c:v>1150</c:v>
                </c:pt>
                <c:pt idx="1">
                  <c:v>1600</c:v>
                </c:pt>
                <c:pt idx="2">
                  <c:v>1600</c:v>
                </c:pt>
                <c:pt idx="3">
                  <c:v>1150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6-4A1F-9131-E08C154EBFA0}"/>
            </c:ext>
          </c:extLst>
        </c:ser>
        <c:ser>
          <c:idx val="1"/>
          <c:order val="1"/>
          <c:tx>
            <c:v>T/O</c:v>
          </c:tx>
          <c:spPr>
            <a:ln w="3175">
              <a:solidFill>
                <a:srgbClr val="339966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0.25</c:v>
                </c:pt>
              </c:numLit>
            </c:plus>
            <c:minus>
              <c:numLit>
                <c:formatCode>General</c:formatCode>
                <c:ptCount val="1"/>
                <c:pt idx="0">
                  <c:v>0.25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25</c:v>
                </c:pt>
              </c:numLit>
            </c:plus>
            <c:minus>
              <c:numLit>
                <c:formatCode>General</c:formatCode>
                <c:ptCount val="1"/>
                <c:pt idx="0">
                  <c:v>25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N4574U!$E$11</c:f>
              <c:numCache>
                <c:formatCode>0</c:formatCode>
                <c:ptCount val="1"/>
                <c:pt idx="0">
                  <c:v>57.200499999999998</c:v>
                </c:pt>
              </c:numCache>
            </c:numRef>
          </c:xVal>
          <c:yVal>
            <c:numRef>
              <c:f>N4574U!$D$11</c:f>
              <c:numCache>
                <c:formatCode>General</c:formatCode>
                <c:ptCount val="1"/>
                <c:pt idx="0">
                  <c:v>1530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86-4A1F-9131-E08C154EBFA0}"/>
            </c:ext>
          </c:extLst>
        </c:ser>
        <c:ser>
          <c:idx val="2"/>
          <c:order val="2"/>
          <c:tx>
            <c:v>Ldg</c:v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0.25</c:v>
                </c:pt>
              </c:numLit>
            </c:plus>
            <c:minus>
              <c:numLit>
                <c:formatCode>General</c:formatCode>
                <c:ptCount val="1"/>
                <c:pt idx="0">
                  <c:v>0.25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25</c:v>
                </c:pt>
              </c:numLit>
            </c:plus>
            <c:minus>
              <c:numLit>
                <c:formatCode>General</c:formatCode>
                <c:ptCount val="1"/>
                <c:pt idx="0">
                  <c:v>25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N4574U!$E$13</c:f>
              <c:numCache>
                <c:formatCode>0</c:formatCode>
                <c:ptCount val="1"/>
                <c:pt idx="0">
                  <c:v>52.134099999999997</c:v>
                </c:pt>
              </c:numCache>
            </c:numRef>
          </c:xVal>
          <c:yVal>
            <c:numRef>
              <c:f>N4574U!$D$13</c:f>
              <c:numCache>
                <c:formatCode>General</c:formatCode>
                <c:ptCount val="1"/>
                <c:pt idx="0">
                  <c:v>1410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86-4A1F-9131-E08C154EB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071872"/>
        <c:axId val="1"/>
      </c:scatterChart>
      <c:valAx>
        <c:axId val="596071872"/>
        <c:scaling>
          <c:orientation val="minMax"/>
          <c:max val="65"/>
          <c:min val="30"/>
        </c:scaling>
        <c:delete val="0"/>
        <c:axPos val="b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Loaded Aircraft Moment/1000 (lbin)</a:t>
                </a:r>
              </a:p>
            </c:rich>
          </c:tx>
          <c:layout>
            <c:manualLayout>
              <c:xMode val="edge"/>
              <c:yMode val="edge"/>
              <c:x val="0.51826821376691923"/>
              <c:y val="0.917570421807510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1150"/>
        <c:crossBetween val="midCat"/>
        <c:majorUnit val="5"/>
        <c:minorUnit val="2.5"/>
      </c:valAx>
      <c:valAx>
        <c:axId val="1"/>
        <c:scaling>
          <c:orientation val="minMax"/>
          <c:max val="1625"/>
          <c:min val="1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>
              <a:solidFill>
                <a:sysClr val="windowText" lastClr="000000">
                  <a:alpha val="10000"/>
                </a:sys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Loaded Aircraft</a:t>
                </a:r>
                <a:r>
                  <a:rPr lang="en-US" baseline="0"/>
                  <a:t> </a:t>
                </a:r>
                <a:r>
                  <a:rPr lang="en-US"/>
                  <a:t>Weight (lbs)</a:t>
                </a:r>
              </a:p>
            </c:rich>
          </c:tx>
          <c:layout>
            <c:manualLayout>
              <c:xMode val="edge"/>
              <c:yMode val="edge"/>
              <c:x val="2.165087956698241E-2"/>
              <c:y val="0.457700622067910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6071872"/>
        <c:crossesAt val="30"/>
        <c:crossBetween val="midCat"/>
        <c:majorUnit val="5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N205NB Wt&amp;CG</a:t>
            </a:r>
          </a:p>
        </c:rich>
      </c:tx>
      <c:layout>
        <c:manualLayout>
          <c:xMode val="edge"/>
          <c:yMode val="edge"/>
          <c:x val="0.3897161163379611"/>
          <c:y val="3.0368694070721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0203736972826"/>
          <c:y val="0.18004338394793937"/>
          <c:w val="0.8470912227588111"/>
          <c:h val="0.66160520607375317"/>
        </c:manualLayout>
      </c:layout>
      <c:scatterChart>
        <c:scatterStyle val="smoothMarker"/>
        <c:varyColors val="0"/>
        <c:ser>
          <c:idx val="0"/>
          <c:order val="0"/>
          <c:tx>
            <c:v>Envelope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Spec!$A$82:$A$86</c:f>
              <c:numCache>
                <c:formatCode>General</c:formatCode>
                <c:ptCount val="5"/>
                <c:pt idx="0">
                  <c:v>63</c:v>
                </c:pt>
                <c:pt idx="1">
                  <c:v>75</c:v>
                </c:pt>
                <c:pt idx="2">
                  <c:v>133.5</c:v>
                </c:pt>
                <c:pt idx="3">
                  <c:v>156.80000000000001</c:v>
                </c:pt>
                <c:pt idx="4">
                  <c:v>91</c:v>
                </c:pt>
              </c:numCache>
            </c:numRef>
          </c:xVal>
          <c:yVal>
            <c:numRef>
              <c:f>Spec!$B$82:$B$86</c:f>
              <c:numCache>
                <c:formatCode>General</c:formatCode>
                <c:ptCount val="5"/>
                <c:pt idx="0">
                  <c:v>1900</c:v>
                </c:pt>
                <c:pt idx="1">
                  <c:v>2270</c:v>
                </c:pt>
                <c:pt idx="2">
                  <c:v>3300</c:v>
                </c:pt>
                <c:pt idx="3">
                  <c:v>3300</c:v>
                </c:pt>
                <c:pt idx="4">
                  <c:v>1900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7-453F-B78F-7144466B5106}"/>
            </c:ext>
          </c:extLst>
        </c:ser>
        <c:ser>
          <c:idx val="1"/>
          <c:order val="1"/>
          <c:tx>
            <c:v>T/O</c:v>
          </c:tx>
          <c:spPr>
            <a:ln w="25400">
              <a:noFill/>
            </a:ln>
          </c:spPr>
          <c:marker>
            <c:symbol val="diamond"/>
            <c:size val="7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0.25</c:v>
                </c:pt>
              </c:numLit>
            </c:plus>
            <c:minus>
              <c:numLit>
                <c:formatCode>General</c:formatCode>
                <c:ptCount val="1"/>
                <c:pt idx="0">
                  <c:v>0.25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25</c:v>
                </c:pt>
              </c:numLit>
            </c:plus>
            <c:minus>
              <c:numLit>
                <c:formatCode>General</c:formatCode>
                <c:ptCount val="1"/>
                <c:pt idx="0">
                  <c:v>25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N205NB!$E$12</c:f>
              <c:numCache>
                <c:formatCode>0</c:formatCode>
                <c:ptCount val="1"/>
                <c:pt idx="0">
                  <c:v>106.749</c:v>
                </c:pt>
              </c:numCache>
            </c:numRef>
          </c:xVal>
          <c:yVal>
            <c:numRef>
              <c:f>N205NB!$D$12</c:f>
              <c:numCache>
                <c:formatCode>General</c:formatCode>
                <c:ptCount val="1"/>
                <c:pt idx="0">
                  <c:v>2815.5299999999997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D7-453F-B78F-7144466B5106}"/>
            </c:ext>
          </c:extLst>
        </c:ser>
        <c:ser>
          <c:idx val="2"/>
          <c:order val="2"/>
          <c:tx>
            <c:v>Ldg</c:v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0.25</c:v>
                </c:pt>
              </c:numLit>
            </c:plus>
            <c:minus>
              <c:numLit>
                <c:formatCode>General</c:formatCode>
                <c:ptCount val="1"/>
                <c:pt idx="0">
                  <c:v>0.25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25</c:v>
                </c:pt>
              </c:numLit>
            </c:plus>
            <c:minus>
              <c:numLit>
                <c:formatCode>General</c:formatCode>
                <c:ptCount val="1"/>
                <c:pt idx="0">
                  <c:v>25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N205NB!$E$14</c:f>
              <c:numCache>
                <c:formatCode>0</c:formatCode>
                <c:ptCount val="1"/>
                <c:pt idx="0">
                  <c:v>90.608999999999995</c:v>
                </c:pt>
              </c:numCache>
            </c:numRef>
          </c:xVal>
          <c:yVal>
            <c:numRef>
              <c:f>N205NB!$D$14</c:f>
              <c:numCache>
                <c:formatCode>General</c:formatCode>
                <c:ptCount val="1"/>
                <c:pt idx="0">
                  <c:v>2515.5299999999997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D7-453F-B78F-7144466B5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459208"/>
        <c:axId val="1"/>
      </c:scatterChart>
      <c:valAx>
        <c:axId val="389459208"/>
        <c:scaling>
          <c:orientation val="minMax"/>
          <c:max val="160"/>
          <c:min val="50"/>
        </c:scaling>
        <c:delete val="0"/>
        <c:axPos val="b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Loaded Aircraft Moment/1000 (lbin)</a:t>
                </a:r>
              </a:p>
            </c:rich>
          </c:tx>
          <c:layout>
            <c:manualLayout>
              <c:xMode val="edge"/>
              <c:yMode val="edge"/>
              <c:x val="0.51826821376691923"/>
              <c:y val="0.917570421807510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1150"/>
        <c:crossBetween val="midCat"/>
        <c:majorUnit val="10"/>
      </c:valAx>
      <c:valAx>
        <c:axId val="1"/>
        <c:scaling>
          <c:orientation val="minMax"/>
          <c:max val="3400"/>
          <c:min val="19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>
              <a:solidFill>
                <a:sysClr val="windowText" lastClr="000000">
                  <a:alpha val="10000"/>
                </a:sys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Loaded Aircraft</a:t>
                </a:r>
                <a:r>
                  <a:rPr lang="en-US" baseline="0"/>
                  <a:t> </a:t>
                </a:r>
                <a:r>
                  <a:rPr lang="en-US"/>
                  <a:t>Weight (lbs)</a:t>
                </a:r>
              </a:p>
            </c:rich>
          </c:tx>
          <c:layout>
            <c:manualLayout>
              <c:xMode val="edge"/>
              <c:yMode val="edge"/>
              <c:x val="2.165087956698241E-2"/>
              <c:y val="0.457700622067910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459208"/>
        <c:crossesAt val="30"/>
        <c:crossBetween val="midCat"/>
        <c:maj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N3779W Wt&amp;CG</a:t>
            </a:r>
          </a:p>
        </c:rich>
      </c:tx>
      <c:layout>
        <c:manualLayout>
          <c:xMode val="edge"/>
          <c:yMode val="edge"/>
          <c:x val="0.37057991513437055"/>
          <c:y val="2.85714285714285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29844413012731"/>
          <c:y val="0.15714285714285714"/>
          <c:w val="0.83309759547383311"/>
          <c:h val="0.70357142857142863"/>
        </c:manualLayout>
      </c:layout>
      <c:scatterChart>
        <c:scatterStyle val="smoothMarker"/>
        <c:varyColors val="0"/>
        <c:ser>
          <c:idx val="0"/>
          <c:order val="0"/>
          <c:tx>
            <c:v>Envelope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Spec!$A$23:$A$28</c:f>
              <c:numCache>
                <c:formatCode>General</c:formatCode>
                <c:ptCount val="6"/>
                <c:pt idx="0">
                  <c:v>78</c:v>
                </c:pt>
                <c:pt idx="1">
                  <c:v>81.400000000000006</c:v>
                </c:pt>
                <c:pt idx="2">
                  <c:v>91.4</c:v>
                </c:pt>
                <c:pt idx="3">
                  <c:v>95.5</c:v>
                </c:pt>
                <c:pt idx="4">
                  <c:v>96.2</c:v>
                </c:pt>
                <c:pt idx="5">
                  <c:v>96.2</c:v>
                </c:pt>
              </c:numCache>
            </c:numRef>
          </c:xVal>
          <c:yVal>
            <c:numRef>
              <c:f>Spec!$B$23:$B$28</c:f>
              <c:numCache>
                <c:formatCode>General</c:formatCode>
                <c:ptCount val="6"/>
                <c:pt idx="0">
                  <c:v>2060</c:v>
                </c:pt>
                <c:pt idx="1">
                  <c:v>2600</c:v>
                </c:pt>
                <c:pt idx="2">
                  <c:v>3400</c:v>
                </c:pt>
                <c:pt idx="3">
                  <c:v>3400</c:v>
                </c:pt>
                <c:pt idx="4">
                  <c:v>3300</c:v>
                </c:pt>
                <c:pt idx="5">
                  <c:v>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8C-4D87-9416-FB0C85F20E05}"/>
            </c:ext>
          </c:extLst>
        </c:ser>
        <c:ser>
          <c:idx val="1"/>
          <c:order val="1"/>
          <c:tx>
            <c:v>T/O</c:v>
          </c:tx>
          <c:spPr>
            <a:ln w="3175">
              <a:solidFill>
                <a:srgbClr val="339966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0.5</c:v>
                </c:pt>
              </c:numLit>
            </c:plus>
            <c:minus>
              <c:numLit>
                <c:formatCode>General</c:formatCode>
                <c:ptCount val="1"/>
                <c:pt idx="0">
                  <c:v>0.5</c:v>
                </c:pt>
              </c:numLit>
            </c:minus>
            <c:spPr>
              <a:ln w="12700">
                <a:solidFill>
                  <a:srgbClr val="339966"/>
                </a:solidFill>
                <a:prstDash val="solid"/>
              </a:ln>
            </c:spPr>
          </c:errBars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ln w="12700">
                <a:solidFill>
                  <a:srgbClr val="339966"/>
                </a:solidFill>
                <a:prstDash val="solid"/>
              </a:ln>
            </c:spPr>
          </c:errBars>
          <c:xVal>
            <c:numRef>
              <c:f>N3779W!$F$11</c:f>
              <c:numCache>
                <c:formatCode>0.0</c:formatCode>
                <c:ptCount val="1"/>
                <c:pt idx="0">
                  <c:v>91.77081008703415</c:v>
                </c:pt>
              </c:numCache>
            </c:numRef>
          </c:xVal>
          <c:yVal>
            <c:numRef>
              <c:f>N3779W!$D$11</c:f>
              <c:numCache>
                <c:formatCode>General</c:formatCode>
                <c:ptCount val="1"/>
                <c:pt idx="0">
                  <c:v>3136.7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8C-4D87-9416-FB0C85F20E05}"/>
            </c:ext>
          </c:extLst>
        </c:ser>
        <c:ser>
          <c:idx val="2"/>
          <c:order val="2"/>
          <c:tx>
            <c:v>Ldg</c:v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0.5</c:v>
                </c:pt>
              </c:numLit>
            </c:plus>
            <c:minus>
              <c:numLit>
                <c:formatCode>General</c:formatCode>
                <c:ptCount val="1"/>
                <c:pt idx="0">
                  <c:v>0.5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100</c:v>
                </c:pt>
              </c:numLit>
            </c:plus>
            <c:minus>
              <c:numLit>
                <c:formatCode>General</c:formatCode>
                <c:ptCount val="1"/>
                <c:pt idx="0">
                  <c:v>100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N3779W!$F$13</c:f>
              <c:numCache>
                <c:formatCode>0.0</c:formatCode>
                <c:ptCount val="1"/>
                <c:pt idx="0">
                  <c:v>91.466668992221031</c:v>
                </c:pt>
              </c:numCache>
            </c:numRef>
          </c:xVal>
          <c:yVal>
            <c:numRef>
              <c:f>N3779W!$D$13</c:f>
              <c:numCache>
                <c:formatCode>General</c:formatCode>
                <c:ptCount val="1"/>
                <c:pt idx="0">
                  <c:v>2866.7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8C-4D87-9416-FB0C85F20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826536"/>
        <c:axId val="1"/>
      </c:scatterChart>
      <c:valAx>
        <c:axId val="595826536"/>
        <c:scaling>
          <c:orientation val="minMax"/>
          <c:max val="100"/>
          <c:min val="78"/>
        </c:scaling>
        <c:delete val="0"/>
        <c:axPos val="b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Arm</a:t>
                </a:r>
              </a:p>
            </c:rich>
          </c:tx>
          <c:layout>
            <c:manualLayout>
              <c:xMode val="edge"/>
              <c:yMode val="edge"/>
              <c:x val="0.52192362093352196"/>
              <c:y val="0.923214285714285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2"/>
        <c:minorUnit val="1"/>
      </c:valAx>
      <c:valAx>
        <c:axId val="1"/>
        <c:scaling>
          <c:orientation val="minMax"/>
          <c:max val="3600"/>
          <c:min val="1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Weight</a:t>
                </a:r>
              </a:p>
            </c:rich>
          </c:tx>
          <c:layout>
            <c:manualLayout>
              <c:xMode val="edge"/>
              <c:yMode val="edge"/>
              <c:x val="2.2630834512022632E-2"/>
              <c:y val="0.462500000000000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5826536"/>
        <c:crosses val="autoZero"/>
        <c:crossBetween val="midCat"/>
        <c:majorUnit val="2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N542T Wt&amp;CG</a:t>
            </a:r>
          </a:p>
        </c:rich>
      </c:tx>
      <c:layout>
        <c:manualLayout>
          <c:xMode val="edge"/>
          <c:yMode val="edge"/>
          <c:x val="0.41340782897187356"/>
          <c:y val="2.59515445184736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6983240223464"/>
          <c:y val="0.14186851211072671"/>
          <c:w val="0.84078212290502796"/>
          <c:h val="0.72318339100346019"/>
        </c:manualLayout>
      </c:layout>
      <c:scatterChart>
        <c:scatterStyle val="smoothMarker"/>
        <c:varyColors val="0"/>
        <c:ser>
          <c:idx val="0"/>
          <c:order val="0"/>
          <c:tx>
            <c:v>Envelope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Spec!$A$37:$A$41</c:f>
              <c:numCache>
                <c:formatCode>General</c:formatCode>
                <c:ptCount val="5"/>
                <c:pt idx="0">
                  <c:v>77</c:v>
                </c:pt>
                <c:pt idx="1">
                  <c:v>77</c:v>
                </c:pt>
                <c:pt idx="2">
                  <c:v>82.1</c:v>
                </c:pt>
                <c:pt idx="3">
                  <c:v>85.7</c:v>
                </c:pt>
                <c:pt idx="4">
                  <c:v>85.7</c:v>
                </c:pt>
              </c:numCache>
            </c:numRef>
          </c:xVal>
          <c:yVal>
            <c:numRef>
              <c:f>Spec!$B$37:$B$41</c:f>
              <c:numCache>
                <c:formatCode>General</c:formatCode>
                <c:ptCount val="5"/>
                <c:pt idx="0">
                  <c:v>2400</c:v>
                </c:pt>
                <c:pt idx="1">
                  <c:v>2800</c:v>
                </c:pt>
                <c:pt idx="2">
                  <c:v>3125</c:v>
                </c:pt>
                <c:pt idx="3">
                  <c:v>3125</c:v>
                </c:pt>
                <c:pt idx="4">
                  <c:v>2400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9B-4FD3-9B6E-D87112ABF413}"/>
            </c:ext>
          </c:extLst>
        </c:ser>
        <c:ser>
          <c:idx val="1"/>
          <c:order val="1"/>
          <c:tx>
            <c:v>T/O</c:v>
          </c:tx>
          <c:spPr>
            <a:ln w="3175">
              <a:solidFill>
                <a:srgbClr val="339966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dLbls>
            <c:spPr>
              <a:solidFill>
                <a:srgbClr val="CCFFCC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0.25</c:v>
                </c:pt>
              </c:numLit>
            </c:plus>
            <c:minus>
              <c:numLit>
                <c:formatCode>General</c:formatCode>
                <c:ptCount val="1"/>
                <c:pt idx="0">
                  <c:v>0.25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25</c:v>
                </c:pt>
              </c:numLit>
            </c:plus>
            <c:minus>
              <c:numLit>
                <c:formatCode>General</c:formatCode>
                <c:ptCount val="1"/>
                <c:pt idx="0">
                  <c:v>25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N542T!$F$11</c:f>
              <c:numCache>
                <c:formatCode>0.0</c:formatCode>
                <c:ptCount val="1"/>
                <c:pt idx="0">
                  <c:v>83.764629388816644</c:v>
                </c:pt>
              </c:numCache>
            </c:numRef>
          </c:xVal>
          <c:yVal>
            <c:numRef>
              <c:f>N542T!$D$11</c:f>
              <c:numCache>
                <c:formatCode>General</c:formatCode>
                <c:ptCount val="1"/>
                <c:pt idx="0">
                  <c:v>3076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9B-4FD3-9B6E-D87112ABF413}"/>
            </c:ext>
          </c:extLst>
        </c:ser>
        <c:ser>
          <c:idx val="2"/>
          <c:order val="2"/>
          <c:tx>
            <c:v>Ldg</c:v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dLbls>
            <c:spPr>
              <a:solidFill>
                <a:srgbClr val="CCFFCC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0.25</c:v>
                </c:pt>
              </c:numLit>
            </c:plus>
            <c:minus>
              <c:numLit>
                <c:formatCode>General</c:formatCode>
                <c:ptCount val="1"/>
                <c:pt idx="0">
                  <c:v>0.25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25</c:v>
                </c:pt>
              </c:numLit>
            </c:plus>
            <c:minus>
              <c:numLit>
                <c:formatCode>General</c:formatCode>
                <c:ptCount val="1"/>
                <c:pt idx="0">
                  <c:v>25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N542T!$F$13</c:f>
              <c:numCache>
                <c:formatCode>0.0</c:formatCode>
                <c:ptCount val="1"/>
                <c:pt idx="0">
                  <c:v>84.926362297496311</c:v>
                </c:pt>
              </c:numCache>
            </c:numRef>
          </c:xVal>
          <c:yVal>
            <c:numRef>
              <c:f>N542T!$D$13</c:f>
              <c:numCache>
                <c:formatCode>General</c:formatCode>
                <c:ptCount val="1"/>
                <c:pt idx="0">
                  <c:v>2716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9B-4FD3-9B6E-D87112ABF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072528"/>
        <c:axId val="1"/>
      </c:scatterChart>
      <c:valAx>
        <c:axId val="596072528"/>
        <c:scaling>
          <c:orientation val="minMax"/>
          <c:max val="88"/>
          <c:min val="7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Center of Gravity - inches aft of Datum</a:t>
                </a:r>
              </a:p>
            </c:rich>
          </c:tx>
          <c:layout>
            <c:manualLayout>
              <c:xMode val="edge"/>
              <c:yMode val="edge"/>
              <c:x val="0.3547485772199267"/>
              <c:y val="0.925605491621239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2400"/>
        <c:crossBetween val="midCat"/>
        <c:majorUnit val="1"/>
        <c:minorUnit val="1"/>
      </c:valAx>
      <c:valAx>
        <c:axId val="1"/>
        <c:scaling>
          <c:orientation val="minMax"/>
          <c:max val="3200"/>
          <c:min val="2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Weight in lbs</a:t>
                </a:r>
              </a:p>
            </c:rich>
          </c:tx>
          <c:layout>
            <c:manualLayout>
              <c:xMode val="edge"/>
              <c:yMode val="edge"/>
              <c:x val="2.2346266122675259E-2"/>
              <c:y val="0.422145366444579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6072528"/>
        <c:crossesAt val="75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N764DH</a:t>
            </a:r>
            <a:r>
              <a:rPr lang="en-US" baseline="0"/>
              <a:t> </a:t>
            </a:r>
            <a:r>
              <a:rPr lang="en-US"/>
              <a:t>Wt&amp;CG</a:t>
            </a:r>
          </a:p>
        </c:rich>
      </c:tx>
      <c:layout>
        <c:manualLayout>
          <c:xMode val="edge"/>
          <c:yMode val="edge"/>
          <c:x val="0.42086577206018261"/>
          <c:y val="4.55342834211839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6983240223464"/>
          <c:y val="0.14186851211072671"/>
          <c:w val="0.84078212290502796"/>
          <c:h val="0.72318339100346019"/>
        </c:manualLayout>
      </c:layout>
      <c:scatterChart>
        <c:scatterStyle val="smoothMarker"/>
        <c:varyColors val="0"/>
        <c:ser>
          <c:idx val="0"/>
          <c:order val="0"/>
          <c:tx>
            <c:v>Envelope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Spec!$A$44:$A$48</c:f>
              <c:numCache>
                <c:formatCode>General</c:formatCode>
                <c:ptCount val="5"/>
                <c:pt idx="0">
                  <c:v>77</c:v>
                </c:pt>
                <c:pt idx="1">
                  <c:v>77</c:v>
                </c:pt>
                <c:pt idx="2">
                  <c:v>82.1</c:v>
                </c:pt>
                <c:pt idx="3">
                  <c:v>86.7</c:v>
                </c:pt>
                <c:pt idx="4">
                  <c:v>86.7</c:v>
                </c:pt>
              </c:numCache>
            </c:numRef>
          </c:xVal>
          <c:yVal>
            <c:numRef>
              <c:f>Spec!$B$44:$B$48</c:f>
              <c:numCache>
                <c:formatCode>General</c:formatCode>
                <c:ptCount val="5"/>
                <c:pt idx="0">
                  <c:v>2400</c:v>
                </c:pt>
                <c:pt idx="1">
                  <c:v>2800</c:v>
                </c:pt>
                <c:pt idx="2">
                  <c:v>3600</c:v>
                </c:pt>
                <c:pt idx="3">
                  <c:v>3600</c:v>
                </c:pt>
                <c:pt idx="4">
                  <c:v>2400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BE-46CF-AD22-903674FAB94C}"/>
            </c:ext>
          </c:extLst>
        </c:ser>
        <c:ser>
          <c:idx val="1"/>
          <c:order val="1"/>
          <c:tx>
            <c:v>T/O</c:v>
          </c:tx>
          <c:spPr>
            <a:ln w="3175">
              <a:solidFill>
                <a:srgbClr val="339966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dLbls>
            <c:spPr>
              <a:solidFill>
                <a:srgbClr val="CCFFCC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0.25</c:v>
                </c:pt>
              </c:numLit>
            </c:plus>
            <c:minus>
              <c:numLit>
                <c:formatCode>General</c:formatCode>
                <c:ptCount val="1"/>
                <c:pt idx="0">
                  <c:v>0.25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25</c:v>
                </c:pt>
              </c:numLit>
            </c:plus>
            <c:minus>
              <c:numLit>
                <c:formatCode>General</c:formatCode>
                <c:ptCount val="1"/>
                <c:pt idx="0">
                  <c:v>25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N764DH!$F$11</c:f>
              <c:numCache>
                <c:formatCode>0.0</c:formatCode>
                <c:ptCount val="1"/>
                <c:pt idx="0">
                  <c:v>84.492640933074142</c:v>
                </c:pt>
              </c:numCache>
            </c:numRef>
          </c:xVal>
          <c:yVal>
            <c:numRef>
              <c:f>N764DH!$D$11</c:f>
              <c:numCache>
                <c:formatCode>General</c:formatCode>
                <c:ptCount val="1"/>
                <c:pt idx="0">
                  <c:v>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BE-46CF-AD22-903674FAB94C}"/>
            </c:ext>
          </c:extLst>
        </c:ser>
        <c:ser>
          <c:idx val="2"/>
          <c:order val="2"/>
          <c:tx>
            <c:v>Ldg</c:v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dLbls>
            <c:spPr>
              <a:solidFill>
                <a:srgbClr val="CCFFCC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0.25</c:v>
                </c:pt>
              </c:numLit>
            </c:plus>
            <c:minus>
              <c:numLit>
                <c:formatCode>General</c:formatCode>
                <c:ptCount val="1"/>
                <c:pt idx="0">
                  <c:v>0.25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25</c:v>
                </c:pt>
              </c:numLit>
            </c:plus>
            <c:minus>
              <c:numLit>
                <c:formatCode>General</c:formatCode>
                <c:ptCount val="1"/>
                <c:pt idx="0">
                  <c:v>25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N764DH!$F$13</c:f>
              <c:numCache>
                <c:formatCode>0.0</c:formatCode>
                <c:ptCount val="1"/>
                <c:pt idx="0">
                  <c:v>85.547053378586853</c:v>
                </c:pt>
              </c:numCache>
            </c:numRef>
          </c:xVal>
          <c:yVal>
            <c:numRef>
              <c:f>N764DH!$D$13</c:f>
              <c:numCache>
                <c:formatCode>General</c:formatCode>
                <c:ptCount val="1"/>
                <c:pt idx="0">
                  <c:v>3241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BE-46CF-AD22-903674FAB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074168"/>
        <c:axId val="1"/>
      </c:scatterChart>
      <c:valAx>
        <c:axId val="596074168"/>
        <c:scaling>
          <c:orientation val="minMax"/>
          <c:max val="88"/>
          <c:min val="7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Center of Gravity - inches aft of Datum</a:t>
                </a:r>
              </a:p>
            </c:rich>
          </c:tx>
          <c:layout>
            <c:manualLayout>
              <c:xMode val="edge"/>
              <c:yMode val="edge"/>
              <c:x val="0.35474852028472964"/>
              <c:y val="0.925605431552460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2400"/>
        <c:crossBetween val="midCat"/>
        <c:majorUnit val="1"/>
        <c:minorUnit val="1"/>
      </c:valAx>
      <c:valAx>
        <c:axId val="1"/>
        <c:scaling>
          <c:orientation val="minMax"/>
          <c:max val="3800"/>
          <c:min val="2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Weight in lbs</a:t>
                </a:r>
              </a:p>
            </c:rich>
          </c:tx>
          <c:layout>
            <c:manualLayout>
              <c:xMode val="edge"/>
              <c:yMode val="edge"/>
              <c:x val="2.2346267749395174E-2"/>
              <c:y val="0.42214528969002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6074168"/>
        <c:crossesAt val="75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N9767R Wt&amp;CG</a:t>
            </a:r>
          </a:p>
        </c:rich>
      </c:tx>
      <c:layout>
        <c:manualLayout>
          <c:xMode val="edge"/>
          <c:yMode val="edge"/>
          <c:x val="0.41340783000927278"/>
          <c:y val="2.59516036105242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6983240223464"/>
          <c:y val="0.14186851211072671"/>
          <c:w val="0.84078212290502796"/>
          <c:h val="0.72318339100346019"/>
        </c:manualLayout>
      </c:layout>
      <c:scatterChart>
        <c:scatterStyle val="smoothMarker"/>
        <c:varyColors val="0"/>
        <c:ser>
          <c:idx val="0"/>
          <c:order val="0"/>
          <c:tx>
            <c:v>Envelope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Spec!$A$51:$A$56</c:f>
              <c:numCache>
                <c:formatCode>General</c:formatCode>
                <c:ptCount val="6"/>
                <c:pt idx="0">
                  <c:v>77</c:v>
                </c:pt>
                <c:pt idx="1">
                  <c:v>77</c:v>
                </c:pt>
                <c:pt idx="2">
                  <c:v>82.1</c:v>
                </c:pt>
                <c:pt idx="3">
                  <c:v>84.7</c:v>
                </c:pt>
                <c:pt idx="4">
                  <c:v>85.7</c:v>
                </c:pt>
                <c:pt idx="5">
                  <c:v>85.7</c:v>
                </c:pt>
              </c:numCache>
            </c:numRef>
          </c:xVal>
          <c:yVal>
            <c:numRef>
              <c:f>Spec!$B$51:$B$56</c:f>
              <c:numCache>
                <c:formatCode>General</c:formatCode>
                <c:ptCount val="6"/>
                <c:pt idx="0">
                  <c:v>1900</c:v>
                </c:pt>
                <c:pt idx="1">
                  <c:v>2475</c:v>
                </c:pt>
                <c:pt idx="2">
                  <c:v>2950</c:v>
                </c:pt>
                <c:pt idx="3">
                  <c:v>2950</c:v>
                </c:pt>
                <c:pt idx="4">
                  <c:v>2525</c:v>
                </c:pt>
                <c:pt idx="5">
                  <c:v>1900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B8-4974-8C7F-A63A27C3370E}"/>
            </c:ext>
          </c:extLst>
        </c:ser>
        <c:ser>
          <c:idx val="1"/>
          <c:order val="1"/>
          <c:tx>
            <c:v>T/O</c:v>
          </c:tx>
          <c:spPr>
            <a:ln w="3175">
              <a:solidFill>
                <a:srgbClr val="339966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dLbls>
            <c:spPr>
              <a:solidFill>
                <a:srgbClr val="CCFFCC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0.25</c:v>
                </c:pt>
              </c:numLit>
            </c:plus>
            <c:minus>
              <c:numLit>
                <c:formatCode>General</c:formatCode>
                <c:ptCount val="1"/>
                <c:pt idx="0">
                  <c:v>0.25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25</c:v>
                </c:pt>
              </c:numLit>
            </c:plus>
            <c:minus>
              <c:numLit>
                <c:formatCode>General</c:formatCode>
                <c:ptCount val="1"/>
                <c:pt idx="0">
                  <c:v>25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N9767R!$F$13</c:f>
              <c:numCache>
                <c:formatCode>0.0</c:formatCode>
                <c:ptCount val="1"/>
                <c:pt idx="0">
                  <c:v>82.887151597552688</c:v>
                </c:pt>
              </c:numCache>
            </c:numRef>
          </c:xVal>
          <c:yVal>
            <c:numRef>
              <c:f>N9767R!$D$13</c:f>
              <c:numCache>
                <c:formatCode>General</c:formatCode>
                <c:ptCount val="1"/>
                <c:pt idx="0">
                  <c:v>2942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B8-4974-8C7F-A63A27C3370E}"/>
            </c:ext>
          </c:extLst>
        </c:ser>
        <c:ser>
          <c:idx val="2"/>
          <c:order val="2"/>
          <c:tx>
            <c:v>Ldg</c:v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dLbls>
            <c:spPr>
              <a:solidFill>
                <a:srgbClr val="CCFFCC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0.25</c:v>
                </c:pt>
              </c:numLit>
            </c:plus>
            <c:minus>
              <c:numLit>
                <c:formatCode>General</c:formatCode>
                <c:ptCount val="1"/>
                <c:pt idx="0">
                  <c:v>0.25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25</c:v>
                </c:pt>
              </c:numLit>
            </c:plus>
            <c:minus>
              <c:numLit>
                <c:formatCode>General</c:formatCode>
                <c:ptCount val="1"/>
                <c:pt idx="0">
                  <c:v>25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N9767R!$F$16</c:f>
              <c:numCache>
                <c:formatCode>0.0</c:formatCode>
                <c:ptCount val="1"/>
                <c:pt idx="0">
                  <c:v>83.549742078113482</c:v>
                </c:pt>
              </c:numCache>
            </c:numRef>
          </c:xVal>
          <c:yVal>
            <c:numRef>
              <c:f>N9767R!$D$16</c:f>
              <c:numCache>
                <c:formatCode>General</c:formatCode>
                <c:ptCount val="1"/>
                <c:pt idx="0">
                  <c:v>2714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B8-4974-8C7F-A63A27C33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970288"/>
        <c:axId val="1"/>
      </c:scatterChart>
      <c:valAx>
        <c:axId val="588970288"/>
        <c:scaling>
          <c:orientation val="minMax"/>
          <c:max val="88"/>
          <c:min val="7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Center of Gravity - inches aft of Datum</a:t>
                </a:r>
              </a:p>
            </c:rich>
          </c:tx>
          <c:layout>
            <c:manualLayout>
              <c:xMode val="edge"/>
              <c:yMode val="edge"/>
              <c:x val="0.35474861301020005"/>
              <c:y val="0.92560548833834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2000"/>
        <c:crossBetween val="midCat"/>
        <c:majorUnit val="1"/>
        <c:minorUnit val="1"/>
      </c:valAx>
      <c:valAx>
        <c:axId val="1"/>
        <c:scaling>
          <c:orientation val="minMax"/>
          <c:max val="3000"/>
          <c:min val="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Weight in lbs</a:t>
                </a:r>
              </a:p>
            </c:rich>
          </c:tx>
          <c:layout>
            <c:manualLayout>
              <c:xMode val="edge"/>
              <c:yMode val="edge"/>
              <c:x val="2.2346330960126989E-2"/>
              <c:y val="0.422145402556387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970288"/>
        <c:crossesAt val="75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0</xdr:rowOff>
    </xdr:from>
    <xdr:to>
      <xdr:col>15</xdr:col>
      <xdr:colOff>336550</xdr:colOff>
      <xdr:row>24</xdr:row>
      <xdr:rowOff>82550</xdr:rowOff>
    </xdr:to>
    <xdr:graphicFrame macro="">
      <xdr:nvGraphicFramePr>
        <xdr:cNvPr id="1088" name="Chart 1">
          <a:extLst>
            <a:ext uri="{FF2B5EF4-FFF2-40B4-BE49-F238E27FC236}">
              <a16:creationId xmlns:a16="http://schemas.microsoft.com/office/drawing/2014/main" id="{5B0A60FA-2ED8-460A-9A3F-9FAF8D0E8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0</xdr:row>
      <xdr:rowOff>25400</xdr:rowOff>
    </xdr:from>
    <xdr:to>
      <xdr:col>17</xdr:col>
      <xdr:colOff>44450</xdr:colOff>
      <xdr:row>31</xdr:row>
      <xdr:rowOff>63500</xdr:rowOff>
    </xdr:to>
    <xdr:graphicFrame macro="">
      <xdr:nvGraphicFramePr>
        <xdr:cNvPr id="81972" name="Chart 1">
          <a:extLst>
            <a:ext uri="{FF2B5EF4-FFF2-40B4-BE49-F238E27FC236}">
              <a16:creationId xmlns:a16="http://schemas.microsoft.com/office/drawing/2014/main" id="{478C7C1E-2C4E-4174-AEC8-8F2DFA74E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0.88662</cdr:x>
      <cdr:y>0.25269</cdr:y>
    </cdr:from>
    <cdr:to>
      <cdr:x>0.95886</cdr:x>
      <cdr:y>0.28193</cdr:y>
    </cdr:to>
    <cdr:sp macro="" textlink="">
      <cdr:nvSpPr>
        <cdr:cNvPr id="2050" name="WordArt 2"/>
        <cdr:cNvSpPr>
          <a:spLocks xmlns:a="http://schemas.openxmlformats.org/drawingml/2006/main" noChangeArrowheads="1" noChangeShapeType="1" noTextEdit="1"/>
        </cdr:cNvSpPr>
      </cdr:nvSpPr>
      <cdr:spPr bwMode="auto">
        <a:xfrm xmlns:a="http://schemas.openxmlformats.org/drawingml/2006/main">
          <a:off x="5465216" y="1293310"/>
          <a:ext cx="448634" cy="1870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fromWordArt="1">
          <a:prstTxWarp prst="textPlain">
            <a:avLst>
              <a:gd name="adj" fmla="val 50000"/>
            </a:avLst>
          </a:prstTxWarp>
        </a:bodyPr>
        <a:lstStyle xmlns:a="http://schemas.openxmlformats.org/drawingml/2006/main"/>
        <a:p xmlns:a="http://schemas.openxmlformats.org/drawingml/2006/main">
          <a:pPr algn="ctr" rtl="0"/>
          <a:r>
            <a:rPr lang="en-US" sz="12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Times New Roman"/>
              <a:cs typeface="Times New Roman"/>
            </a:rPr>
            <a:t>3600 lbs</a:t>
          </a:r>
        </a:p>
      </cdr:txBody>
    </cdr:sp>
  </cdr:relSizeAnchor>
  <cdr:relSizeAnchor xmlns:cdr="http://schemas.openxmlformats.org/drawingml/2006/chartDrawing">
    <cdr:from>
      <cdr:x>0.21781</cdr:x>
      <cdr:y>0.6189</cdr:y>
    </cdr:from>
    <cdr:to>
      <cdr:x>0.28439</cdr:x>
      <cdr:y>0.64789</cdr:y>
    </cdr:to>
    <cdr:sp macro="" textlink="">
      <cdr:nvSpPr>
        <cdr:cNvPr id="2051" name="WordArt 3"/>
        <cdr:cNvSpPr>
          <a:spLocks xmlns:a="http://schemas.openxmlformats.org/drawingml/2006/main" noChangeArrowheads="1" noChangeShapeType="1" noTextEdit="1"/>
        </cdr:cNvSpPr>
      </cdr:nvSpPr>
      <cdr:spPr bwMode="auto">
        <a:xfrm xmlns:a="http://schemas.openxmlformats.org/drawingml/2006/main">
          <a:off x="945626" y="3639422"/>
          <a:ext cx="448634" cy="1870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fromWordArt="1">
          <a:prstTxWarp prst="textPlain">
            <a:avLst>
              <a:gd name="adj" fmla="val 50000"/>
            </a:avLst>
          </a:prstTxWarp>
        </a:bodyPr>
        <a:lstStyle xmlns:a="http://schemas.openxmlformats.org/drawingml/2006/main"/>
        <a:p xmlns:a="http://schemas.openxmlformats.org/drawingml/2006/main">
          <a:pPr algn="ctr" rtl="0"/>
          <a:r>
            <a:rPr lang="en-US" sz="12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Times New Roman"/>
              <a:cs typeface="Times New Roman"/>
            </a:rPr>
            <a:t>2800 lbs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0</xdr:row>
      <xdr:rowOff>82550</xdr:rowOff>
    </xdr:from>
    <xdr:to>
      <xdr:col>16</xdr:col>
      <xdr:colOff>247650</xdr:colOff>
      <xdr:row>25</xdr:row>
      <xdr:rowOff>0</xdr:rowOff>
    </xdr:to>
    <xdr:graphicFrame macro="">
      <xdr:nvGraphicFramePr>
        <xdr:cNvPr id="134265" name="Chart 1">
          <a:extLst>
            <a:ext uri="{FF2B5EF4-FFF2-40B4-BE49-F238E27FC236}">
              <a16:creationId xmlns:a16="http://schemas.microsoft.com/office/drawing/2014/main" id="{FCDDBBC1-0099-4443-A2FA-6F54A604C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139699</xdr:colOff>
      <xdr:row>3</xdr:row>
      <xdr:rowOff>44450</xdr:rowOff>
    </xdr:from>
    <xdr:to>
      <xdr:col>15</xdr:col>
      <xdr:colOff>203536</xdr:colOff>
      <xdr:row>4</xdr:row>
      <xdr:rowOff>69678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88756D71-3B49-456D-8879-D0E3188032E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134599" y="819150"/>
          <a:ext cx="714375" cy="238125"/>
        </a:xfrm>
        <a:prstGeom prst="rect">
          <a:avLst/>
        </a:prstGeom>
      </xdr:spPr>
      <xdr:txBody>
        <a:bodyPr wrap="square" numCol="1" fromWordArt="1">
          <a:prstTxWarp prst="textPlain">
            <a:avLst>
              <a:gd name="adj" fmla="val 50000"/>
            </a:avLst>
          </a:prstTxWarp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200"/>
            </a:lnSpc>
          </a:pPr>
          <a:r>
            <a:rPr lang="en-US" sz="12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Times New Roman"/>
              <a:cs typeface="Times New Roman"/>
            </a:rPr>
            <a:t>2950 lbs</a:t>
          </a:r>
        </a:p>
      </xdr:txBody>
    </xdr:sp>
    <xdr:clientData/>
  </xdr:twoCellAnchor>
  <xdr:twoCellAnchor>
    <xdr:from>
      <xdr:col>14</xdr:col>
      <xdr:colOff>400051</xdr:colOff>
      <xdr:row>10</xdr:row>
      <xdr:rowOff>127000</xdr:rowOff>
    </xdr:from>
    <xdr:to>
      <xdr:col>16</xdr:col>
      <xdr:colOff>69851</xdr:colOff>
      <xdr:row>12</xdr:row>
      <xdr:rowOff>12700</xdr:rowOff>
    </xdr:to>
    <xdr:sp macro="" textlink="">
      <xdr:nvSpPr>
        <xdr:cNvPr id="4" name="WordArt 2">
          <a:extLst>
            <a:ext uri="{FF2B5EF4-FFF2-40B4-BE49-F238E27FC236}">
              <a16:creationId xmlns:a16="http://schemas.microsoft.com/office/drawing/2014/main" id="{576FFD7E-C872-4F1E-80CE-D0B9EBF7DCE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534651" y="2333625"/>
          <a:ext cx="723900" cy="228600"/>
        </a:xfrm>
        <a:prstGeom prst="rect">
          <a:avLst/>
        </a:prstGeom>
      </xdr:spPr>
      <xdr:txBody>
        <a:bodyPr wrap="square" numCol="1" fromWordArt="1">
          <a:prstTxWarp prst="textPlain">
            <a:avLst>
              <a:gd name="adj" fmla="val 50000"/>
            </a:avLst>
          </a:prstTxWarp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en-US" sz="12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Times New Roman"/>
              <a:cs typeface="Times New Roman"/>
            </a:rPr>
            <a:t>2525 lbs</a:t>
          </a:r>
        </a:p>
      </xdr:txBody>
    </xdr:sp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0.19487</cdr:x>
      <cdr:y>0.47892</cdr:y>
    </cdr:from>
    <cdr:to>
      <cdr:x>0.29122</cdr:x>
      <cdr:y>0.52426</cdr:y>
    </cdr:to>
    <cdr:sp macro="" textlink="">
      <cdr:nvSpPr>
        <cdr:cNvPr id="2051" name="WordArt 3"/>
        <cdr:cNvSpPr>
          <a:spLocks xmlns:a="http://schemas.openxmlformats.org/drawingml/2006/main" noChangeArrowheads="1" noChangeShapeType="1" noTextEdit="1"/>
        </cdr:cNvSpPr>
      </cdr:nvSpPr>
      <cdr:spPr bwMode="auto">
        <a:xfrm xmlns:a="http://schemas.openxmlformats.org/drawingml/2006/main">
          <a:off x="860959" y="2282169"/>
          <a:ext cx="672566" cy="2514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fromWordArt="1">
          <a:prstTxWarp prst="textPlain">
            <a:avLst>
              <a:gd name="adj" fmla="val 50000"/>
            </a:avLst>
          </a:prstTxWarp>
        </a:bodyPr>
        <a:lstStyle xmlns:a="http://schemas.openxmlformats.org/drawingml/2006/main"/>
        <a:p xmlns:a="http://schemas.openxmlformats.org/drawingml/2006/main">
          <a:pPr algn="ctr" rtl="0"/>
          <a:r>
            <a:rPr lang="en-US" sz="12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Times New Roman"/>
              <a:cs typeface="Times New Roman"/>
            </a:rPr>
            <a:t>2475 lbs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0</xdr:row>
      <xdr:rowOff>6350</xdr:rowOff>
    </xdr:from>
    <xdr:to>
      <xdr:col>16</xdr:col>
      <xdr:colOff>152400</xdr:colOff>
      <xdr:row>26</xdr:row>
      <xdr:rowOff>44450</xdr:rowOff>
    </xdr:to>
    <xdr:graphicFrame macro="">
      <xdr:nvGraphicFramePr>
        <xdr:cNvPr id="300056" name="Chart 1">
          <a:extLst>
            <a:ext uri="{FF2B5EF4-FFF2-40B4-BE49-F238E27FC236}">
              <a16:creationId xmlns:a16="http://schemas.microsoft.com/office/drawing/2014/main" id="{EBBAE4B3-00B3-4CF8-BB87-6FEA5C2A6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0</xdr:row>
      <xdr:rowOff>31750</xdr:rowOff>
    </xdr:from>
    <xdr:to>
      <xdr:col>15</xdr:col>
      <xdr:colOff>273050</xdr:colOff>
      <xdr:row>27</xdr:row>
      <xdr:rowOff>69850</xdr:rowOff>
    </xdr:to>
    <xdr:graphicFrame macro="">
      <xdr:nvGraphicFramePr>
        <xdr:cNvPr id="385040" name="Chart 1">
          <a:extLst>
            <a:ext uri="{FF2B5EF4-FFF2-40B4-BE49-F238E27FC236}">
              <a16:creationId xmlns:a16="http://schemas.microsoft.com/office/drawing/2014/main" id="{E60ACF86-C55A-4D7D-BD3D-F7F1A2B99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0</xdr:row>
      <xdr:rowOff>44450</xdr:rowOff>
    </xdr:from>
    <xdr:to>
      <xdr:col>16</xdr:col>
      <xdr:colOff>228600</xdr:colOff>
      <xdr:row>21</xdr:row>
      <xdr:rowOff>101600</xdr:rowOff>
    </xdr:to>
    <xdr:graphicFrame macro="">
      <xdr:nvGraphicFramePr>
        <xdr:cNvPr id="509955" name="Chart 1">
          <a:extLst>
            <a:ext uri="{FF2B5EF4-FFF2-40B4-BE49-F238E27FC236}">
              <a16:creationId xmlns:a16="http://schemas.microsoft.com/office/drawing/2014/main" id="{5740FCF7-ECD4-4DE0-A691-9F831ED4E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pic>
      <cdr:nvPicPr>
        <cdr:cNvPr id="4" name="chart">
          <a:extLst xmlns:a="http://schemas.openxmlformats.org/drawingml/2006/main">
            <a:ext uri="{FF2B5EF4-FFF2-40B4-BE49-F238E27FC236}">
              <a16:creationId xmlns:a16="http://schemas.microsoft.com/office/drawing/2014/main" id="{F35D5275-C947-4648-BF6B-E89943E88F3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pic>
      <cdr:nvPicPr>
        <cdr:cNvPr id="5" name="chart">
          <a:extLst xmlns:a="http://schemas.openxmlformats.org/drawingml/2006/main">
            <a:ext uri="{FF2B5EF4-FFF2-40B4-BE49-F238E27FC236}">
              <a16:creationId xmlns:a16="http://schemas.microsoft.com/office/drawing/2014/main" id="{F7EE4B85-2AA9-4591-8705-79FBBADF3C2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0</xdr:row>
      <xdr:rowOff>95250</xdr:rowOff>
    </xdr:from>
    <xdr:to>
      <xdr:col>15</xdr:col>
      <xdr:colOff>273050</xdr:colOff>
      <xdr:row>30</xdr:row>
      <xdr:rowOff>101600</xdr:rowOff>
    </xdr:to>
    <xdr:graphicFrame macro="">
      <xdr:nvGraphicFramePr>
        <xdr:cNvPr id="2112" name="Chart 1">
          <a:extLst>
            <a:ext uri="{FF2B5EF4-FFF2-40B4-BE49-F238E27FC236}">
              <a16:creationId xmlns:a16="http://schemas.microsoft.com/office/drawing/2014/main" id="{EDB2ACEC-F1D5-499D-B80A-F3E4F9717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0.72567</cdr:x>
      <cdr:y>0.35626</cdr:y>
    </cdr:from>
    <cdr:to>
      <cdr:x>0.89728</cdr:x>
      <cdr:y>0.37518</cdr:y>
    </cdr:to>
    <cdr:sp macro="" textlink="">
      <cdr:nvSpPr>
        <cdr:cNvPr id="3073" name="WordArt 1"/>
        <cdr:cNvSpPr>
          <a:spLocks xmlns:a="http://schemas.openxmlformats.org/drawingml/2006/main" noChangeArrowheads="1" noChangeShapeType="1" noTextEdit="1"/>
        </cdr:cNvSpPr>
      </cdr:nvSpPr>
      <cdr:spPr bwMode="auto">
        <a:xfrm xmlns:a="http://schemas.openxmlformats.org/drawingml/2006/main">
          <a:off x="4118094" y="1913033"/>
          <a:ext cx="1071967" cy="1194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fromWordArt="1">
          <a:prstTxWarp prst="textPlain">
            <a:avLst>
              <a:gd name="adj" fmla="val 50000"/>
            </a:avLst>
          </a:prstTxWarp>
        </a:bodyPr>
        <a:lstStyle xmlns:a="http://schemas.openxmlformats.org/drawingml/2006/main"/>
        <a:p xmlns:a="http://schemas.openxmlformats.org/drawingml/2006/main">
          <a:pPr algn="ctr" rtl="0"/>
          <a:r>
            <a:rPr lang="en-US" sz="1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Times New Roman"/>
              <a:cs typeface="Times New Roman"/>
            </a:rPr>
            <a:t>2325 lbs Normal Category</a:t>
          </a:r>
        </a:p>
      </cdr:txBody>
    </cdr:sp>
  </cdr:relSizeAnchor>
  <cdr:relSizeAnchor xmlns:cdr="http://schemas.openxmlformats.org/drawingml/2006/chartDrawing">
    <cdr:from>
      <cdr:x>0.40555</cdr:x>
      <cdr:y>0.48822</cdr:y>
    </cdr:from>
    <cdr:to>
      <cdr:x>0.56954</cdr:x>
      <cdr:y>0.50763</cdr:y>
    </cdr:to>
    <cdr:sp macro="" textlink="">
      <cdr:nvSpPr>
        <cdr:cNvPr id="3074" name="WordArt 2"/>
        <cdr:cNvSpPr>
          <a:spLocks xmlns:a="http://schemas.openxmlformats.org/drawingml/2006/main" noChangeArrowheads="1" noChangeShapeType="1" noTextEdit="1"/>
        </cdr:cNvSpPr>
      </cdr:nvSpPr>
      <cdr:spPr bwMode="auto">
        <a:xfrm xmlns:a="http://schemas.openxmlformats.org/drawingml/2006/main">
          <a:off x="2103414" y="2726063"/>
          <a:ext cx="1028414" cy="1194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fromWordArt="1">
          <a:prstTxWarp prst="textPlain">
            <a:avLst>
              <a:gd name="adj" fmla="val 50000"/>
            </a:avLst>
          </a:prstTxWarp>
        </a:bodyPr>
        <a:lstStyle xmlns:a="http://schemas.openxmlformats.org/drawingml/2006/main"/>
        <a:p xmlns:a="http://schemas.openxmlformats.org/drawingml/2006/main">
          <a:pPr algn="ctr" rtl="0"/>
          <a:r>
            <a:rPr lang="en-US" sz="1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Times New Roman"/>
              <a:cs typeface="Times New Roman"/>
            </a:rPr>
            <a:t>1950 lbs Utility Category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1</xdr:row>
      <xdr:rowOff>69850</xdr:rowOff>
    </xdr:from>
    <xdr:to>
      <xdr:col>17</xdr:col>
      <xdr:colOff>361950</xdr:colOff>
      <xdr:row>25</xdr:row>
      <xdr:rowOff>63500</xdr:rowOff>
    </xdr:to>
    <xdr:graphicFrame macro="">
      <xdr:nvGraphicFramePr>
        <xdr:cNvPr id="11332" name="Chart 1">
          <a:extLst>
            <a:ext uri="{FF2B5EF4-FFF2-40B4-BE49-F238E27FC236}">
              <a16:creationId xmlns:a16="http://schemas.microsoft.com/office/drawing/2014/main" id="{F800CFA6-3E4A-4045-94D7-A941BC0AA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1</xdr:row>
      <xdr:rowOff>38100</xdr:rowOff>
    </xdr:from>
    <xdr:to>
      <xdr:col>17</xdr:col>
      <xdr:colOff>349250</xdr:colOff>
      <xdr:row>27</xdr:row>
      <xdr:rowOff>50800</xdr:rowOff>
    </xdr:to>
    <xdr:graphicFrame macro="">
      <xdr:nvGraphicFramePr>
        <xdr:cNvPr id="27709" name="Chart 1">
          <a:extLst>
            <a:ext uri="{FF2B5EF4-FFF2-40B4-BE49-F238E27FC236}">
              <a16:creationId xmlns:a16="http://schemas.microsoft.com/office/drawing/2014/main" id="{582F6ABF-7E98-40CE-871C-94EF85AD5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1</xdr:row>
      <xdr:rowOff>38100</xdr:rowOff>
    </xdr:from>
    <xdr:to>
      <xdr:col>18</xdr:col>
      <xdr:colOff>419100</xdr:colOff>
      <xdr:row>33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62EE4-4CD6-441B-AA8B-4AE231EFF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273050</xdr:colOff>
      <xdr:row>1</xdr:row>
      <xdr:rowOff>6350</xdr:rowOff>
    </xdr:from>
    <xdr:to>
      <xdr:col>17</xdr:col>
      <xdr:colOff>292100</xdr:colOff>
      <xdr:row>31</xdr:row>
      <xdr:rowOff>19050</xdr:rowOff>
    </xdr:to>
    <xdr:graphicFrame macro="">
      <xdr:nvGraphicFramePr>
        <xdr:cNvPr id="13376" name="Chart 1">
          <a:extLst>
            <a:ext uri="{FF2B5EF4-FFF2-40B4-BE49-F238E27FC236}">
              <a16:creationId xmlns:a16="http://schemas.microsoft.com/office/drawing/2014/main" id="{7FDB33C0-1CA9-409D-9A01-2D358D6D3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0</xdr:row>
      <xdr:rowOff>6350</xdr:rowOff>
    </xdr:from>
    <xdr:to>
      <xdr:col>16</xdr:col>
      <xdr:colOff>304800</xdr:colOff>
      <xdr:row>26</xdr:row>
      <xdr:rowOff>44450</xdr:rowOff>
    </xdr:to>
    <xdr:graphicFrame macro="">
      <xdr:nvGraphicFramePr>
        <xdr:cNvPr id="61495" name="Chart 1">
          <a:extLst>
            <a:ext uri="{FF2B5EF4-FFF2-40B4-BE49-F238E27FC236}">
              <a16:creationId xmlns:a16="http://schemas.microsoft.com/office/drawing/2014/main" id="{7EA6E342-23F4-4999-97FC-B0F7A5661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0.83478</cdr:x>
      <cdr:y>0.2247</cdr:y>
    </cdr:from>
    <cdr:to>
      <cdr:x>0.90063</cdr:x>
      <cdr:y>0.25273</cdr:y>
    </cdr:to>
    <cdr:sp macro="" textlink="">
      <cdr:nvSpPr>
        <cdr:cNvPr id="2050" name="WordArt 2"/>
        <cdr:cNvSpPr>
          <a:spLocks xmlns:a="http://schemas.openxmlformats.org/drawingml/2006/main" noChangeArrowheads="1" noChangeShapeType="1" noTextEdit="1"/>
        </cdr:cNvSpPr>
      </cdr:nvSpPr>
      <cdr:spPr bwMode="auto">
        <a:xfrm xmlns:a="http://schemas.openxmlformats.org/drawingml/2006/main">
          <a:off x="5729393" y="1039900"/>
          <a:ext cx="503380" cy="1829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fromWordArt="1">
          <a:prstTxWarp prst="textPlain">
            <a:avLst>
              <a:gd name="adj" fmla="val 50000"/>
            </a:avLst>
          </a:prstTxWarp>
        </a:bodyPr>
        <a:lstStyle xmlns:a="http://schemas.openxmlformats.org/drawingml/2006/main"/>
        <a:p xmlns:a="http://schemas.openxmlformats.org/drawingml/2006/main">
          <a:pPr algn="ctr" rtl="0"/>
          <a:r>
            <a:rPr lang="en-US" sz="12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Times New Roman"/>
              <a:cs typeface="Times New Roman"/>
            </a:rPr>
            <a:t>3125 lbs</a:t>
          </a:r>
        </a:p>
      </cdr:txBody>
    </cdr:sp>
  </cdr:relSizeAnchor>
  <cdr:relSizeAnchor xmlns:cdr="http://schemas.openxmlformats.org/drawingml/2006/chartDrawing">
    <cdr:from>
      <cdr:x>0.22783</cdr:x>
      <cdr:y>0.46316</cdr:y>
    </cdr:from>
    <cdr:to>
      <cdr:x>0.29392</cdr:x>
      <cdr:y>0.49144</cdr:y>
    </cdr:to>
    <cdr:sp macro="" textlink="">
      <cdr:nvSpPr>
        <cdr:cNvPr id="2051" name="WordArt 3"/>
        <cdr:cNvSpPr>
          <a:spLocks xmlns:a="http://schemas.openxmlformats.org/drawingml/2006/main" noChangeArrowheads="1" noChangeShapeType="1" noTextEdit="1"/>
        </cdr:cNvSpPr>
      </cdr:nvSpPr>
      <cdr:spPr bwMode="auto">
        <a:xfrm xmlns:a="http://schemas.openxmlformats.org/drawingml/2006/main">
          <a:off x="1096281" y="2584521"/>
          <a:ext cx="503379" cy="1829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fromWordArt="1">
          <a:prstTxWarp prst="textPlain">
            <a:avLst>
              <a:gd name="adj" fmla="val 50000"/>
            </a:avLst>
          </a:prstTxWarp>
        </a:bodyPr>
        <a:lstStyle xmlns:a="http://schemas.openxmlformats.org/drawingml/2006/main"/>
        <a:p xmlns:a="http://schemas.openxmlformats.org/drawingml/2006/main">
          <a:pPr algn="ctr" rtl="0"/>
          <a:r>
            <a:rPr lang="en-US" sz="12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Times New Roman"/>
              <a:cs typeface="Times New Roman"/>
            </a:rPr>
            <a:t>2800 lbs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workbookViewId="0">
      <selection activeCell="D16" sqref="D16"/>
    </sheetView>
  </sheetViews>
  <sheetFormatPr defaultRowHeight="12.75" x14ac:dyDescent="0.2"/>
  <cols>
    <col min="1" max="1" width="22.85546875" customWidth="1"/>
    <col min="2" max="2" width="16" customWidth="1"/>
    <col min="3" max="3" width="7.85546875" customWidth="1"/>
    <col min="4" max="4" width="11.28515625" customWidth="1"/>
    <col min="5" max="5" width="12.28515625" customWidth="1"/>
    <col min="6" max="6" width="10.28515625" customWidth="1"/>
  </cols>
  <sheetData>
    <row r="1" spans="1:6" ht="18" x14ac:dyDescent="0.25">
      <c r="B1" s="5" t="s">
        <v>80</v>
      </c>
    </row>
    <row r="2" spans="1:6" ht="15.75" x14ac:dyDescent="0.25">
      <c r="D2" s="7" t="s">
        <v>0</v>
      </c>
      <c r="E2" s="7" t="s">
        <v>1</v>
      </c>
      <c r="F2" s="7" t="s">
        <v>2</v>
      </c>
    </row>
    <row r="3" spans="1:6" ht="15.75" x14ac:dyDescent="0.25">
      <c r="A3" s="6" t="s">
        <v>3</v>
      </c>
      <c r="D3">
        <v>2884.2</v>
      </c>
      <c r="E3" s="22">
        <v>217260.86</v>
      </c>
      <c r="F3" s="22">
        <f>E3/D3</f>
        <v>75.327945357464813</v>
      </c>
    </row>
    <row r="4" spans="1:6" ht="15.75" x14ac:dyDescent="0.25">
      <c r="A4" s="6" t="s">
        <v>4</v>
      </c>
      <c r="D4">
        <v>30</v>
      </c>
      <c r="E4" s="1">
        <f t="shared" ref="E4:E11" si="0">D4*F4</f>
        <v>1401</v>
      </c>
      <c r="F4" s="1">
        <v>46.7</v>
      </c>
    </row>
    <row r="5" spans="1:6" ht="15.75" x14ac:dyDescent="0.25">
      <c r="A5" s="6" t="s">
        <v>5</v>
      </c>
      <c r="D5">
        <v>11</v>
      </c>
      <c r="E5" s="1">
        <f t="shared" si="0"/>
        <v>400.4</v>
      </c>
      <c r="F5" s="1">
        <v>36.4</v>
      </c>
    </row>
    <row r="6" spans="1:6" ht="15.75" x14ac:dyDescent="0.25">
      <c r="A6" s="11" t="s">
        <v>6</v>
      </c>
      <c r="B6" t="s">
        <v>17</v>
      </c>
      <c r="C6" s="3">
        <v>44</v>
      </c>
      <c r="D6">
        <f>C6*6</f>
        <v>264</v>
      </c>
      <c r="E6" s="1">
        <f t="shared" si="0"/>
        <v>19800</v>
      </c>
      <c r="F6" s="1">
        <v>75</v>
      </c>
    </row>
    <row r="7" spans="1:6" ht="15.75" x14ac:dyDescent="0.25">
      <c r="A7" s="11" t="s">
        <v>7</v>
      </c>
      <c r="B7" t="s">
        <v>16</v>
      </c>
      <c r="C7" s="3">
        <v>30</v>
      </c>
      <c r="D7">
        <f>C7*6</f>
        <v>180</v>
      </c>
      <c r="E7" s="1">
        <f t="shared" si="0"/>
        <v>16740</v>
      </c>
      <c r="F7" s="1">
        <v>93</v>
      </c>
    </row>
    <row r="8" spans="1:6" ht="15.75" x14ac:dyDescent="0.25">
      <c r="A8" s="11" t="s">
        <v>8</v>
      </c>
      <c r="D8" s="3">
        <v>400</v>
      </c>
      <c r="E8" s="1">
        <f t="shared" si="0"/>
        <v>34000</v>
      </c>
      <c r="F8" s="1">
        <v>85</v>
      </c>
    </row>
    <row r="9" spans="1:6" ht="15.75" x14ac:dyDescent="0.25">
      <c r="A9" s="11" t="s">
        <v>9</v>
      </c>
      <c r="D9" s="3">
        <v>150</v>
      </c>
      <c r="E9" s="1">
        <f t="shared" si="0"/>
        <v>18150</v>
      </c>
      <c r="F9" s="1">
        <v>121</v>
      </c>
    </row>
    <row r="10" spans="1:6" ht="15.75" x14ac:dyDescent="0.25">
      <c r="A10" s="11" t="s">
        <v>10</v>
      </c>
      <c r="B10" t="s">
        <v>18</v>
      </c>
      <c r="D10" s="3">
        <v>0</v>
      </c>
      <c r="E10" s="1">
        <f t="shared" si="0"/>
        <v>0</v>
      </c>
      <c r="F10" s="1">
        <v>31</v>
      </c>
    </row>
    <row r="11" spans="1:6" ht="15.75" x14ac:dyDescent="0.25">
      <c r="A11" s="11" t="s">
        <v>11</v>
      </c>
      <c r="B11" t="s">
        <v>18</v>
      </c>
      <c r="D11" s="3">
        <v>0</v>
      </c>
      <c r="E11" s="1">
        <f t="shared" si="0"/>
        <v>0</v>
      </c>
      <c r="F11" s="1">
        <v>140</v>
      </c>
    </row>
    <row r="12" spans="1:6" ht="15.75" x14ac:dyDescent="0.25">
      <c r="A12" s="10" t="s">
        <v>12</v>
      </c>
      <c r="D12" s="8">
        <f>SUM(D3:D11)</f>
        <v>3919.2</v>
      </c>
      <c r="E12" s="1">
        <f>SUM(E3:E11)</f>
        <v>307752.26</v>
      </c>
      <c r="F12" s="9">
        <f>E12/D12</f>
        <v>78.524254949989796</v>
      </c>
    </row>
    <row r="13" spans="1:6" ht="15.75" x14ac:dyDescent="0.25">
      <c r="A13" s="12" t="s">
        <v>13</v>
      </c>
      <c r="C13" s="4">
        <v>-24</v>
      </c>
      <c r="D13">
        <f>C13*6</f>
        <v>-144</v>
      </c>
      <c r="E13" s="1">
        <f>D13*F13</f>
        <v>-10800</v>
      </c>
      <c r="F13" s="1">
        <v>75</v>
      </c>
    </row>
    <row r="14" spans="1:6" ht="15.75" x14ac:dyDescent="0.25">
      <c r="A14" s="12" t="s">
        <v>14</v>
      </c>
      <c r="C14" s="4">
        <v>-24</v>
      </c>
      <c r="D14">
        <f>C14*6</f>
        <v>-144</v>
      </c>
      <c r="E14" s="1">
        <f>D14*F14</f>
        <v>-13392</v>
      </c>
      <c r="F14" s="1">
        <v>93</v>
      </c>
    </row>
    <row r="15" spans="1:6" ht="15.75" x14ac:dyDescent="0.25">
      <c r="A15" s="10" t="s">
        <v>15</v>
      </c>
      <c r="D15" s="8">
        <f>D12+D13+D14</f>
        <v>3631.2</v>
      </c>
      <c r="E15" s="1">
        <f>E12+E13+E14</f>
        <v>283560.26</v>
      </c>
      <c r="F15" s="9">
        <f>E15/D15</f>
        <v>78.089959242123825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2"/>
  <sheetViews>
    <sheetView workbookViewId="0">
      <selection activeCell="D10" sqref="D10"/>
    </sheetView>
  </sheetViews>
  <sheetFormatPr defaultRowHeight="12.75" x14ac:dyDescent="0.2"/>
  <cols>
    <col min="1" max="1" width="21" bestFit="1" customWidth="1"/>
    <col min="2" max="2" width="17.140625" customWidth="1"/>
    <col min="3" max="3" width="5.28515625" customWidth="1"/>
    <col min="4" max="4" width="13" customWidth="1"/>
    <col min="5" max="5" width="9.42578125" customWidth="1"/>
    <col min="6" max="6" width="11.7109375" customWidth="1"/>
  </cols>
  <sheetData>
    <row r="1" spans="1:6" ht="23.25" x14ac:dyDescent="0.35">
      <c r="B1" s="13" t="s">
        <v>66</v>
      </c>
    </row>
    <row r="2" spans="1:6" ht="23.25" x14ac:dyDescent="0.35">
      <c r="B2" s="13"/>
    </row>
    <row r="3" spans="1:6" ht="15.75" x14ac:dyDescent="0.25">
      <c r="D3" s="7" t="s">
        <v>0</v>
      </c>
      <c r="E3" s="7" t="s">
        <v>2</v>
      </c>
      <c r="F3" s="7" t="s">
        <v>1</v>
      </c>
    </row>
    <row r="4" spans="1:6" ht="15.75" x14ac:dyDescent="0.25">
      <c r="A4" s="6" t="s">
        <v>3</v>
      </c>
      <c r="D4" s="1">
        <v>1773.9</v>
      </c>
      <c r="E4" s="14">
        <v>83.6</v>
      </c>
      <c r="F4" s="1">
        <f>D4*E4</f>
        <v>148298.04</v>
      </c>
    </row>
    <row r="5" spans="1:6" ht="15.75" x14ac:dyDescent="0.25">
      <c r="A5" s="11" t="s">
        <v>23</v>
      </c>
      <c r="D5" s="3">
        <v>340</v>
      </c>
      <c r="E5" s="14">
        <v>80.5</v>
      </c>
      <c r="F5" s="1">
        <f>D5*E5</f>
        <v>27370</v>
      </c>
    </row>
    <row r="6" spans="1:6" ht="15.75" x14ac:dyDescent="0.25">
      <c r="A6" s="11" t="s">
        <v>24</v>
      </c>
      <c r="D6" s="3">
        <v>300</v>
      </c>
      <c r="E6" s="14">
        <v>118.1</v>
      </c>
      <c r="F6" s="1">
        <f>D6*E6</f>
        <v>35430</v>
      </c>
    </row>
    <row r="7" spans="1:6" ht="15.75" x14ac:dyDescent="0.25">
      <c r="A7" s="11" t="s">
        <v>21</v>
      </c>
      <c r="B7" t="s">
        <v>69</v>
      </c>
      <c r="C7" s="3">
        <v>72</v>
      </c>
      <c r="D7">
        <f>C7*6</f>
        <v>432</v>
      </c>
      <c r="E7" s="14">
        <v>95</v>
      </c>
      <c r="F7" s="1">
        <f>D7*E7</f>
        <v>41040</v>
      </c>
    </row>
    <row r="8" spans="1:6" ht="15.75" x14ac:dyDescent="0.25">
      <c r="A8" s="11" t="s">
        <v>25</v>
      </c>
      <c r="B8" t="s">
        <v>67</v>
      </c>
      <c r="D8" s="3">
        <v>20</v>
      </c>
      <c r="E8" s="14">
        <v>142.80000000000001</v>
      </c>
      <c r="F8" s="1">
        <f>D8*E8</f>
        <v>2856</v>
      </c>
    </row>
    <row r="9" spans="1:6" x14ac:dyDescent="0.2">
      <c r="A9" s="19" t="s">
        <v>70</v>
      </c>
      <c r="C9" s="15"/>
      <c r="E9" s="14"/>
      <c r="F9" s="1">
        <v>819</v>
      </c>
    </row>
    <row r="10" spans="1:6" ht="15.75" x14ac:dyDescent="0.25">
      <c r="A10" s="10" t="s">
        <v>12</v>
      </c>
      <c r="B10" t="s">
        <v>68</v>
      </c>
      <c r="D10" s="8">
        <f>SUM(D4:D8)</f>
        <v>2865.9</v>
      </c>
      <c r="E10" s="9">
        <f>F10/D10</f>
        <v>89.260979099061373</v>
      </c>
      <c r="F10" s="1">
        <f>SUM(F4:F9)</f>
        <v>255813.04</v>
      </c>
    </row>
    <row r="11" spans="1:6" ht="15.75" x14ac:dyDescent="0.25">
      <c r="A11" s="12" t="s">
        <v>27</v>
      </c>
      <c r="C11" s="4">
        <v>-55</v>
      </c>
      <c r="D11">
        <f>C11*6</f>
        <v>-330</v>
      </c>
      <c r="E11" s="14">
        <v>95</v>
      </c>
      <c r="F11" s="1">
        <f>D11*E11</f>
        <v>-31350</v>
      </c>
    </row>
    <row r="12" spans="1:6" ht="15.75" x14ac:dyDescent="0.25">
      <c r="A12" s="10" t="s">
        <v>15</v>
      </c>
      <c r="D12" s="8">
        <f>D10+D11</f>
        <v>2535.9</v>
      </c>
      <c r="E12" s="9">
        <f>F12/D12</f>
        <v>88.514152766276268</v>
      </c>
      <c r="F12" s="1">
        <f>F10+F11</f>
        <v>224463.04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3"/>
  <sheetViews>
    <sheetView topLeftCell="D1" workbookViewId="0">
      <selection activeCell="D9" sqref="D9"/>
    </sheetView>
  </sheetViews>
  <sheetFormatPr defaultRowHeight="12.75" x14ac:dyDescent="0.2"/>
  <cols>
    <col min="1" max="1" width="21.85546875" customWidth="1"/>
    <col min="2" max="2" width="22.28515625" customWidth="1"/>
    <col min="3" max="3" width="6.28515625" customWidth="1"/>
    <col min="4" max="4" width="11.42578125" customWidth="1"/>
    <col min="5" max="5" width="10.28515625" customWidth="1"/>
    <col min="6" max="6" width="11.5703125" customWidth="1"/>
  </cols>
  <sheetData>
    <row r="1" spans="1:6" ht="23.25" x14ac:dyDescent="0.35">
      <c r="B1" s="13" t="s">
        <v>72</v>
      </c>
    </row>
    <row r="2" spans="1:6" ht="23.25" x14ac:dyDescent="0.35">
      <c r="B2" s="13"/>
    </row>
    <row r="3" spans="1:6" ht="15.75" x14ac:dyDescent="0.25">
      <c r="D3" s="7" t="s">
        <v>0</v>
      </c>
      <c r="E3" s="7" t="s">
        <v>2</v>
      </c>
      <c r="F3" s="7" t="s">
        <v>1</v>
      </c>
    </row>
    <row r="4" spans="1:6" ht="15.75" x14ac:dyDescent="0.25">
      <c r="A4" s="6" t="s">
        <v>3</v>
      </c>
      <c r="D4" s="1">
        <v>2561.5</v>
      </c>
      <c r="E4" s="14">
        <v>86.41</v>
      </c>
      <c r="F4" s="1">
        <v>221332.9</v>
      </c>
    </row>
    <row r="5" spans="1:6" ht="15.75" x14ac:dyDescent="0.25">
      <c r="A5" s="11" t="s">
        <v>23</v>
      </c>
      <c r="D5" s="3">
        <v>400</v>
      </c>
      <c r="E5" s="14">
        <v>80.5</v>
      </c>
      <c r="F5" s="1">
        <f>D5*E5</f>
        <v>32200</v>
      </c>
    </row>
    <row r="6" spans="1:6" ht="15.75" x14ac:dyDescent="0.25">
      <c r="A6" s="11" t="s">
        <v>24</v>
      </c>
      <c r="D6" s="3">
        <v>0</v>
      </c>
      <c r="E6" s="14">
        <v>118.1</v>
      </c>
      <c r="F6" s="1">
        <f>D6*E6</f>
        <v>0</v>
      </c>
    </row>
    <row r="7" spans="1:6" ht="15.75" x14ac:dyDescent="0.25">
      <c r="A7" s="11" t="s">
        <v>21</v>
      </c>
      <c r="B7" t="s">
        <v>73</v>
      </c>
      <c r="C7" s="3">
        <v>108</v>
      </c>
      <c r="D7">
        <f>C7*6</f>
        <v>648</v>
      </c>
      <c r="E7" s="14">
        <v>95</v>
      </c>
      <c r="F7" s="1">
        <f>D7*E7</f>
        <v>61560</v>
      </c>
    </row>
    <row r="8" spans="1:6" ht="15.75" x14ac:dyDescent="0.25">
      <c r="A8" s="11" t="s">
        <v>25</v>
      </c>
      <c r="B8" t="s">
        <v>67</v>
      </c>
      <c r="D8" s="3">
        <v>50</v>
      </c>
      <c r="E8" s="14">
        <v>142.80000000000001</v>
      </c>
      <c r="F8" s="1">
        <f>D8*E8</f>
        <v>7140.0000000000009</v>
      </c>
    </row>
    <row r="9" spans="1:6" ht="15.75" x14ac:dyDescent="0.25">
      <c r="A9" s="10" t="s">
        <v>77</v>
      </c>
      <c r="B9" t="s">
        <v>74</v>
      </c>
      <c r="D9" s="8">
        <f>SUM(D2:D8)</f>
        <v>3659.5</v>
      </c>
      <c r="E9" s="21">
        <f>F9/D9</f>
        <v>88.053805164639982</v>
      </c>
      <c r="F9" s="1">
        <f>SUM(F4:F8)</f>
        <v>322232.90000000002</v>
      </c>
    </row>
    <row r="10" spans="1:6" x14ac:dyDescent="0.2">
      <c r="A10" s="20" t="s">
        <v>75</v>
      </c>
      <c r="C10" s="15"/>
      <c r="D10" s="15">
        <v>-16</v>
      </c>
      <c r="E10" s="14">
        <v>95</v>
      </c>
      <c r="F10" s="1">
        <f>D10*E10</f>
        <v>-1520</v>
      </c>
    </row>
    <row r="11" spans="1:6" ht="15.75" x14ac:dyDescent="0.25">
      <c r="A11" s="10" t="s">
        <v>79</v>
      </c>
      <c r="B11" t="s">
        <v>76</v>
      </c>
      <c r="D11" s="8">
        <f>SUM(D9:D10)</f>
        <v>3643.5</v>
      </c>
      <c r="E11" s="9">
        <f>F11/D11</f>
        <v>88.023301770275836</v>
      </c>
      <c r="F11" s="1">
        <f>SUM(F9:F10)</f>
        <v>320712.90000000002</v>
      </c>
    </row>
    <row r="12" spans="1:6" ht="15.75" x14ac:dyDescent="0.25">
      <c r="A12" s="12" t="s">
        <v>27</v>
      </c>
      <c r="C12" s="4">
        <v>-72</v>
      </c>
      <c r="D12">
        <f>C12*6</f>
        <v>-432</v>
      </c>
      <c r="E12" s="14">
        <v>95</v>
      </c>
      <c r="F12" s="1">
        <f>D12*E12</f>
        <v>-41040</v>
      </c>
    </row>
    <row r="13" spans="1:6" ht="15.75" x14ac:dyDescent="0.25">
      <c r="A13" s="10" t="s">
        <v>78</v>
      </c>
      <c r="D13" s="8">
        <f>D11+D12</f>
        <v>3211.5</v>
      </c>
      <c r="E13" s="9">
        <f>F13/D13</f>
        <v>87.08482017748716</v>
      </c>
      <c r="F13" s="1">
        <f>F11+F12</f>
        <v>279672.90000000002</v>
      </c>
    </row>
  </sheetData>
  <pageMargins left="0.7" right="0.7" top="0.75" bottom="0.75" header="0.3" footer="0.3"/>
  <pageSetup orientation="portrait" r:id="rId1"/>
  <ignoredErrors>
    <ignoredError sqref="E11 E13" formula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2"/>
  <sheetViews>
    <sheetView workbookViewId="0">
      <selection activeCell="R13" sqref="R13"/>
    </sheetView>
  </sheetViews>
  <sheetFormatPr defaultRowHeight="12.75" x14ac:dyDescent="0.2"/>
  <sheetData>
    <row r="1" spans="1:6" ht="23.25" x14ac:dyDescent="0.35">
      <c r="A1" s="13" t="s">
        <v>82</v>
      </c>
      <c r="B1" s="13"/>
    </row>
    <row r="2" spans="1:6" ht="15.75" x14ac:dyDescent="0.25">
      <c r="D2" s="7" t="s">
        <v>0</v>
      </c>
      <c r="E2" s="7" t="s">
        <v>1</v>
      </c>
      <c r="F2" s="7" t="s">
        <v>2</v>
      </c>
    </row>
    <row r="3" spans="1:6" ht="15.75" x14ac:dyDescent="0.25">
      <c r="A3" s="6" t="s">
        <v>3</v>
      </c>
      <c r="D3">
        <v>1616.2</v>
      </c>
      <c r="E3" s="1">
        <v>123632.9</v>
      </c>
      <c r="F3" s="14">
        <v>76.5</v>
      </c>
    </row>
    <row r="4" spans="1:6" ht="15.75" x14ac:dyDescent="0.25">
      <c r="A4" s="11" t="s">
        <v>21</v>
      </c>
      <c r="B4" t="s">
        <v>83</v>
      </c>
      <c r="C4" s="3">
        <v>40</v>
      </c>
      <c r="D4">
        <f>C4*6</f>
        <v>240</v>
      </c>
      <c r="E4" s="1">
        <f t="shared" ref="E4:E9" si="0">D4*F4</f>
        <v>18000</v>
      </c>
      <c r="F4" s="14">
        <v>75</v>
      </c>
    </row>
    <row r="5" spans="1:6" ht="15.75" x14ac:dyDescent="0.25">
      <c r="A5" s="11" t="s">
        <v>48</v>
      </c>
      <c r="D5" s="3">
        <v>205</v>
      </c>
      <c r="E5" s="1">
        <f t="shared" si="0"/>
        <v>17630</v>
      </c>
      <c r="F5" s="14">
        <v>86</v>
      </c>
    </row>
    <row r="6" spans="1:6" ht="15.75" x14ac:dyDescent="0.25">
      <c r="A6" s="11" t="s">
        <v>50</v>
      </c>
      <c r="D6" s="3">
        <v>180</v>
      </c>
      <c r="E6" s="1">
        <f>D6*F6</f>
        <v>15480</v>
      </c>
      <c r="F6" s="14">
        <v>86</v>
      </c>
    </row>
    <row r="7" spans="1:6" ht="15.75" x14ac:dyDescent="0.25">
      <c r="A7" s="11" t="s">
        <v>51</v>
      </c>
      <c r="D7" s="3">
        <v>200</v>
      </c>
      <c r="E7" s="1">
        <f t="shared" si="0"/>
        <v>23200</v>
      </c>
      <c r="F7" s="14">
        <v>116</v>
      </c>
    </row>
    <row r="8" spans="1:6" ht="15.75" x14ac:dyDescent="0.25">
      <c r="A8" s="11" t="s">
        <v>53</v>
      </c>
      <c r="D8" s="3">
        <v>0</v>
      </c>
      <c r="E8" s="1">
        <f>D8*F8</f>
        <v>0</v>
      </c>
      <c r="F8" s="14">
        <v>116</v>
      </c>
    </row>
    <row r="9" spans="1:6" ht="15.75" x14ac:dyDescent="0.25">
      <c r="A9" s="11" t="s">
        <v>25</v>
      </c>
      <c r="B9" t="s">
        <v>26</v>
      </c>
      <c r="D9" s="3">
        <v>20</v>
      </c>
      <c r="E9" s="1">
        <f t="shared" si="0"/>
        <v>2780</v>
      </c>
      <c r="F9" s="14">
        <v>139</v>
      </c>
    </row>
    <row r="10" spans="1:6" ht="15.75" x14ac:dyDescent="0.25">
      <c r="A10" s="10" t="s">
        <v>12</v>
      </c>
      <c r="D10" s="8">
        <f>SUM(D3:D9)</f>
        <v>2461.1999999999998</v>
      </c>
      <c r="E10" s="1">
        <f>SUM(E3:E9)</f>
        <v>200722.9</v>
      </c>
      <c r="F10" s="9">
        <f>E10/D10</f>
        <v>81.554891922639371</v>
      </c>
    </row>
    <row r="11" spans="1:6" ht="15.75" x14ac:dyDescent="0.25">
      <c r="A11" s="12" t="s">
        <v>27</v>
      </c>
      <c r="C11" s="4">
        <v>-40</v>
      </c>
      <c r="D11">
        <f>C11*6</f>
        <v>-240</v>
      </c>
      <c r="E11" s="1">
        <f>D11*F11</f>
        <v>-18000</v>
      </c>
      <c r="F11" s="14">
        <v>75</v>
      </c>
    </row>
    <row r="12" spans="1:6" ht="15.75" x14ac:dyDescent="0.25">
      <c r="A12" s="10" t="s">
        <v>15</v>
      </c>
      <c r="D12" s="8">
        <f>D10+D11</f>
        <v>2221.1999999999998</v>
      </c>
      <c r="E12" s="1">
        <f>E10+E11</f>
        <v>182722.9</v>
      </c>
      <c r="F12" s="9">
        <f>E12/D12</f>
        <v>82.263146047181706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86"/>
  <sheetViews>
    <sheetView topLeftCell="A55" workbookViewId="0">
      <selection activeCell="E84" sqref="E84"/>
    </sheetView>
  </sheetViews>
  <sheetFormatPr defaultRowHeight="12.75" x14ac:dyDescent="0.2"/>
  <sheetData>
    <row r="1" spans="1:4" x14ac:dyDescent="0.2">
      <c r="A1" t="s">
        <v>29</v>
      </c>
    </row>
    <row r="2" spans="1:4" x14ac:dyDescent="0.2">
      <c r="A2" s="2">
        <v>75</v>
      </c>
      <c r="B2" s="2">
        <v>3200</v>
      </c>
    </row>
    <row r="3" spans="1:4" x14ac:dyDescent="0.2">
      <c r="A3" s="2">
        <v>75</v>
      </c>
      <c r="B3" s="2">
        <v>3480</v>
      </c>
    </row>
    <row r="4" spans="1:4" x14ac:dyDescent="0.2">
      <c r="A4" s="2">
        <v>79.400000000000006</v>
      </c>
      <c r="B4" s="2">
        <v>4000</v>
      </c>
    </row>
    <row r="5" spans="1:4" x14ac:dyDescent="0.2">
      <c r="A5" s="2">
        <v>83</v>
      </c>
      <c r="B5" s="2">
        <v>4000</v>
      </c>
    </row>
    <row r="6" spans="1:4" x14ac:dyDescent="0.2">
      <c r="A6" s="2">
        <v>83</v>
      </c>
      <c r="B6" s="2">
        <v>3200</v>
      </c>
    </row>
    <row r="8" spans="1:4" x14ac:dyDescent="0.2">
      <c r="A8" t="s">
        <v>28</v>
      </c>
    </row>
    <row r="9" spans="1:4" x14ac:dyDescent="0.2">
      <c r="A9" s="2">
        <v>83</v>
      </c>
      <c r="B9" s="2">
        <v>1200</v>
      </c>
    </row>
    <row r="10" spans="1:4" x14ac:dyDescent="0.2">
      <c r="A10" s="2">
        <v>83</v>
      </c>
      <c r="B10" s="2">
        <v>1950</v>
      </c>
    </row>
    <row r="11" spans="1:4" x14ac:dyDescent="0.2">
      <c r="A11" s="2">
        <v>88</v>
      </c>
      <c r="B11" s="2">
        <v>2325</v>
      </c>
      <c r="C11">
        <v>83</v>
      </c>
      <c r="D11">
        <v>1950</v>
      </c>
    </row>
    <row r="12" spans="1:4" x14ac:dyDescent="0.2">
      <c r="A12" s="2">
        <v>93</v>
      </c>
      <c r="B12" s="2">
        <v>2325</v>
      </c>
      <c r="C12">
        <v>86.5</v>
      </c>
      <c r="D12">
        <v>1950</v>
      </c>
    </row>
    <row r="13" spans="1:4" x14ac:dyDescent="0.2">
      <c r="A13" s="2">
        <v>93</v>
      </c>
      <c r="B13" s="2">
        <v>1200</v>
      </c>
      <c r="C13">
        <v>86.5</v>
      </c>
      <c r="D13">
        <v>1200</v>
      </c>
    </row>
    <row r="15" spans="1:4" x14ac:dyDescent="0.2">
      <c r="A15" t="s">
        <v>30</v>
      </c>
    </row>
    <row r="16" spans="1:4" x14ac:dyDescent="0.2">
      <c r="A16" s="2">
        <v>57</v>
      </c>
      <c r="B16" s="2">
        <v>1700</v>
      </c>
    </row>
    <row r="17" spans="1:2" x14ac:dyDescent="0.2">
      <c r="A17" s="2">
        <v>70</v>
      </c>
      <c r="B17" s="2">
        <v>2100</v>
      </c>
    </row>
    <row r="18" spans="1:2" x14ac:dyDescent="0.2">
      <c r="A18" s="2">
        <v>105</v>
      </c>
      <c r="B18" s="2">
        <v>2650</v>
      </c>
    </row>
    <row r="19" spans="1:2" x14ac:dyDescent="0.2">
      <c r="A19" s="2">
        <v>122</v>
      </c>
      <c r="B19" s="2">
        <v>2650</v>
      </c>
    </row>
    <row r="20" spans="1:2" x14ac:dyDescent="0.2">
      <c r="A20" s="2">
        <v>78</v>
      </c>
      <c r="B20" s="2">
        <v>1700</v>
      </c>
    </row>
    <row r="22" spans="1:2" x14ac:dyDescent="0.2">
      <c r="A22" t="s">
        <v>34</v>
      </c>
    </row>
    <row r="23" spans="1:2" x14ac:dyDescent="0.2">
      <c r="A23">
        <v>78</v>
      </c>
      <c r="B23">
        <v>2060</v>
      </c>
    </row>
    <row r="24" spans="1:2" x14ac:dyDescent="0.2">
      <c r="A24">
        <v>81.400000000000006</v>
      </c>
      <c r="B24">
        <v>2600</v>
      </c>
    </row>
    <row r="25" spans="1:2" x14ac:dyDescent="0.2">
      <c r="A25">
        <v>91.4</v>
      </c>
      <c r="B25">
        <v>3400</v>
      </c>
    </row>
    <row r="26" spans="1:2" x14ac:dyDescent="0.2">
      <c r="A26">
        <v>95.5</v>
      </c>
      <c r="B26">
        <v>3400</v>
      </c>
    </row>
    <row r="27" spans="1:2" x14ac:dyDescent="0.2">
      <c r="A27">
        <v>96.2</v>
      </c>
      <c r="B27">
        <v>3300</v>
      </c>
    </row>
    <row r="28" spans="1:2" x14ac:dyDescent="0.2">
      <c r="A28">
        <v>96.2</v>
      </c>
      <c r="B28">
        <v>1400</v>
      </c>
    </row>
    <row r="30" spans="1:2" x14ac:dyDescent="0.2">
      <c r="A30" t="s">
        <v>43</v>
      </c>
    </row>
    <row r="31" spans="1:2" x14ac:dyDescent="0.2">
      <c r="A31" s="2">
        <v>35.5</v>
      </c>
      <c r="B31" s="2">
        <v>1150</v>
      </c>
    </row>
    <row r="32" spans="1:2" x14ac:dyDescent="0.2">
      <c r="A32" s="2">
        <v>52.5</v>
      </c>
      <c r="B32" s="2">
        <v>1600</v>
      </c>
    </row>
    <row r="33" spans="1:2" x14ac:dyDescent="0.2">
      <c r="A33" s="2">
        <v>60</v>
      </c>
      <c r="B33" s="2">
        <v>1600</v>
      </c>
    </row>
    <row r="34" spans="1:2" x14ac:dyDescent="0.2">
      <c r="A34" s="2">
        <v>43</v>
      </c>
      <c r="B34" s="2">
        <v>1150</v>
      </c>
    </row>
    <row r="36" spans="1:2" x14ac:dyDescent="0.2">
      <c r="A36" t="s">
        <v>46</v>
      </c>
    </row>
    <row r="37" spans="1:2" x14ac:dyDescent="0.2">
      <c r="A37" s="2">
        <v>77</v>
      </c>
      <c r="B37" s="2">
        <v>2400</v>
      </c>
    </row>
    <row r="38" spans="1:2" x14ac:dyDescent="0.2">
      <c r="A38" s="2">
        <v>77</v>
      </c>
      <c r="B38" s="2">
        <v>2800</v>
      </c>
    </row>
    <row r="39" spans="1:2" x14ac:dyDescent="0.2">
      <c r="A39" s="2">
        <v>82.1</v>
      </c>
      <c r="B39" s="2">
        <v>3125</v>
      </c>
    </row>
    <row r="40" spans="1:2" x14ac:dyDescent="0.2">
      <c r="A40" s="2">
        <v>85.7</v>
      </c>
      <c r="B40" s="2">
        <v>3125</v>
      </c>
    </row>
    <row r="41" spans="1:2" x14ac:dyDescent="0.2">
      <c r="A41" s="2">
        <v>85.7</v>
      </c>
      <c r="B41" s="2">
        <v>2400</v>
      </c>
    </row>
    <row r="43" spans="1:2" x14ac:dyDescent="0.2">
      <c r="A43" t="s">
        <v>56</v>
      </c>
    </row>
    <row r="44" spans="1:2" x14ac:dyDescent="0.2">
      <c r="A44" s="2">
        <v>77</v>
      </c>
      <c r="B44" s="2">
        <v>2400</v>
      </c>
    </row>
    <row r="45" spans="1:2" x14ac:dyDescent="0.2">
      <c r="A45" s="2">
        <v>77</v>
      </c>
      <c r="B45" s="2">
        <v>2800</v>
      </c>
    </row>
    <row r="46" spans="1:2" x14ac:dyDescent="0.2">
      <c r="A46" s="2">
        <v>82.1</v>
      </c>
      <c r="B46" s="2">
        <v>3600</v>
      </c>
    </row>
    <row r="47" spans="1:2" x14ac:dyDescent="0.2">
      <c r="A47" s="2">
        <v>86.7</v>
      </c>
      <c r="B47" s="2">
        <v>3600</v>
      </c>
    </row>
    <row r="48" spans="1:2" x14ac:dyDescent="0.2">
      <c r="A48" s="2">
        <v>86.7</v>
      </c>
      <c r="B48" s="2">
        <v>2400</v>
      </c>
    </row>
    <row r="50" spans="1:2" x14ac:dyDescent="0.2">
      <c r="A50" t="s">
        <v>57</v>
      </c>
    </row>
    <row r="51" spans="1:2" x14ac:dyDescent="0.2">
      <c r="A51" s="2">
        <v>77</v>
      </c>
      <c r="B51" s="2">
        <v>1900</v>
      </c>
    </row>
    <row r="52" spans="1:2" x14ac:dyDescent="0.2">
      <c r="A52" s="2">
        <v>77</v>
      </c>
      <c r="B52" s="2">
        <v>2475</v>
      </c>
    </row>
    <row r="53" spans="1:2" x14ac:dyDescent="0.2">
      <c r="A53" s="2">
        <v>82.1</v>
      </c>
      <c r="B53" s="2">
        <v>2950</v>
      </c>
    </row>
    <row r="54" spans="1:2" x14ac:dyDescent="0.2">
      <c r="A54" s="2">
        <v>84.7</v>
      </c>
      <c r="B54" s="2">
        <v>2950</v>
      </c>
    </row>
    <row r="55" spans="1:2" x14ac:dyDescent="0.2">
      <c r="A55" s="2">
        <v>85.7</v>
      </c>
      <c r="B55" s="2">
        <v>2525</v>
      </c>
    </row>
    <row r="56" spans="1:2" x14ac:dyDescent="0.2">
      <c r="A56" s="18">
        <v>85.7</v>
      </c>
      <c r="B56" s="18">
        <v>1900</v>
      </c>
    </row>
    <row r="58" spans="1:2" x14ac:dyDescent="0.2">
      <c r="A58" t="s">
        <v>65</v>
      </c>
    </row>
    <row r="59" spans="1:2" x14ac:dyDescent="0.2">
      <c r="A59" s="2">
        <v>78</v>
      </c>
      <c r="B59" s="2">
        <v>1400</v>
      </c>
    </row>
    <row r="60" spans="1:2" x14ac:dyDescent="0.2">
      <c r="A60" s="2">
        <v>78</v>
      </c>
      <c r="B60" s="2">
        <v>2250</v>
      </c>
    </row>
    <row r="61" spans="1:2" x14ac:dyDescent="0.2">
      <c r="A61" s="2">
        <v>86</v>
      </c>
      <c r="B61" s="2">
        <v>2900</v>
      </c>
    </row>
    <row r="62" spans="1:2" x14ac:dyDescent="0.2">
      <c r="A62" s="2">
        <v>90</v>
      </c>
      <c r="B62" s="2">
        <v>2900</v>
      </c>
    </row>
    <row r="63" spans="1:2" x14ac:dyDescent="0.2">
      <c r="A63" s="2">
        <v>90</v>
      </c>
      <c r="B63" s="2">
        <v>1400</v>
      </c>
    </row>
    <row r="65" spans="1:2" x14ac:dyDescent="0.2">
      <c r="A65" t="s">
        <v>71</v>
      </c>
    </row>
    <row r="66" spans="1:2" x14ac:dyDescent="0.2">
      <c r="A66" s="2">
        <v>84</v>
      </c>
      <c r="B66" s="2">
        <v>2300</v>
      </c>
    </row>
    <row r="67" spans="1:2" x14ac:dyDescent="0.2">
      <c r="A67" s="2">
        <v>84</v>
      </c>
      <c r="B67" s="2">
        <v>2800</v>
      </c>
    </row>
    <row r="68" spans="1:2" x14ac:dyDescent="0.2">
      <c r="A68" s="2">
        <v>85</v>
      </c>
      <c r="B68" s="2">
        <v>3400</v>
      </c>
    </row>
    <row r="69" spans="1:2" x14ac:dyDescent="0.2">
      <c r="A69" s="2">
        <v>89</v>
      </c>
      <c r="B69" s="2">
        <v>3800</v>
      </c>
    </row>
    <row r="70" spans="1:2" x14ac:dyDescent="0.2">
      <c r="A70" s="2">
        <v>93</v>
      </c>
      <c r="B70" s="2">
        <v>3800</v>
      </c>
    </row>
    <row r="71" spans="1:2" x14ac:dyDescent="0.2">
      <c r="A71" s="18">
        <v>93</v>
      </c>
      <c r="B71" s="18">
        <v>2300</v>
      </c>
    </row>
    <row r="73" spans="1:2" x14ac:dyDescent="0.2">
      <c r="A73" t="s">
        <v>81</v>
      </c>
    </row>
    <row r="74" spans="1:2" x14ac:dyDescent="0.2">
      <c r="A74" s="2">
        <v>75.900000000000006</v>
      </c>
      <c r="B74" s="2">
        <v>1700</v>
      </c>
    </row>
    <row r="75" spans="1:2" x14ac:dyDescent="0.2">
      <c r="A75" s="2">
        <v>75.900000000000006</v>
      </c>
      <c r="B75" s="2">
        <v>2140</v>
      </c>
    </row>
    <row r="76" spans="1:2" x14ac:dyDescent="0.2">
      <c r="A76" s="2">
        <v>83.7</v>
      </c>
      <c r="B76" s="2">
        <v>2650</v>
      </c>
    </row>
    <row r="77" spans="1:2" x14ac:dyDescent="0.2">
      <c r="A77" s="2">
        <v>84.4</v>
      </c>
      <c r="B77" s="2">
        <v>2650</v>
      </c>
    </row>
    <row r="78" spans="1:2" x14ac:dyDescent="0.2">
      <c r="A78" s="2">
        <v>85.4</v>
      </c>
      <c r="B78" s="2">
        <v>2405</v>
      </c>
    </row>
    <row r="79" spans="1:2" x14ac:dyDescent="0.2">
      <c r="A79" s="18">
        <v>85.4</v>
      </c>
      <c r="B79" s="18">
        <v>1700</v>
      </c>
    </row>
    <row r="81" spans="1:2" x14ac:dyDescent="0.2">
      <c r="A81" t="s">
        <v>87</v>
      </c>
    </row>
    <row r="82" spans="1:2" x14ac:dyDescent="0.2">
      <c r="A82" s="24">
        <v>63</v>
      </c>
      <c r="B82" s="24">
        <v>1900</v>
      </c>
    </row>
    <row r="83" spans="1:2" x14ac:dyDescent="0.2">
      <c r="A83" s="24">
        <v>75</v>
      </c>
      <c r="B83" s="24">
        <v>2270</v>
      </c>
    </row>
    <row r="84" spans="1:2" x14ac:dyDescent="0.2">
      <c r="A84" s="24">
        <v>133.5</v>
      </c>
      <c r="B84" s="24">
        <v>3300</v>
      </c>
    </row>
    <row r="85" spans="1:2" x14ac:dyDescent="0.2">
      <c r="A85" s="24">
        <v>156.80000000000001</v>
      </c>
      <c r="B85" s="24">
        <v>3300</v>
      </c>
    </row>
    <row r="86" spans="1:2" x14ac:dyDescent="0.2">
      <c r="A86" s="24">
        <v>91</v>
      </c>
      <c r="B86" s="24">
        <v>1900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2"/>
  <sheetViews>
    <sheetView workbookViewId="0">
      <selection activeCell="A2" sqref="A2"/>
    </sheetView>
  </sheetViews>
  <sheetFormatPr defaultRowHeight="12.75" x14ac:dyDescent="0.2"/>
  <cols>
    <col min="1" max="1" width="23.7109375" customWidth="1"/>
    <col min="2" max="2" width="13.85546875" customWidth="1"/>
    <col min="3" max="3" width="8.7109375" customWidth="1"/>
    <col min="4" max="4" width="13.5703125" customWidth="1"/>
    <col min="5" max="5" width="12.7109375" customWidth="1"/>
    <col min="6" max="6" width="13" customWidth="1"/>
  </cols>
  <sheetData>
    <row r="1" spans="1:6" ht="23.25" x14ac:dyDescent="0.35">
      <c r="B1" s="13" t="s">
        <v>19</v>
      </c>
    </row>
    <row r="2" spans="1:6" ht="23.25" x14ac:dyDescent="0.35">
      <c r="B2" s="13"/>
    </row>
    <row r="3" spans="1:6" ht="15.75" x14ac:dyDescent="0.25">
      <c r="D3" s="7" t="s">
        <v>0</v>
      </c>
      <c r="E3" s="7" t="s">
        <v>1</v>
      </c>
      <c r="F3" s="7" t="s">
        <v>2</v>
      </c>
    </row>
    <row r="4" spans="1:6" ht="15.75" x14ac:dyDescent="0.25">
      <c r="A4" s="6" t="s">
        <v>3</v>
      </c>
      <c r="D4">
        <v>1438</v>
      </c>
      <c r="E4" s="1">
        <v>125411</v>
      </c>
      <c r="F4" s="14">
        <v>87.2</v>
      </c>
    </row>
    <row r="5" spans="1:6" ht="15.75" x14ac:dyDescent="0.25">
      <c r="A5" s="11" t="s">
        <v>4</v>
      </c>
      <c r="B5" t="s">
        <v>20</v>
      </c>
      <c r="C5" s="15"/>
      <c r="D5">
        <v>15</v>
      </c>
      <c r="E5" s="1">
        <f>D5*F5</f>
        <v>412.5</v>
      </c>
      <c r="F5" s="14">
        <v>27.5</v>
      </c>
    </row>
    <row r="6" spans="1:6" ht="15.75" x14ac:dyDescent="0.25">
      <c r="A6" s="11" t="s">
        <v>21</v>
      </c>
      <c r="B6" t="s">
        <v>22</v>
      </c>
      <c r="C6" s="3">
        <v>48</v>
      </c>
      <c r="D6">
        <f>C6*6</f>
        <v>288</v>
      </c>
      <c r="E6" s="1">
        <f>D6*F6</f>
        <v>27360</v>
      </c>
      <c r="F6" s="14">
        <v>95</v>
      </c>
    </row>
    <row r="7" spans="1:6" ht="15.75" x14ac:dyDescent="0.25">
      <c r="A7" s="11" t="s">
        <v>23</v>
      </c>
      <c r="D7" s="3">
        <v>350</v>
      </c>
      <c r="E7" s="1">
        <f>D7*F7</f>
        <v>28175</v>
      </c>
      <c r="F7" s="14">
        <v>80.5</v>
      </c>
    </row>
    <row r="8" spans="1:6" ht="15.75" x14ac:dyDescent="0.25">
      <c r="A8" s="11" t="s">
        <v>24</v>
      </c>
      <c r="D8" s="3">
        <v>0</v>
      </c>
      <c r="E8" s="1">
        <f>D8*F8</f>
        <v>0</v>
      </c>
      <c r="F8" s="14">
        <v>118.1</v>
      </c>
    </row>
    <row r="9" spans="1:6" ht="15.75" x14ac:dyDescent="0.25">
      <c r="A9" s="11" t="s">
        <v>25</v>
      </c>
      <c r="B9" t="s">
        <v>26</v>
      </c>
      <c r="D9" s="3">
        <v>20</v>
      </c>
      <c r="E9" s="1">
        <f>D9*F9</f>
        <v>2856</v>
      </c>
      <c r="F9" s="14">
        <v>142.80000000000001</v>
      </c>
    </row>
    <row r="10" spans="1:6" ht="15.75" x14ac:dyDescent="0.25">
      <c r="A10" s="10" t="s">
        <v>12</v>
      </c>
      <c r="D10" s="8">
        <f>SUM(D4:D9)</f>
        <v>2111</v>
      </c>
      <c r="E10" s="1">
        <f>SUM(E4:E9)</f>
        <v>184214.5</v>
      </c>
      <c r="F10" s="9">
        <f>E10/D10</f>
        <v>87.264092846991943</v>
      </c>
    </row>
    <row r="11" spans="1:6" ht="15.75" x14ac:dyDescent="0.25">
      <c r="A11" s="12" t="s">
        <v>27</v>
      </c>
      <c r="C11" s="4">
        <v>-20</v>
      </c>
      <c r="D11">
        <f>C11*6</f>
        <v>-120</v>
      </c>
      <c r="E11" s="1">
        <f>D11*F11</f>
        <v>-11400</v>
      </c>
      <c r="F11" s="14">
        <v>95</v>
      </c>
    </row>
    <row r="12" spans="1:6" ht="15.75" x14ac:dyDescent="0.25">
      <c r="A12" s="10" t="s">
        <v>15</v>
      </c>
      <c r="D12" s="8">
        <f>D10+D11</f>
        <v>1991</v>
      </c>
      <c r="E12" s="1">
        <f>E10+E11</f>
        <v>172814.5</v>
      </c>
      <c r="F12" s="9">
        <f>E12/D12</f>
        <v>86.797840281265692</v>
      </c>
    </row>
  </sheetData>
  <phoneticPr fontId="1" type="noConversion"/>
  <pageMargins left="0.75" right="0.75" top="1" bottom="1" header="0.5" footer="0.5"/>
  <pageSetup scale="6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workbookViewId="0">
      <selection activeCell="C6" sqref="C6"/>
    </sheetView>
  </sheetViews>
  <sheetFormatPr defaultRowHeight="12.75" x14ac:dyDescent="0.2"/>
  <cols>
    <col min="1" max="1" width="21.28515625" customWidth="1"/>
    <col min="2" max="2" width="12.7109375" customWidth="1"/>
    <col min="3" max="3" width="12.28515625" customWidth="1"/>
    <col min="4" max="4" width="12.85546875" customWidth="1"/>
    <col min="5" max="5" width="11.42578125" customWidth="1"/>
  </cols>
  <sheetData>
    <row r="1" spans="1:6" ht="23.25" x14ac:dyDescent="0.35">
      <c r="B1" s="13" t="s">
        <v>33</v>
      </c>
    </row>
    <row r="2" spans="1:6" ht="23.25" x14ac:dyDescent="0.35">
      <c r="B2" s="13"/>
    </row>
    <row r="3" spans="1:6" ht="15.75" x14ac:dyDescent="0.25">
      <c r="D3" s="7" t="s">
        <v>0</v>
      </c>
      <c r="E3" s="7" t="s">
        <v>1</v>
      </c>
      <c r="F3" s="7" t="s">
        <v>2</v>
      </c>
    </row>
    <row r="4" spans="1:6" ht="15.75" x14ac:dyDescent="0.25">
      <c r="A4" s="6" t="s">
        <v>3</v>
      </c>
      <c r="D4">
        <v>1621</v>
      </c>
      <c r="E4" s="1">
        <v>57000</v>
      </c>
      <c r="F4" s="14">
        <v>35.200000000000003</v>
      </c>
    </row>
    <row r="5" spans="1:6" ht="15.75" x14ac:dyDescent="0.25">
      <c r="A5" s="11" t="s">
        <v>4</v>
      </c>
      <c r="B5" t="s">
        <v>31</v>
      </c>
      <c r="C5" s="15"/>
      <c r="D5">
        <v>22.5</v>
      </c>
      <c r="E5" s="1">
        <v>-300</v>
      </c>
      <c r="F5" s="14">
        <v>-13.3</v>
      </c>
    </row>
    <row r="6" spans="1:6" ht="15.75" x14ac:dyDescent="0.25">
      <c r="A6" s="11" t="s">
        <v>21</v>
      </c>
      <c r="B6" t="s">
        <v>32</v>
      </c>
      <c r="C6" s="3">
        <v>55</v>
      </c>
      <c r="D6">
        <f>C6*6</f>
        <v>330</v>
      </c>
      <c r="E6" s="1">
        <f>D6*F6</f>
        <v>15807</v>
      </c>
      <c r="F6" s="14">
        <v>47.9</v>
      </c>
    </row>
    <row r="7" spans="1:6" ht="15.75" x14ac:dyDescent="0.25">
      <c r="A7" s="11" t="s">
        <v>23</v>
      </c>
      <c r="D7" s="3">
        <v>400</v>
      </c>
      <c r="E7" s="1">
        <f>D7*F7</f>
        <v>14360</v>
      </c>
      <c r="F7" s="14">
        <v>35.9</v>
      </c>
    </row>
    <row r="8" spans="1:6" ht="15.75" x14ac:dyDescent="0.25">
      <c r="A8" s="11" t="s">
        <v>24</v>
      </c>
      <c r="D8" s="3">
        <v>225</v>
      </c>
      <c r="E8" s="1">
        <f>D8*F8</f>
        <v>15750</v>
      </c>
      <c r="F8" s="14">
        <v>70</v>
      </c>
    </row>
    <row r="9" spans="1:6" ht="15.75" x14ac:dyDescent="0.25">
      <c r="A9" s="11" t="s">
        <v>25</v>
      </c>
      <c r="B9" t="s">
        <v>26</v>
      </c>
      <c r="D9" s="3">
        <v>5</v>
      </c>
      <c r="E9" s="1">
        <f>D9*F9</f>
        <v>473</v>
      </c>
      <c r="F9" s="14">
        <v>94.6</v>
      </c>
    </row>
    <row r="10" spans="1:6" ht="15.75" x14ac:dyDescent="0.25">
      <c r="A10" s="10" t="s">
        <v>12</v>
      </c>
      <c r="D10" s="8">
        <f>SUM(D4:D9)</f>
        <v>2603.5</v>
      </c>
      <c r="E10" s="1">
        <f>SUM(E4:E9)/1000</f>
        <v>103.09</v>
      </c>
      <c r="F10" s="16"/>
    </row>
    <row r="11" spans="1:6" ht="15.75" x14ac:dyDescent="0.25">
      <c r="A11" s="12" t="s">
        <v>27</v>
      </c>
      <c r="C11" s="4">
        <v>-45</v>
      </c>
      <c r="D11">
        <f>C11*6</f>
        <v>-270</v>
      </c>
      <c r="E11" s="1">
        <f>(D11*F11)/1000</f>
        <v>-13.5</v>
      </c>
      <c r="F11" s="14">
        <v>50</v>
      </c>
    </row>
    <row r="12" spans="1:6" ht="15.75" x14ac:dyDescent="0.25">
      <c r="A12" s="10" t="s">
        <v>15</v>
      </c>
      <c r="D12" s="8">
        <f>D10+D11</f>
        <v>2333.5</v>
      </c>
      <c r="E12" s="1">
        <f>E10+E11</f>
        <v>89.59</v>
      </c>
      <c r="F12" s="16"/>
    </row>
  </sheetData>
  <phoneticPr fontId="1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F13"/>
  <sheetViews>
    <sheetView workbookViewId="0">
      <selection activeCell="D11" sqref="D11"/>
    </sheetView>
  </sheetViews>
  <sheetFormatPr defaultRowHeight="12.75" x14ac:dyDescent="0.2"/>
  <cols>
    <col min="1" max="1" width="20.5703125" customWidth="1"/>
    <col min="2" max="2" width="13.28515625" customWidth="1"/>
    <col min="3" max="3" width="9.7109375" customWidth="1"/>
    <col min="4" max="4" width="8.5703125" customWidth="1"/>
    <col min="5" max="5" width="10.28515625" customWidth="1"/>
    <col min="6" max="6" width="8.28515625" customWidth="1"/>
  </cols>
  <sheetData>
    <row r="3" spans="1:6" ht="23.25" x14ac:dyDescent="0.35">
      <c r="A3" s="13" t="s">
        <v>44</v>
      </c>
    </row>
    <row r="4" spans="1:6" ht="23.25" x14ac:dyDescent="0.35">
      <c r="B4" s="13"/>
    </row>
    <row r="5" spans="1:6" ht="15.75" x14ac:dyDescent="0.25">
      <c r="D5" s="7" t="s">
        <v>0</v>
      </c>
      <c r="E5" s="7" t="s">
        <v>1</v>
      </c>
      <c r="F5" s="7" t="s">
        <v>2</v>
      </c>
    </row>
    <row r="6" spans="1:6" ht="15.75" x14ac:dyDescent="0.25">
      <c r="A6" s="6" t="s">
        <v>3</v>
      </c>
      <c r="D6">
        <v>1019</v>
      </c>
      <c r="E6" s="1">
        <v>33400</v>
      </c>
      <c r="F6" s="14">
        <v>32.700000000000003</v>
      </c>
    </row>
    <row r="7" spans="1:6" ht="15.75" x14ac:dyDescent="0.25">
      <c r="A7" s="11" t="s">
        <v>4</v>
      </c>
      <c r="B7" t="s">
        <v>45</v>
      </c>
      <c r="C7" s="15"/>
      <c r="D7">
        <v>11</v>
      </c>
      <c r="E7" s="1">
        <v>-100</v>
      </c>
      <c r="F7" s="14">
        <v>-9.1</v>
      </c>
    </row>
    <row r="8" spans="1:6" ht="15.75" x14ac:dyDescent="0.25">
      <c r="A8" s="11" t="s">
        <v>21</v>
      </c>
      <c r="B8" t="s">
        <v>63</v>
      </c>
      <c r="C8" s="3">
        <v>22.5</v>
      </c>
      <c r="D8">
        <f>C8*6</f>
        <v>135</v>
      </c>
      <c r="E8" s="1">
        <f>D8*F8</f>
        <v>5699.7</v>
      </c>
      <c r="F8" s="14">
        <v>42.22</v>
      </c>
    </row>
    <row r="9" spans="1:6" ht="15.75" x14ac:dyDescent="0.25">
      <c r="A9" s="11" t="s">
        <v>23</v>
      </c>
      <c r="D9" s="3">
        <v>340</v>
      </c>
      <c r="E9" s="1">
        <f>D9*F9</f>
        <v>13300.8</v>
      </c>
      <c r="F9" s="14">
        <v>39.119999999999997</v>
      </c>
    </row>
    <row r="10" spans="1:6" ht="15.75" x14ac:dyDescent="0.25">
      <c r="A10" s="11" t="s">
        <v>25</v>
      </c>
      <c r="B10" t="s">
        <v>64</v>
      </c>
      <c r="D10" s="3">
        <v>25</v>
      </c>
      <c r="E10" s="1">
        <v>4900</v>
      </c>
      <c r="F10" s="14">
        <v>64.47</v>
      </c>
    </row>
    <row r="11" spans="1:6" ht="15.75" x14ac:dyDescent="0.25">
      <c r="A11" s="10" t="s">
        <v>12</v>
      </c>
      <c r="D11" s="8">
        <f>SUM(D6:D10)</f>
        <v>1530</v>
      </c>
      <c r="E11" s="1">
        <f>SUM(E6:E10)/1000</f>
        <v>57.200499999999998</v>
      </c>
      <c r="F11" s="16"/>
    </row>
    <row r="12" spans="1:6" ht="15.75" x14ac:dyDescent="0.25">
      <c r="A12" s="12" t="s">
        <v>27</v>
      </c>
      <c r="C12" s="4">
        <v>-20</v>
      </c>
      <c r="D12">
        <f>C12*6</f>
        <v>-120</v>
      </c>
      <c r="E12" s="1">
        <f>(D12*F12)/1000</f>
        <v>-5.0663999999999998</v>
      </c>
      <c r="F12" s="14">
        <v>42.22</v>
      </c>
    </row>
    <row r="13" spans="1:6" ht="15.75" x14ac:dyDescent="0.25">
      <c r="A13" s="10" t="s">
        <v>15</v>
      </c>
      <c r="D13" s="8">
        <f>D11+D12</f>
        <v>1410</v>
      </c>
      <c r="E13" s="1">
        <f>E11+E12</f>
        <v>52.134099999999997</v>
      </c>
      <c r="F13" s="1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F14"/>
  <sheetViews>
    <sheetView tabSelected="1" workbookViewId="0">
      <selection activeCell="D10" sqref="D10"/>
    </sheetView>
  </sheetViews>
  <sheetFormatPr defaultRowHeight="12.75" x14ac:dyDescent="0.2"/>
  <cols>
    <col min="1" max="1" width="20.5703125" customWidth="1"/>
    <col min="2" max="2" width="13.28515625" customWidth="1"/>
    <col min="3" max="3" width="9.7109375" customWidth="1"/>
    <col min="4" max="4" width="8.5703125" customWidth="1"/>
    <col min="5" max="5" width="10.28515625" customWidth="1"/>
    <col min="6" max="6" width="8.28515625" customWidth="1"/>
  </cols>
  <sheetData>
    <row r="3" spans="1:6" ht="23.25" x14ac:dyDescent="0.35">
      <c r="A3" s="13" t="s">
        <v>84</v>
      </c>
    </row>
    <row r="4" spans="1:6" ht="23.25" x14ac:dyDescent="0.35">
      <c r="B4" s="13"/>
    </row>
    <row r="5" spans="1:6" ht="15.75" x14ac:dyDescent="0.25">
      <c r="D5" s="7" t="s">
        <v>0</v>
      </c>
      <c r="E5" s="7" t="s">
        <v>1</v>
      </c>
      <c r="F5" s="7" t="s">
        <v>2</v>
      </c>
    </row>
    <row r="6" spans="1:6" ht="15.75" x14ac:dyDescent="0.25">
      <c r="A6" s="6" t="s">
        <v>3</v>
      </c>
      <c r="D6">
        <v>1889.03</v>
      </c>
      <c r="E6" s="1">
        <v>68206</v>
      </c>
      <c r="F6" s="14">
        <v>36.1</v>
      </c>
    </row>
    <row r="7" spans="1:6" ht="15.75" x14ac:dyDescent="0.25">
      <c r="A7" s="11" t="s">
        <v>4</v>
      </c>
      <c r="B7" t="s">
        <v>31</v>
      </c>
      <c r="D7">
        <v>22.5</v>
      </c>
      <c r="E7" s="1">
        <f>D7*F7</f>
        <v>-9</v>
      </c>
      <c r="F7" s="14">
        <v>-0.4</v>
      </c>
    </row>
    <row r="8" spans="1:6" ht="15.75" x14ac:dyDescent="0.25">
      <c r="A8" s="11" t="s">
        <v>21</v>
      </c>
      <c r="B8" t="s">
        <v>88</v>
      </c>
      <c r="C8" s="3">
        <v>84</v>
      </c>
      <c r="D8">
        <f>C8*6</f>
        <v>504</v>
      </c>
      <c r="E8" s="1">
        <f>D8*F8</f>
        <v>24192</v>
      </c>
      <c r="F8" s="14">
        <v>48</v>
      </c>
    </row>
    <row r="9" spans="1:6" ht="15.75" x14ac:dyDescent="0.25">
      <c r="A9" s="11" t="s">
        <v>23</v>
      </c>
      <c r="D9" s="3">
        <v>400</v>
      </c>
      <c r="E9" s="1">
        <f>D9*F9</f>
        <v>14360</v>
      </c>
      <c r="F9" s="14">
        <v>35.9</v>
      </c>
    </row>
    <row r="10" spans="1:6" ht="15.75" x14ac:dyDescent="0.25">
      <c r="A10" s="11" t="s">
        <v>85</v>
      </c>
      <c r="D10" s="3">
        <v>0</v>
      </c>
      <c r="E10" s="1">
        <f t="shared" ref="E10:E11" si="0">D10*F10</f>
        <v>0</v>
      </c>
      <c r="F10" s="14">
        <v>69.099999999999994</v>
      </c>
    </row>
    <row r="11" spans="1:6" ht="15.75" x14ac:dyDescent="0.25">
      <c r="A11" s="11" t="s">
        <v>86</v>
      </c>
      <c r="D11" s="3">
        <v>0</v>
      </c>
      <c r="E11" s="1">
        <f t="shared" si="0"/>
        <v>0</v>
      </c>
      <c r="F11" s="14">
        <v>100</v>
      </c>
    </row>
    <row r="12" spans="1:6" ht="15.75" x14ac:dyDescent="0.25">
      <c r="A12" s="10" t="s">
        <v>12</v>
      </c>
      <c r="D12" s="8">
        <f>SUM(D6:D11)</f>
        <v>2815.5299999999997</v>
      </c>
      <c r="E12" s="1">
        <f>SUM(E6:E11)/1000</f>
        <v>106.749</v>
      </c>
      <c r="F12" s="23"/>
    </row>
    <row r="13" spans="1:6" ht="15.75" x14ac:dyDescent="0.25">
      <c r="A13" s="12" t="s">
        <v>27</v>
      </c>
      <c r="C13" s="4">
        <v>-50</v>
      </c>
      <c r="D13">
        <f>C13*6</f>
        <v>-300</v>
      </c>
      <c r="E13" s="1">
        <f>(D13*F13)/1000</f>
        <v>-16.14</v>
      </c>
      <c r="F13" s="14">
        <v>53.8</v>
      </c>
    </row>
    <row r="14" spans="1:6" ht="15.75" x14ac:dyDescent="0.25">
      <c r="A14" s="10" t="s">
        <v>15</v>
      </c>
      <c r="D14" s="8">
        <f>D12+D13</f>
        <v>2515.5299999999997</v>
      </c>
      <c r="E14" s="1">
        <f>E12+E13</f>
        <v>90.608999999999995</v>
      </c>
      <c r="F14" s="2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13"/>
  <sheetViews>
    <sheetView workbookViewId="0">
      <selection activeCell="D12" sqref="D12"/>
    </sheetView>
  </sheetViews>
  <sheetFormatPr defaultRowHeight="12.75" x14ac:dyDescent="0.2"/>
  <cols>
    <col min="1" max="1" width="30.5703125" customWidth="1"/>
    <col min="2" max="2" width="16" customWidth="1"/>
    <col min="3" max="3" width="11.28515625" customWidth="1"/>
    <col min="4" max="4" width="10.85546875" customWidth="1"/>
    <col min="5" max="5" width="10.7109375" customWidth="1"/>
    <col min="6" max="6" width="12.85546875" customWidth="1"/>
  </cols>
  <sheetData>
    <row r="1" spans="1:6" ht="18" x14ac:dyDescent="0.25">
      <c r="B1" s="5" t="s">
        <v>42</v>
      </c>
    </row>
    <row r="2" spans="1:6" ht="15.75" x14ac:dyDescent="0.25">
      <c r="D2" s="7" t="s">
        <v>0</v>
      </c>
      <c r="E2" s="7" t="s">
        <v>1</v>
      </c>
      <c r="F2" s="7" t="s">
        <v>2</v>
      </c>
    </row>
    <row r="3" spans="1:6" ht="15.75" x14ac:dyDescent="0.25">
      <c r="A3" s="6" t="s">
        <v>3</v>
      </c>
      <c r="D3">
        <v>1790.2</v>
      </c>
      <c r="E3" s="1">
        <v>148057</v>
      </c>
      <c r="F3" s="14">
        <v>82.68</v>
      </c>
    </row>
    <row r="4" spans="1:6" ht="15.75" x14ac:dyDescent="0.25">
      <c r="A4" s="6" t="s">
        <v>4</v>
      </c>
      <c r="D4">
        <v>22.5</v>
      </c>
      <c r="E4" s="1">
        <f t="shared" ref="E4:E10" si="0">D4*F4</f>
        <v>373.50000000000006</v>
      </c>
      <c r="F4" s="14">
        <v>16.600000000000001</v>
      </c>
    </row>
    <row r="5" spans="1:6" ht="15.75" x14ac:dyDescent="0.25">
      <c r="A5" s="6" t="s">
        <v>35</v>
      </c>
      <c r="D5" s="3">
        <v>350</v>
      </c>
      <c r="E5" s="1">
        <f t="shared" si="0"/>
        <v>29925</v>
      </c>
      <c r="F5" s="14">
        <v>85.5</v>
      </c>
    </row>
    <row r="6" spans="1:6" ht="15.75" x14ac:dyDescent="0.25">
      <c r="A6" s="6" t="s">
        <v>37</v>
      </c>
      <c r="D6" s="3">
        <v>300</v>
      </c>
      <c r="E6" s="1">
        <f>D6*F6</f>
        <v>36060</v>
      </c>
      <c r="F6" s="14">
        <v>120.2</v>
      </c>
    </row>
    <row r="7" spans="1:6" ht="15.75" x14ac:dyDescent="0.25">
      <c r="A7" s="6" t="s">
        <v>36</v>
      </c>
      <c r="D7" s="3">
        <v>150</v>
      </c>
      <c r="E7" s="1">
        <f>D7*F7</f>
        <v>23355</v>
      </c>
      <c r="F7" s="14">
        <v>155.69999999999999</v>
      </c>
    </row>
    <row r="8" spans="1:6" ht="15.75" x14ac:dyDescent="0.25">
      <c r="A8" s="11" t="s">
        <v>39</v>
      </c>
      <c r="B8" t="s">
        <v>38</v>
      </c>
      <c r="C8" s="3">
        <v>84</v>
      </c>
      <c r="D8">
        <f>C8*6</f>
        <v>504</v>
      </c>
      <c r="E8" s="1">
        <f t="shared" si="0"/>
        <v>47880</v>
      </c>
      <c r="F8" s="14">
        <v>95</v>
      </c>
    </row>
    <row r="9" spans="1:6" ht="15.75" x14ac:dyDescent="0.25">
      <c r="A9" s="11" t="s">
        <v>10</v>
      </c>
      <c r="B9" t="s">
        <v>41</v>
      </c>
      <c r="D9" s="3">
        <v>10</v>
      </c>
      <c r="E9" s="1">
        <f t="shared" si="0"/>
        <v>420</v>
      </c>
      <c r="F9" s="14">
        <v>42</v>
      </c>
    </row>
    <row r="10" spans="1:6" ht="15.75" x14ac:dyDescent="0.25">
      <c r="A10" s="11" t="s">
        <v>11</v>
      </c>
      <c r="B10" t="s">
        <v>41</v>
      </c>
      <c r="D10" s="3">
        <v>10</v>
      </c>
      <c r="E10" s="1">
        <f t="shared" si="0"/>
        <v>1787</v>
      </c>
      <c r="F10" s="14">
        <v>178.7</v>
      </c>
    </row>
    <row r="11" spans="1:6" ht="15.75" x14ac:dyDescent="0.25">
      <c r="A11" s="10" t="s">
        <v>12</v>
      </c>
      <c r="D11" s="8">
        <f>SUM(D3:D10)</f>
        <v>3136.7</v>
      </c>
      <c r="E11" s="1">
        <f>SUM(E3:E10)</f>
        <v>287857.5</v>
      </c>
      <c r="F11" s="9">
        <f>E11/D11</f>
        <v>91.77081008703415</v>
      </c>
    </row>
    <row r="12" spans="1:6" ht="15.75" x14ac:dyDescent="0.25">
      <c r="A12" s="12" t="s">
        <v>40</v>
      </c>
      <c r="C12" s="4">
        <v>-45</v>
      </c>
      <c r="D12">
        <f>C12*6</f>
        <v>-270</v>
      </c>
      <c r="E12" s="1">
        <f>D12*F12</f>
        <v>-25650</v>
      </c>
      <c r="F12" s="1">
        <v>95</v>
      </c>
    </row>
    <row r="13" spans="1:6" ht="15.75" x14ac:dyDescent="0.25">
      <c r="A13" s="10" t="s">
        <v>15</v>
      </c>
      <c r="D13" s="8">
        <f>D11+D12</f>
        <v>2866.7</v>
      </c>
      <c r="E13" s="1">
        <f>E11+E12</f>
        <v>262207.5</v>
      </c>
      <c r="F13" s="9">
        <f>E13/D13</f>
        <v>91.466668992221031</v>
      </c>
    </row>
  </sheetData>
  <phoneticPr fontId="1" type="noConversion"/>
  <pageMargins left="0.75" right="0.75" top="1" bottom="1" header="0.5" footer="0.5"/>
  <pageSetup scale="45" orientation="portrait" horizontalDpi="4294967293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3"/>
  <sheetViews>
    <sheetView workbookViewId="0">
      <selection activeCell="A2" sqref="A2"/>
    </sheetView>
  </sheetViews>
  <sheetFormatPr defaultRowHeight="12.75" x14ac:dyDescent="0.2"/>
  <cols>
    <col min="1" max="1" width="20.7109375" customWidth="1"/>
    <col min="2" max="2" width="12" customWidth="1"/>
    <col min="3" max="3" width="4.5703125" customWidth="1"/>
    <col min="4" max="4" width="9.85546875" customWidth="1"/>
    <col min="5" max="5" width="11.140625" customWidth="1"/>
    <col min="6" max="6" width="6.42578125" customWidth="1"/>
    <col min="7" max="7" width="18.7109375" customWidth="1"/>
  </cols>
  <sheetData>
    <row r="1" spans="1:7" ht="23.25" x14ac:dyDescent="0.35">
      <c r="B1" s="13" t="s">
        <v>54</v>
      </c>
    </row>
    <row r="2" spans="1:7" ht="23.25" x14ac:dyDescent="0.35">
      <c r="B2" s="13"/>
    </row>
    <row r="3" spans="1:7" ht="15.75" x14ac:dyDescent="0.25">
      <c r="D3" s="7" t="s">
        <v>0</v>
      </c>
      <c r="E3" s="7" t="s">
        <v>1</v>
      </c>
      <c r="F3" s="7" t="s">
        <v>2</v>
      </c>
    </row>
    <row r="4" spans="1:7" ht="15.75" x14ac:dyDescent="0.25">
      <c r="A4" s="6" t="s">
        <v>3</v>
      </c>
      <c r="D4">
        <v>1937</v>
      </c>
      <c r="E4" s="1">
        <v>151500</v>
      </c>
      <c r="F4" s="14">
        <v>78.2</v>
      </c>
    </row>
    <row r="5" spans="1:7" ht="15.75" x14ac:dyDescent="0.25">
      <c r="A5" s="11" t="s">
        <v>21</v>
      </c>
      <c r="B5" t="s">
        <v>47</v>
      </c>
      <c r="C5" s="3">
        <v>74</v>
      </c>
      <c r="D5">
        <f>C5*6</f>
        <v>444</v>
      </c>
      <c r="E5" s="1">
        <f t="shared" ref="E5:E10" si="0">D5*F5</f>
        <v>33300</v>
      </c>
      <c r="F5" s="14">
        <v>75</v>
      </c>
      <c r="G5" s="17"/>
    </row>
    <row r="6" spans="1:7" ht="15.75" x14ac:dyDescent="0.25">
      <c r="A6" s="11" t="s">
        <v>48</v>
      </c>
      <c r="D6" s="3">
        <v>200</v>
      </c>
      <c r="E6" s="1">
        <f t="shared" si="0"/>
        <v>17400</v>
      </c>
      <c r="F6" s="14">
        <v>87</v>
      </c>
      <c r="G6" s="17" t="s">
        <v>49</v>
      </c>
    </row>
    <row r="7" spans="1:7" ht="15.75" x14ac:dyDescent="0.25">
      <c r="A7" s="11" t="s">
        <v>50</v>
      </c>
      <c r="D7" s="3">
        <v>200</v>
      </c>
      <c r="E7" s="1">
        <f>D7*F7</f>
        <v>17400</v>
      </c>
      <c r="F7" s="14">
        <v>87</v>
      </c>
      <c r="G7" s="17" t="s">
        <v>49</v>
      </c>
    </row>
    <row r="8" spans="1:7" ht="15.75" x14ac:dyDescent="0.25">
      <c r="A8" s="11" t="s">
        <v>51</v>
      </c>
      <c r="D8" s="3">
        <v>120</v>
      </c>
      <c r="E8" s="1">
        <f t="shared" si="0"/>
        <v>15360</v>
      </c>
      <c r="F8" s="14">
        <v>128</v>
      </c>
      <c r="G8" s="17" t="s">
        <v>52</v>
      </c>
    </row>
    <row r="9" spans="1:7" ht="15.75" x14ac:dyDescent="0.25">
      <c r="A9" s="11" t="s">
        <v>53</v>
      </c>
      <c r="D9" s="3">
        <v>150</v>
      </c>
      <c r="E9" s="1">
        <f>D9*F9</f>
        <v>19200</v>
      </c>
      <c r="F9" s="14">
        <v>128</v>
      </c>
      <c r="G9" s="17" t="s">
        <v>52</v>
      </c>
    </row>
    <row r="10" spans="1:7" ht="15.75" x14ac:dyDescent="0.25">
      <c r="A10" s="11" t="s">
        <v>25</v>
      </c>
      <c r="B10" t="s">
        <v>26</v>
      </c>
      <c r="D10" s="3">
        <v>25</v>
      </c>
      <c r="E10" s="1">
        <f t="shared" si="0"/>
        <v>3500</v>
      </c>
      <c r="F10" s="14">
        <v>140</v>
      </c>
    </row>
    <row r="11" spans="1:7" ht="15.75" x14ac:dyDescent="0.25">
      <c r="A11" s="10" t="s">
        <v>12</v>
      </c>
      <c r="D11" s="8">
        <f>SUM(D4:D10)</f>
        <v>3076</v>
      </c>
      <c r="E11" s="1">
        <f>SUM(E4:E10)</f>
        <v>257660</v>
      </c>
      <c r="F11" s="9">
        <f>E11/D11</f>
        <v>83.764629388816644</v>
      </c>
    </row>
    <row r="12" spans="1:7" ht="15.75" x14ac:dyDescent="0.25">
      <c r="A12" s="12" t="s">
        <v>27</v>
      </c>
      <c r="C12" s="4">
        <v>-60</v>
      </c>
      <c r="D12">
        <f>C12*6</f>
        <v>-360</v>
      </c>
      <c r="E12" s="1">
        <f>D12*F12</f>
        <v>-27000</v>
      </c>
      <c r="F12" s="14">
        <v>75</v>
      </c>
    </row>
    <row r="13" spans="1:7" ht="15.75" x14ac:dyDescent="0.25">
      <c r="A13" s="10" t="s">
        <v>15</v>
      </c>
      <c r="D13" s="8">
        <f>D11+D12</f>
        <v>2716</v>
      </c>
      <c r="E13" s="1">
        <f>E11+E12</f>
        <v>230660</v>
      </c>
      <c r="F13" s="9">
        <f>E13/D13</f>
        <v>84.926362297496311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3"/>
  <sheetViews>
    <sheetView topLeftCell="C2" workbookViewId="0">
      <selection activeCell="A14" sqref="A14"/>
    </sheetView>
  </sheetViews>
  <sheetFormatPr defaultRowHeight="12.75" x14ac:dyDescent="0.2"/>
  <cols>
    <col min="1" max="1" width="20.42578125" customWidth="1"/>
    <col min="2" max="2" width="11.85546875" customWidth="1"/>
    <col min="3" max="3" width="4" customWidth="1"/>
    <col min="4" max="4" width="9.85546875" customWidth="1"/>
    <col min="5" max="5" width="11.85546875" customWidth="1"/>
    <col min="6" max="6" width="6.85546875" customWidth="1"/>
    <col min="7" max="7" width="18.42578125" customWidth="1"/>
  </cols>
  <sheetData>
    <row r="1" spans="1:7" ht="23.25" x14ac:dyDescent="0.35">
      <c r="B1" s="13" t="s">
        <v>55</v>
      </c>
    </row>
    <row r="2" spans="1:7" ht="23.25" x14ac:dyDescent="0.35">
      <c r="B2" s="13"/>
    </row>
    <row r="3" spans="1:7" ht="15.75" x14ac:dyDescent="0.25">
      <c r="D3" s="7" t="s">
        <v>0</v>
      </c>
      <c r="E3" s="7" t="s">
        <v>1</v>
      </c>
      <c r="F3" s="7" t="s">
        <v>2</v>
      </c>
    </row>
    <row r="4" spans="1:7" ht="15.75" x14ac:dyDescent="0.25">
      <c r="A4" s="6" t="s">
        <v>3</v>
      </c>
      <c r="D4">
        <v>2486</v>
      </c>
      <c r="E4" s="1">
        <v>199648</v>
      </c>
      <c r="F4" s="14">
        <v>80.3</v>
      </c>
    </row>
    <row r="5" spans="1:7" ht="15.75" x14ac:dyDescent="0.25">
      <c r="A5" s="11" t="s">
        <v>21</v>
      </c>
      <c r="B5" t="s">
        <v>47</v>
      </c>
      <c r="C5" s="3">
        <v>70</v>
      </c>
      <c r="D5">
        <f>C5*6</f>
        <v>420</v>
      </c>
      <c r="E5" s="1">
        <f t="shared" ref="E5:E10" si="0">D5*F5</f>
        <v>31500</v>
      </c>
      <c r="F5" s="14">
        <v>75</v>
      </c>
      <c r="G5" s="17"/>
    </row>
    <row r="6" spans="1:7" ht="15.75" x14ac:dyDescent="0.25">
      <c r="A6" s="11" t="s">
        <v>48</v>
      </c>
      <c r="D6" s="3">
        <v>200</v>
      </c>
      <c r="E6" s="1">
        <f t="shared" si="0"/>
        <v>17400</v>
      </c>
      <c r="F6" s="14">
        <v>87</v>
      </c>
      <c r="G6" s="17" t="s">
        <v>49</v>
      </c>
    </row>
    <row r="7" spans="1:7" ht="15.75" x14ac:dyDescent="0.25">
      <c r="A7" s="11" t="s">
        <v>50</v>
      </c>
      <c r="D7" s="3">
        <v>200</v>
      </c>
      <c r="E7" s="1">
        <f>D7*F7</f>
        <v>17400</v>
      </c>
      <c r="F7" s="14">
        <v>87</v>
      </c>
      <c r="G7" s="17" t="s">
        <v>49</v>
      </c>
    </row>
    <row r="8" spans="1:7" ht="15.75" x14ac:dyDescent="0.25">
      <c r="A8" s="11" t="s">
        <v>51</v>
      </c>
      <c r="D8" s="3">
        <v>120</v>
      </c>
      <c r="E8" s="1">
        <f t="shared" si="0"/>
        <v>15360</v>
      </c>
      <c r="F8" s="14">
        <v>128</v>
      </c>
      <c r="G8" s="17" t="s">
        <v>52</v>
      </c>
    </row>
    <row r="9" spans="1:7" ht="15.75" x14ac:dyDescent="0.25">
      <c r="A9" s="11" t="s">
        <v>53</v>
      </c>
      <c r="D9" s="3">
        <v>150</v>
      </c>
      <c r="E9" s="1">
        <f>D9*F9</f>
        <v>19200</v>
      </c>
      <c r="F9" s="14">
        <v>128</v>
      </c>
      <c r="G9" s="17" t="s">
        <v>52</v>
      </c>
    </row>
    <row r="10" spans="1:7" ht="15.75" x14ac:dyDescent="0.25">
      <c r="A10" s="11" t="s">
        <v>25</v>
      </c>
      <c r="B10" t="s">
        <v>26</v>
      </c>
      <c r="D10" s="3">
        <v>25</v>
      </c>
      <c r="E10" s="1">
        <f t="shared" si="0"/>
        <v>3750</v>
      </c>
      <c r="F10" s="14">
        <v>150</v>
      </c>
    </row>
    <row r="11" spans="1:7" ht="15.75" x14ac:dyDescent="0.25">
      <c r="A11" s="10" t="s">
        <v>12</v>
      </c>
      <c r="D11" s="8">
        <f>SUM(D4:D10)</f>
        <v>3601</v>
      </c>
      <c r="E11" s="1">
        <f>SUM(E4:E10)</f>
        <v>304258</v>
      </c>
      <c r="F11" s="9">
        <f>E11/D11</f>
        <v>84.492640933074142</v>
      </c>
    </row>
    <row r="12" spans="1:7" ht="15.75" x14ac:dyDescent="0.25">
      <c r="A12" s="12" t="s">
        <v>27</v>
      </c>
      <c r="C12" s="4">
        <v>-60</v>
      </c>
      <c r="D12">
        <f>C12*6</f>
        <v>-360</v>
      </c>
      <c r="E12" s="1">
        <f>D12*F12</f>
        <v>-27000</v>
      </c>
      <c r="F12" s="14">
        <v>75</v>
      </c>
    </row>
    <row r="13" spans="1:7" ht="15.75" x14ac:dyDescent="0.25">
      <c r="A13" s="10" t="s">
        <v>15</v>
      </c>
      <c r="D13" s="8">
        <f>D11+D12</f>
        <v>3241</v>
      </c>
      <c r="E13" s="1">
        <f>E11+E12</f>
        <v>277258</v>
      </c>
      <c r="F13" s="9">
        <f>E13/D13</f>
        <v>85.547053378586853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G16"/>
  <sheetViews>
    <sheetView workbookViewId="0">
      <selection activeCell="D13" sqref="D13"/>
    </sheetView>
  </sheetViews>
  <sheetFormatPr defaultRowHeight="12.75" x14ac:dyDescent="0.2"/>
  <cols>
    <col min="1" max="1" width="22.28515625" customWidth="1"/>
    <col min="2" max="2" width="12.28515625" customWidth="1"/>
    <col min="3" max="3" width="5.5703125" customWidth="1"/>
    <col min="4" max="4" width="9.7109375" customWidth="1"/>
    <col min="5" max="5" width="11.28515625" customWidth="1"/>
    <col min="6" max="6" width="7.140625" customWidth="1"/>
    <col min="7" max="7" width="18.140625" customWidth="1"/>
  </cols>
  <sheetData>
    <row r="2" spans="1:7" ht="23.25" x14ac:dyDescent="0.35">
      <c r="B2" s="13" t="s">
        <v>58</v>
      </c>
    </row>
    <row r="3" spans="1:7" ht="23.25" x14ac:dyDescent="0.35">
      <c r="B3" s="13"/>
    </row>
    <row r="4" spans="1:7" ht="15.75" x14ac:dyDescent="0.25">
      <c r="D4" s="7" t="s">
        <v>0</v>
      </c>
      <c r="E4" s="7" t="s">
        <v>1</v>
      </c>
      <c r="F4" s="7" t="s">
        <v>2</v>
      </c>
    </row>
    <row r="5" spans="1:7" ht="15.75" x14ac:dyDescent="0.25">
      <c r="A5" s="6" t="s">
        <v>3</v>
      </c>
      <c r="D5">
        <v>1988</v>
      </c>
      <c r="E5" s="1">
        <v>156014</v>
      </c>
      <c r="F5" s="14">
        <v>78.5</v>
      </c>
    </row>
    <row r="6" spans="1:7" ht="15.75" x14ac:dyDescent="0.25">
      <c r="A6" s="11" t="s">
        <v>21</v>
      </c>
      <c r="B6" t="s">
        <v>59</v>
      </c>
      <c r="C6" s="3">
        <v>44</v>
      </c>
      <c r="D6">
        <f>C6*6</f>
        <v>264</v>
      </c>
      <c r="E6" s="1">
        <f t="shared" ref="E6:E12" si="0">D6*F6</f>
        <v>19800</v>
      </c>
      <c r="F6" s="14">
        <v>75</v>
      </c>
      <c r="G6" s="17"/>
    </row>
    <row r="7" spans="1:7" ht="15.75" x14ac:dyDescent="0.25">
      <c r="A7" s="11" t="s">
        <v>62</v>
      </c>
      <c r="B7" t="s">
        <v>60</v>
      </c>
      <c r="C7" s="3">
        <v>10</v>
      </c>
      <c r="D7">
        <f>C7*6</f>
        <v>60</v>
      </c>
      <c r="E7" s="1">
        <f>D7*F7</f>
        <v>5640</v>
      </c>
      <c r="F7" s="14">
        <v>94</v>
      </c>
      <c r="G7" s="17"/>
    </row>
    <row r="8" spans="1:7" ht="15.75" x14ac:dyDescent="0.25">
      <c r="A8" s="11" t="s">
        <v>48</v>
      </c>
      <c r="D8" s="3">
        <v>220</v>
      </c>
      <c r="E8" s="1">
        <f t="shared" si="0"/>
        <v>18700</v>
      </c>
      <c r="F8" s="14">
        <v>85</v>
      </c>
      <c r="G8" s="17"/>
    </row>
    <row r="9" spans="1:7" ht="15.75" x14ac:dyDescent="0.25">
      <c r="A9" s="11" t="s">
        <v>50</v>
      </c>
      <c r="D9" s="3">
        <v>180</v>
      </c>
      <c r="E9" s="1">
        <f>D9*F9</f>
        <v>15300</v>
      </c>
      <c r="F9" s="14">
        <v>85</v>
      </c>
      <c r="G9" s="17"/>
    </row>
    <row r="10" spans="1:7" ht="15.75" x14ac:dyDescent="0.25">
      <c r="A10" s="11" t="s">
        <v>51</v>
      </c>
      <c r="D10" s="3">
        <v>200</v>
      </c>
      <c r="E10" s="1">
        <f t="shared" si="0"/>
        <v>24200</v>
      </c>
      <c r="F10" s="14">
        <v>121</v>
      </c>
      <c r="G10" s="17"/>
    </row>
    <row r="11" spans="1:7" ht="15.75" x14ac:dyDescent="0.25">
      <c r="A11" s="11" t="s">
        <v>53</v>
      </c>
      <c r="D11" s="3">
        <v>0</v>
      </c>
      <c r="E11" s="1">
        <f>D11*F11</f>
        <v>0</v>
      </c>
      <c r="F11" s="14">
        <v>121</v>
      </c>
      <c r="G11" s="17"/>
    </row>
    <row r="12" spans="1:7" ht="15.75" x14ac:dyDescent="0.25">
      <c r="A12" s="11" t="s">
        <v>25</v>
      </c>
      <c r="B12" t="s">
        <v>26</v>
      </c>
      <c r="D12" s="3">
        <v>30</v>
      </c>
      <c r="E12" s="1">
        <f t="shared" si="0"/>
        <v>4200</v>
      </c>
      <c r="F12" s="14">
        <v>140</v>
      </c>
    </row>
    <row r="13" spans="1:7" ht="15.75" x14ac:dyDescent="0.25">
      <c r="A13" s="10" t="s">
        <v>12</v>
      </c>
      <c r="D13" s="8">
        <f>SUM(D5:D12)</f>
        <v>2942</v>
      </c>
      <c r="E13" s="1">
        <f>SUM(E5:E12)</f>
        <v>243854</v>
      </c>
      <c r="F13" s="9">
        <f>E13/D13</f>
        <v>82.887151597552688</v>
      </c>
    </row>
    <row r="14" spans="1:7" ht="15.75" x14ac:dyDescent="0.25">
      <c r="A14" s="12" t="s">
        <v>27</v>
      </c>
      <c r="C14" s="4">
        <v>-38</v>
      </c>
      <c r="D14">
        <f>C14*6</f>
        <v>-228</v>
      </c>
      <c r="E14" s="1">
        <f>D14*F14</f>
        <v>-17100</v>
      </c>
      <c r="F14" s="14">
        <v>75</v>
      </c>
    </row>
    <row r="15" spans="1:7" ht="15.75" x14ac:dyDescent="0.25">
      <c r="A15" s="12" t="s">
        <v>61</v>
      </c>
      <c r="C15" s="4">
        <v>0</v>
      </c>
      <c r="D15">
        <f>C15*6</f>
        <v>0</v>
      </c>
      <c r="E15" s="1">
        <f>D15*F15</f>
        <v>0</v>
      </c>
      <c r="F15" s="14">
        <v>94</v>
      </c>
    </row>
    <row r="16" spans="1:7" ht="15.75" x14ac:dyDescent="0.25">
      <c r="A16" s="10" t="s">
        <v>15</v>
      </c>
      <c r="D16" s="8">
        <f>D13+D14+D15</f>
        <v>2714</v>
      </c>
      <c r="E16" s="1">
        <f>E13+E14+E15</f>
        <v>226754</v>
      </c>
      <c r="F16" s="9">
        <f>E16/D16</f>
        <v>83.549742078113482</v>
      </c>
    </row>
  </sheetData>
  <pageMargins left="0.7" right="0.7" top="0.75" bottom="0.75" header="0.3" footer="0.3"/>
  <pageSetup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N237TD</vt:lpstr>
      <vt:lpstr>N41650</vt:lpstr>
      <vt:lpstr>N8533T</vt:lpstr>
      <vt:lpstr>N4574U</vt:lpstr>
      <vt:lpstr>N205NB</vt:lpstr>
      <vt:lpstr>N3779W</vt:lpstr>
      <vt:lpstr>N542T</vt:lpstr>
      <vt:lpstr>N764DH</vt:lpstr>
      <vt:lpstr>N9767R</vt:lpstr>
      <vt:lpstr>N3090Q</vt:lpstr>
      <vt:lpstr>N2085A</vt:lpstr>
      <vt:lpstr>N8404A</vt:lpstr>
      <vt:lpstr>Spec</vt:lpstr>
    </vt:vector>
  </TitlesOfParts>
  <Company>ATK Thiokol,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ATK Thiokol</dc:creator>
  <cp:lastModifiedBy>Larsen</cp:lastModifiedBy>
  <cp:lastPrinted>2010-12-07T18:51:28Z</cp:lastPrinted>
  <dcterms:created xsi:type="dcterms:W3CDTF">2007-05-24T16:02:24Z</dcterms:created>
  <dcterms:modified xsi:type="dcterms:W3CDTF">2022-01-20T18:00:59Z</dcterms:modified>
</cp:coreProperties>
</file>