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validate" sheetId="3" r:id="rId1"/>
    <sheet name="Sheet1" sheetId="1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M87" i="3" l="1"/>
  <c r="N87" i="3"/>
  <c r="L87" i="3"/>
  <c r="K87" i="3"/>
  <c r="K268" i="3"/>
  <c r="K259" i="3"/>
  <c r="K241" i="3"/>
  <c r="K232" i="3"/>
  <c r="K213" i="3"/>
  <c r="K204" i="3"/>
  <c r="W188" i="3"/>
  <c r="W243" i="3" s="1"/>
  <c r="W180" i="3"/>
  <c r="W235" i="3" s="1"/>
  <c r="K177" i="3"/>
  <c r="K158" i="3"/>
  <c r="K186" i="3" s="1"/>
  <c r="K149" i="3"/>
  <c r="K131" i="3"/>
  <c r="K103" i="3"/>
  <c r="K94" i="3"/>
  <c r="K122" i="3" s="1"/>
  <c r="W78" i="3"/>
  <c r="W133" i="3" s="1"/>
  <c r="K76" i="3"/>
  <c r="W70" i="3"/>
  <c r="W125" i="3" s="1"/>
  <c r="K67" i="3"/>
  <c r="O52" i="3"/>
  <c r="L52" i="3"/>
  <c r="K52" i="3"/>
  <c r="O51" i="3"/>
  <c r="N51" i="3"/>
  <c r="M51" i="3"/>
  <c r="L51" i="3"/>
  <c r="K51" i="3"/>
  <c r="O25" i="3"/>
  <c r="N25" i="3"/>
  <c r="M25" i="3"/>
  <c r="L25" i="3"/>
  <c r="K25" i="3"/>
  <c r="M71" i="3" l="1"/>
  <c r="M78" i="3"/>
  <c r="N52" i="3"/>
  <c r="M52" i="3"/>
  <c r="G5" i="1"/>
  <c r="F5" i="1"/>
  <c r="E5" i="1"/>
  <c r="D5" i="1"/>
  <c r="K268" i="1"/>
  <c r="K259" i="1"/>
  <c r="K213" i="1"/>
  <c r="K241" i="1" s="1"/>
  <c r="K204" i="1"/>
  <c r="K232" i="1" s="1"/>
  <c r="K186" i="1"/>
  <c r="K177" i="1"/>
  <c r="K158" i="1"/>
  <c r="K149" i="1"/>
  <c r="K103" i="1"/>
  <c r="K131" i="1" s="1"/>
  <c r="K94" i="1"/>
  <c r="K122" i="1" s="1"/>
  <c r="W78" i="1"/>
  <c r="W133" i="1" s="1"/>
  <c r="W188" i="1" s="1"/>
  <c r="W243" i="1" s="1"/>
  <c r="K76" i="1"/>
  <c r="M76" i="3" l="1"/>
  <c r="O76" i="3" s="1"/>
  <c r="K78" i="3"/>
  <c r="K77" i="3" s="1"/>
  <c r="M69" i="3"/>
  <c r="O69" i="3" s="1"/>
  <c r="K69" i="3"/>
  <c r="M70" i="3" s="1"/>
  <c r="O70" i="3" s="1"/>
  <c r="W70" i="1"/>
  <c r="W125" i="1" s="1"/>
  <c r="W180" i="1" s="1"/>
  <c r="W235" i="1" s="1"/>
  <c r="M77" i="3" l="1"/>
  <c r="M67" i="3"/>
  <c r="K68" i="3"/>
  <c r="O71" i="3"/>
  <c r="K67" i="1"/>
  <c r="N59" i="1"/>
  <c r="O52" i="1"/>
  <c r="O60" i="1" s="1"/>
  <c r="K11" i="2"/>
  <c r="J11" i="2"/>
  <c r="I11" i="2"/>
  <c r="H11" i="2"/>
  <c r="G11" i="2"/>
  <c r="F11" i="2"/>
  <c r="E11" i="2"/>
  <c r="D11" i="2"/>
  <c r="D8" i="2"/>
  <c r="D7" i="2"/>
  <c r="D6" i="2"/>
  <c r="D5" i="2"/>
  <c r="K52" i="1"/>
  <c r="K60" i="1" s="1"/>
  <c r="O51" i="1"/>
  <c r="O59" i="1" s="1"/>
  <c r="N51" i="1"/>
  <c r="N52" i="1" s="1"/>
  <c r="N60" i="1" s="1"/>
  <c r="M51" i="1"/>
  <c r="M52" i="1" s="1"/>
  <c r="M60" i="1" s="1"/>
  <c r="L51" i="1"/>
  <c r="L59" i="1" s="1"/>
  <c r="K51" i="1"/>
  <c r="K59" i="1" s="1"/>
  <c r="O25" i="1"/>
  <c r="N25" i="1"/>
  <c r="M25" i="1"/>
  <c r="L25" i="1"/>
  <c r="K25" i="1"/>
  <c r="K70" i="3" l="1"/>
  <c r="M68" i="3"/>
  <c r="O68" i="3" s="1"/>
  <c r="Q68" i="3" s="1"/>
  <c r="S67" i="3"/>
  <c r="W67" i="3" s="1"/>
  <c r="S77" i="3"/>
  <c r="W77" i="3" s="1"/>
  <c r="O77" i="3"/>
  <c r="Q77" i="3" s="1"/>
  <c r="O78" i="3"/>
  <c r="Q78" i="3" s="1"/>
  <c r="U78" i="3" s="1"/>
  <c r="K69" i="1"/>
  <c r="M70" i="1" s="1"/>
  <c r="O70" i="1" s="1"/>
  <c r="M76" i="1"/>
  <c r="O76" i="1" s="1"/>
  <c r="K78" i="1"/>
  <c r="M77" i="1" s="1"/>
  <c r="M69" i="1"/>
  <c r="O69" i="1" s="1"/>
  <c r="M67" i="1"/>
  <c r="M59" i="1"/>
  <c r="K77" i="1"/>
  <c r="M78" i="1"/>
  <c r="M71" i="1"/>
  <c r="K68" i="1"/>
  <c r="L52" i="1"/>
  <c r="L60" i="1" s="1"/>
  <c r="U77" i="3" l="1"/>
  <c r="S76" i="3"/>
  <c r="W76" i="3" s="1"/>
  <c r="Q76" i="3"/>
  <c r="U76" i="3" s="1"/>
  <c r="U68" i="3"/>
  <c r="Q70" i="3"/>
  <c r="S69" i="3"/>
  <c r="W69" i="3" s="1"/>
  <c r="Q71" i="3"/>
  <c r="U71" i="3" s="1"/>
  <c r="O67" i="3"/>
  <c r="Q67" i="3" s="1"/>
  <c r="S77" i="1"/>
  <c r="W77" i="1" s="1"/>
  <c r="O77" i="1"/>
  <c r="Q77" i="1" s="1"/>
  <c r="O71" i="1"/>
  <c r="O78" i="1"/>
  <c r="Q78" i="1" s="1"/>
  <c r="U78" i="1" s="1"/>
  <c r="M68" i="1"/>
  <c r="O68" i="1" s="1"/>
  <c r="Q68" i="1" s="1"/>
  <c r="K70" i="1"/>
  <c r="U67" i="3" l="1"/>
  <c r="S68" i="3"/>
  <c r="W68" i="3" s="1"/>
  <c r="Q69" i="3"/>
  <c r="U69" i="3" s="1"/>
  <c r="U70" i="3"/>
  <c r="O87" i="3"/>
  <c r="S67" i="1"/>
  <c r="W67" i="1" s="1"/>
  <c r="U68" i="1"/>
  <c r="Q70" i="1"/>
  <c r="S69" i="1"/>
  <c r="W69" i="1" s="1"/>
  <c r="Q71" i="1"/>
  <c r="U71" i="1" s="1"/>
  <c r="U77" i="1"/>
  <c r="Q76" i="1"/>
  <c r="U76" i="1" s="1"/>
  <c r="S76" i="1"/>
  <c r="W76" i="1" s="1"/>
  <c r="O67" i="1"/>
  <c r="Q67" i="1" s="1"/>
  <c r="L114" i="3" l="1"/>
  <c r="L88" i="3"/>
  <c r="O114" i="3"/>
  <c r="O88" i="3"/>
  <c r="L87" i="1"/>
  <c r="U67" i="1"/>
  <c r="S68" i="1"/>
  <c r="W68" i="1" s="1"/>
  <c r="U70" i="1"/>
  <c r="Q69" i="1"/>
  <c r="U69" i="1" s="1"/>
  <c r="O87" i="1"/>
  <c r="M98" i="3" l="1"/>
  <c r="O115" i="3"/>
  <c r="M105" i="3"/>
  <c r="K114" i="3"/>
  <c r="K88" i="3"/>
  <c r="M114" i="3"/>
  <c r="M88" i="3"/>
  <c r="N88" i="3"/>
  <c r="N114" i="3"/>
  <c r="L115" i="3"/>
  <c r="K87" i="1"/>
  <c r="O88" i="1"/>
  <c r="O114" i="1"/>
  <c r="M87" i="1"/>
  <c r="N87" i="1"/>
  <c r="L114" i="1"/>
  <c r="L88" i="1"/>
  <c r="N115" i="3" l="1"/>
  <c r="K115" i="3"/>
  <c r="K105" i="3"/>
  <c r="K133" i="3" s="1"/>
  <c r="K96" i="3"/>
  <c r="K124" i="3" s="1"/>
  <c r="M96" i="3"/>
  <c r="M115" i="3"/>
  <c r="M103" i="3"/>
  <c r="M133" i="3"/>
  <c r="O105" i="3"/>
  <c r="M126" i="3"/>
  <c r="O98" i="3"/>
  <c r="M98" i="1"/>
  <c r="O115" i="1"/>
  <c r="M105" i="1"/>
  <c r="N114" i="1"/>
  <c r="N88" i="1"/>
  <c r="M88" i="1"/>
  <c r="M114" i="1"/>
  <c r="K88" i="1"/>
  <c r="K114" i="1"/>
  <c r="L115" i="1"/>
  <c r="M97" i="3" l="1"/>
  <c r="M125" i="3" s="1"/>
  <c r="O125" i="3" s="1"/>
  <c r="K104" i="3"/>
  <c r="K132" i="3" s="1"/>
  <c r="M104" i="3"/>
  <c r="O104" i="3" s="1"/>
  <c r="M94" i="3"/>
  <c r="M122" i="3" s="1"/>
  <c r="K95" i="3"/>
  <c r="M124" i="3"/>
  <c r="O124" i="3" s="1"/>
  <c r="O96" i="3"/>
  <c r="M131" i="3"/>
  <c r="O131" i="3" s="1"/>
  <c r="O103" i="3"/>
  <c r="M126" i="1"/>
  <c r="O98" i="1"/>
  <c r="K96" i="1"/>
  <c r="K124" i="1" s="1"/>
  <c r="M115" i="1"/>
  <c r="K105" i="1"/>
  <c r="M103" i="1"/>
  <c r="M96" i="1"/>
  <c r="K115" i="1"/>
  <c r="M94" i="1"/>
  <c r="M133" i="1"/>
  <c r="O105" i="1"/>
  <c r="M97" i="1"/>
  <c r="M104" i="1"/>
  <c r="N115" i="1"/>
  <c r="K95" i="1"/>
  <c r="O97" i="3" l="1"/>
  <c r="M132" i="3"/>
  <c r="O132" i="3" s="1"/>
  <c r="Q132" i="3" s="1"/>
  <c r="O94" i="3"/>
  <c r="K123" i="3"/>
  <c r="M95" i="3"/>
  <c r="S132" i="3"/>
  <c r="W132" i="3" s="1"/>
  <c r="O126" i="3"/>
  <c r="K97" i="3"/>
  <c r="K125" i="3" s="1"/>
  <c r="M132" i="1"/>
  <c r="O104" i="1"/>
  <c r="K123" i="1"/>
  <c r="M95" i="1"/>
  <c r="O133" i="1"/>
  <c r="Q133" i="1" s="1"/>
  <c r="U133" i="1" s="1"/>
  <c r="M124" i="1"/>
  <c r="O124" i="1" s="1"/>
  <c r="O96" i="1"/>
  <c r="M122" i="1"/>
  <c r="O94" i="1"/>
  <c r="M131" i="1"/>
  <c r="O131" i="1" s="1"/>
  <c r="O103" i="1"/>
  <c r="M125" i="1"/>
  <c r="O125" i="1" s="1"/>
  <c r="O97" i="1"/>
  <c r="K97" i="1"/>
  <c r="K125" i="1" s="1"/>
  <c r="K133" i="1"/>
  <c r="K104" i="1"/>
  <c r="K132" i="1" s="1"/>
  <c r="O126" i="1"/>
  <c r="O133" i="3" l="1"/>
  <c r="Q133" i="3" s="1"/>
  <c r="U133" i="3" s="1"/>
  <c r="Q131" i="3"/>
  <c r="U131" i="3" s="1"/>
  <c r="S131" i="3"/>
  <c r="W131" i="3" s="1"/>
  <c r="U132" i="3"/>
  <c r="M123" i="3"/>
  <c r="O95" i="3"/>
  <c r="K107" i="3" s="1"/>
  <c r="D5" i="3" s="1"/>
  <c r="O122" i="1"/>
  <c r="Q122" i="1" s="1"/>
  <c r="M123" i="1"/>
  <c r="O123" i="1" s="1"/>
  <c r="Q123" i="1" s="1"/>
  <c r="O95" i="1"/>
  <c r="K107" i="1"/>
  <c r="S132" i="1"/>
  <c r="W132" i="1" s="1"/>
  <c r="O132" i="1"/>
  <c r="Q132" i="1" s="1"/>
  <c r="O123" i="3" l="1"/>
  <c r="Q123" i="3" s="1"/>
  <c r="O122" i="3"/>
  <c r="Q122" i="3" s="1"/>
  <c r="S122" i="3"/>
  <c r="W122" i="3" s="1"/>
  <c r="Q124" i="1"/>
  <c r="U124" i="1" s="1"/>
  <c r="U122" i="1"/>
  <c r="S124" i="1"/>
  <c r="W124" i="1" s="1"/>
  <c r="Q126" i="1"/>
  <c r="U126" i="1" s="1"/>
  <c r="Q125" i="1"/>
  <c r="U125" i="1" s="1"/>
  <c r="U123" i="1"/>
  <c r="S131" i="1"/>
  <c r="W131" i="1" s="1"/>
  <c r="Q131" i="1"/>
  <c r="U131" i="1" s="1"/>
  <c r="U132" i="1"/>
  <c r="S122" i="1"/>
  <c r="W122" i="1" s="1"/>
  <c r="S124" i="3" l="1"/>
  <c r="W124" i="3" s="1"/>
  <c r="Q125" i="3"/>
  <c r="U125" i="3" s="1"/>
  <c r="Q126" i="3"/>
  <c r="U126" i="3" s="1"/>
  <c r="U123" i="3"/>
  <c r="U122" i="3"/>
  <c r="O142" i="1"/>
  <c r="L142" i="1"/>
  <c r="K142" i="1"/>
  <c r="M142" i="1"/>
  <c r="N142" i="1"/>
  <c r="S123" i="1"/>
  <c r="W123" i="1" s="1"/>
  <c r="Q124" i="3" l="1"/>
  <c r="U124" i="3" s="1"/>
  <c r="S123" i="3"/>
  <c r="W123" i="3" s="1"/>
  <c r="K142" i="3"/>
  <c r="L142" i="3"/>
  <c r="M142" i="3"/>
  <c r="O142" i="3"/>
  <c r="N142" i="3"/>
  <c r="K169" i="1"/>
  <c r="K143" i="1"/>
  <c r="L169" i="1"/>
  <c r="L143" i="1"/>
  <c r="N169" i="1"/>
  <c r="N143" i="1"/>
  <c r="M143" i="1"/>
  <c r="M169" i="1"/>
  <c r="O169" i="1"/>
  <c r="O143" i="1"/>
  <c r="O143" i="3" l="1"/>
  <c r="O169" i="3"/>
  <c r="K143" i="3"/>
  <c r="K169" i="3"/>
  <c r="N169" i="3"/>
  <c r="N143" i="3"/>
  <c r="M143" i="3"/>
  <c r="M169" i="3"/>
  <c r="L169" i="3"/>
  <c r="L143" i="3"/>
  <c r="O170" i="1"/>
  <c r="K150" i="1"/>
  <c r="K178" i="1" s="1"/>
  <c r="K159" i="1"/>
  <c r="K187" i="1" s="1"/>
  <c r="M160" i="1"/>
  <c r="M153" i="1"/>
  <c r="L170" i="1"/>
  <c r="K151" i="1"/>
  <c r="K179" i="1" s="1"/>
  <c r="K160" i="1"/>
  <c r="K188" i="1" s="1"/>
  <c r="M170" i="1"/>
  <c r="M158" i="1"/>
  <c r="M151" i="1"/>
  <c r="N170" i="1"/>
  <c r="M159" i="1"/>
  <c r="M152" i="1"/>
  <c r="K170" i="1"/>
  <c r="M149" i="1"/>
  <c r="M170" i="3" l="1"/>
  <c r="M158" i="3"/>
  <c r="M151" i="3"/>
  <c r="K151" i="3"/>
  <c r="K179" i="3" s="1"/>
  <c r="K160" i="3"/>
  <c r="K188" i="3" s="1"/>
  <c r="N170" i="3"/>
  <c r="K170" i="3"/>
  <c r="L170" i="3"/>
  <c r="O170" i="3"/>
  <c r="M160" i="3"/>
  <c r="M153" i="3"/>
  <c r="M179" i="1"/>
  <c r="O179" i="1" s="1"/>
  <c r="O151" i="1"/>
  <c r="M188" i="1"/>
  <c r="O160" i="1"/>
  <c r="M186" i="1"/>
  <c r="O186" i="1" s="1"/>
  <c r="O158" i="1"/>
  <c r="M150" i="1"/>
  <c r="M180" i="1"/>
  <c r="O152" i="1"/>
  <c r="M177" i="1"/>
  <c r="O149" i="1"/>
  <c r="M187" i="1"/>
  <c r="O159" i="1"/>
  <c r="K152" i="1"/>
  <c r="K180" i="1" s="1"/>
  <c r="M181" i="1"/>
  <c r="O181" i="1" s="1"/>
  <c r="O153" i="1"/>
  <c r="K159" i="3" l="1"/>
  <c r="K187" i="3" s="1"/>
  <c r="M159" i="3"/>
  <c r="M187" i="3" s="1"/>
  <c r="M152" i="3"/>
  <c r="O152" i="3" s="1"/>
  <c r="M149" i="3"/>
  <c r="M177" i="3" s="1"/>
  <c r="M188" i="3"/>
  <c r="O160" i="3"/>
  <c r="M180" i="3"/>
  <c r="M179" i="3"/>
  <c r="O179" i="3" s="1"/>
  <c r="O151" i="3"/>
  <c r="M181" i="3"/>
  <c r="O153" i="3"/>
  <c r="M186" i="3"/>
  <c r="O186" i="3" s="1"/>
  <c r="O158" i="3"/>
  <c r="K150" i="3"/>
  <c r="S187" i="1"/>
  <c r="W187" i="1" s="1"/>
  <c r="O187" i="1"/>
  <c r="Q187" i="1" s="1"/>
  <c r="O180" i="1"/>
  <c r="S177" i="1"/>
  <c r="W177" i="1" s="1"/>
  <c r="O177" i="1"/>
  <c r="Q177" i="1" s="1"/>
  <c r="K162" i="1"/>
  <c r="M178" i="1"/>
  <c r="O178" i="1" s="1"/>
  <c r="Q178" i="1" s="1"/>
  <c r="O150" i="1"/>
  <c r="O188" i="1"/>
  <c r="Q188" i="1" s="1"/>
  <c r="U188" i="1" s="1"/>
  <c r="O181" i="3" l="1"/>
  <c r="O159" i="3"/>
  <c r="O149" i="3"/>
  <c r="K178" i="3"/>
  <c r="M150" i="3"/>
  <c r="K152" i="3"/>
  <c r="K180" i="3" s="1"/>
  <c r="O187" i="3"/>
  <c r="Q187" i="3" s="1"/>
  <c r="S187" i="3"/>
  <c r="W187" i="3" s="1"/>
  <c r="O180" i="3"/>
  <c r="O188" i="3"/>
  <c r="Q188" i="3" s="1"/>
  <c r="U188" i="3" s="1"/>
  <c r="S186" i="1"/>
  <c r="W186" i="1" s="1"/>
  <c r="Q186" i="1"/>
  <c r="U186" i="1" s="1"/>
  <c r="U187" i="1"/>
  <c r="Q181" i="1"/>
  <c r="U181" i="1" s="1"/>
  <c r="Q180" i="1"/>
  <c r="U180" i="1" s="1"/>
  <c r="S179" i="1"/>
  <c r="W179" i="1" s="1"/>
  <c r="U178" i="1"/>
  <c r="Q179" i="1"/>
  <c r="U179" i="1" s="1"/>
  <c r="S178" i="1"/>
  <c r="W178" i="1" s="1"/>
  <c r="U177" i="1"/>
  <c r="M178" i="3" l="1"/>
  <c r="O150" i="3"/>
  <c r="K162" i="3" s="1"/>
  <c r="E5" i="3" s="1"/>
  <c r="S186" i="3"/>
  <c r="W186" i="3" s="1"/>
  <c r="Q186" i="3"/>
  <c r="U186" i="3" s="1"/>
  <c r="U187" i="3"/>
  <c r="O197" i="1"/>
  <c r="K197" i="1"/>
  <c r="N197" i="1"/>
  <c r="M197" i="1"/>
  <c r="L197" i="1"/>
  <c r="O178" i="3" l="1"/>
  <c r="Q178" i="3" s="1"/>
  <c r="O177" i="3"/>
  <c r="Q177" i="3" s="1"/>
  <c r="S177" i="3"/>
  <c r="W177" i="3" s="1"/>
  <c r="L198" i="1"/>
  <c r="L224" i="1"/>
  <c r="O198" i="1"/>
  <c r="O224" i="1"/>
  <c r="M224" i="1"/>
  <c r="M198" i="1"/>
  <c r="N198" i="1"/>
  <c r="N224" i="1"/>
  <c r="K224" i="1"/>
  <c r="K198" i="1"/>
  <c r="U177" i="3" l="1"/>
  <c r="Q181" i="3"/>
  <c r="U181" i="3" s="1"/>
  <c r="Q180" i="3"/>
  <c r="U180" i="3" s="1"/>
  <c r="S179" i="3"/>
  <c r="W179" i="3" s="1"/>
  <c r="U178" i="3"/>
  <c r="N225" i="1"/>
  <c r="M214" i="1"/>
  <c r="O225" i="1"/>
  <c r="K205" i="1"/>
  <c r="K233" i="1" s="1"/>
  <c r="M215" i="1"/>
  <c r="M208" i="1"/>
  <c r="K225" i="1"/>
  <c r="K215" i="1"/>
  <c r="K243" i="1" s="1"/>
  <c r="K206" i="1"/>
  <c r="K234" i="1" s="1"/>
  <c r="M225" i="1"/>
  <c r="M206" i="1"/>
  <c r="M213" i="1"/>
  <c r="L225" i="1"/>
  <c r="M205" i="1"/>
  <c r="Q179" i="3" l="1"/>
  <c r="U179" i="3" s="1"/>
  <c r="M197" i="3" s="1"/>
  <c r="L197" i="3"/>
  <c r="K197" i="3"/>
  <c r="N197" i="3"/>
  <c r="S178" i="3"/>
  <c r="W178" i="3" s="1"/>
  <c r="O197" i="3"/>
  <c r="K207" i="1"/>
  <c r="K235" i="1" s="1"/>
  <c r="M241" i="1"/>
  <c r="O241" i="1" s="1"/>
  <c r="O213" i="1"/>
  <c r="M236" i="1"/>
  <c r="O208" i="1"/>
  <c r="K214" i="1"/>
  <c r="K242" i="1" s="1"/>
  <c r="M234" i="1"/>
  <c r="O234" i="1" s="1"/>
  <c r="O206" i="1"/>
  <c r="M204" i="1"/>
  <c r="M243" i="1"/>
  <c r="O243" i="1" s="1"/>
  <c r="Q243" i="1" s="1"/>
  <c r="U243" i="1" s="1"/>
  <c r="O215" i="1"/>
  <c r="M207" i="1"/>
  <c r="M233" i="1"/>
  <c r="O205" i="1"/>
  <c r="M242" i="1"/>
  <c r="O214" i="1"/>
  <c r="N198" i="3" l="1"/>
  <c r="N224" i="3"/>
  <c r="K224" i="3"/>
  <c r="K198" i="3"/>
  <c r="O224" i="3"/>
  <c r="O198" i="3"/>
  <c r="L198" i="3"/>
  <c r="L224" i="3"/>
  <c r="M224" i="3"/>
  <c r="M198" i="3"/>
  <c r="S242" i="1"/>
  <c r="W242" i="1" s="1"/>
  <c r="O242" i="1"/>
  <c r="Q242" i="1" s="1"/>
  <c r="M235" i="1"/>
  <c r="O235" i="1" s="1"/>
  <c r="O207" i="1"/>
  <c r="M232" i="1"/>
  <c r="O204" i="1"/>
  <c r="K217" i="1" s="1"/>
  <c r="K206" i="3" l="1"/>
  <c r="K234" i="3" s="1"/>
  <c r="K215" i="3"/>
  <c r="K243" i="3" s="1"/>
  <c r="M225" i="3"/>
  <c r="M213" i="3"/>
  <c r="M206" i="3"/>
  <c r="L225" i="3"/>
  <c r="M208" i="3"/>
  <c r="M215" i="3"/>
  <c r="O225" i="3"/>
  <c r="N225" i="3"/>
  <c r="K225" i="3"/>
  <c r="Q241" i="1"/>
  <c r="U241" i="1" s="1"/>
  <c r="S241" i="1"/>
  <c r="W241" i="1" s="1"/>
  <c r="U242" i="1"/>
  <c r="O236" i="1"/>
  <c r="W232" i="1"/>
  <c r="O232" i="1"/>
  <c r="Q232" i="1" s="1"/>
  <c r="S232" i="1"/>
  <c r="O233" i="1"/>
  <c r="Q233" i="1" s="1"/>
  <c r="K214" i="3" l="1"/>
  <c r="K242" i="3" s="1"/>
  <c r="M207" i="3"/>
  <c r="M235" i="3" s="1"/>
  <c r="K205" i="3"/>
  <c r="K233" i="3" s="1"/>
  <c r="M204" i="3"/>
  <c r="M232" i="3" s="1"/>
  <c r="M236" i="3"/>
  <c r="O208" i="3"/>
  <c r="M241" i="3"/>
  <c r="O241" i="3" s="1"/>
  <c r="O213" i="3"/>
  <c r="M214" i="3"/>
  <c r="M243" i="3"/>
  <c r="O215" i="3"/>
  <c r="M234" i="3"/>
  <c r="O234" i="3" s="1"/>
  <c r="O206" i="3"/>
  <c r="S234" i="1"/>
  <c r="W234" i="1" s="1"/>
  <c r="Q236" i="1"/>
  <c r="U236" i="1" s="1"/>
  <c r="Q235" i="1"/>
  <c r="U235" i="1" s="1"/>
  <c r="U233" i="1"/>
  <c r="Q234" i="1"/>
  <c r="U234" i="1" s="1"/>
  <c r="U232" i="1"/>
  <c r="O207" i="3" l="1"/>
  <c r="O204" i="3"/>
  <c r="M205" i="3"/>
  <c r="M233" i="3" s="1"/>
  <c r="S232" i="3" s="1"/>
  <c r="W232" i="3" s="1"/>
  <c r="K207" i="3"/>
  <c r="K235" i="3" s="1"/>
  <c r="O235" i="3"/>
  <c r="M242" i="3"/>
  <c r="O243" i="3" s="1"/>
  <c r="Q243" i="3" s="1"/>
  <c r="U243" i="3" s="1"/>
  <c r="O214" i="3"/>
  <c r="O236" i="3"/>
  <c r="K252" i="1"/>
  <c r="K253" i="1" s="1"/>
  <c r="M252" i="1"/>
  <c r="M253" i="1" s="1"/>
  <c r="N252" i="1"/>
  <c r="N253" i="1" s="1"/>
  <c r="S233" i="1"/>
  <c r="W233" i="1" s="1"/>
  <c r="O252" i="1"/>
  <c r="O253" i="1" s="1"/>
  <c r="L252" i="1"/>
  <c r="L253" i="1" s="1"/>
  <c r="O232" i="3" l="1"/>
  <c r="Q232" i="3" s="1"/>
  <c r="U232" i="3" s="1"/>
  <c r="O205" i="3"/>
  <c r="O233" i="3"/>
  <c r="Q233" i="3" s="1"/>
  <c r="U233" i="3" s="1"/>
  <c r="K217" i="3"/>
  <c r="F5" i="3" s="1"/>
  <c r="O242" i="3"/>
  <c r="Q242" i="3" s="1"/>
  <c r="S242" i="3"/>
  <c r="W242" i="3" s="1"/>
  <c r="M269" i="1"/>
  <c r="O269" i="1" s="1"/>
  <c r="K270" i="1"/>
  <c r="K261" i="1"/>
  <c r="M262" i="1" s="1"/>
  <c r="O262" i="1" s="1"/>
  <c r="M268" i="1"/>
  <c r="O268" i="1" s="1"/>
  <c r="M261" i="1"/>
  <c r="O261" i="1" s="1"/>
  <c r="M259" i="1"/>
  <c r="O259" i="1" s="1"/>
  <c r="K269" i="1"/>
  <c r="K260" i="1"/>
  <c r="K262" i="1" s="1"/>
  <c r="M270" i="1"/>
  <c r="O270" i="1" s="1"/>
  <c r="M263" i="1"/>
  <c r="O263" i="1" s="1"/>
  <c r="Q236" i="3" l="1"/>
  <c r="U236" i="3" s="1"/>
  <c r="O252" i="3" s="1"/>
  <c r="O253" i="3" s="1"/>
  <c r="S234" i="3"/>
  <c r="W234" i="3" s="1"/>
  <c r="Q235" i="3"/>
  <c r="K252" i="3"/>
  <c r="K253" i="3" s="1"/>
  <c r="L252" i="3"/>
  <c r="L253" i="3" s="1"/>
  <c r="Q241" i="3"/>
  <c r="U241" i="3" s="1"/>
  <c r="S241" i="3"/>
  <c r="W241" i="3" s="1"/>
  <c r="U242" i="3"/>
  <c r="M260" i="1"/>
  <c r="O260" i="1" s="1"/>
  <c r="K272" i="1" s="1"/>
  <c r="U235" i="3" l="1"/>
  <c r="N252" i="3" s="1"/>
  <c r="N253" i="3" s="1"/>
  <c r="S233" i="3"/>
  <c r="W233" i="3" s="1"/>
  <c r="Q234" i="3"/>
  <c r="U234" i="3" s="1"/>
  <c r="M252" i="3" s="1"/>
  <c r="M253" i="3" s="1"/>
  <c r="M270" i="3"/>
  <c r="O270" i="3" s="1"/>
  <c r="M263" i="3"/>
  <c r="O263" i="3" s="1"/>
  <c r="K261" i="3" l="1"/>
  <c r="K260" i="3" s="1"/>
  <c r="M260" i="3" s="1"/>
  <c r="O260" i="3" s="1"/>
  <c r="K270" i="3"/>
  <c r="M269" i="3" s="1"/>
  <c r="O269" i="3" s="1"/>
  <c r="M268" i="3"/>
  <c r="O268" i="3" s="1"/>
  <c r="M261" i="3"/>
  <c r="O261" i="3" s="1"/>
  <c r="K269" i="3" l="1"/>
  <c r="M262" i="3"/>
  <c r="O262" i="3" s="1"/>
  <c r="K262" i="3"/>
  <c r="M259" i="3"/>
  <c r="O259" i="3" s="1"/>
  <c r="K272" i="3" l="1"/>
  <c r="G5" i="3" s="1"/>
</calcChain>
</file>

<file path=xl/sharedStrings.xml><?xml version="1.0" encoding="utf-8"?>
<sst xmlns="http://schemas.openxmlformats.org/spreadsheetml/2006/main" count="1286" uniqueCount="100">
  <si>
    <t>link attributes</t>
    <phoneticPr fontId="2" type="noConversion"/>
  </si>
  <si>
    <t>link id</t>
    <phoneticPr fontId="2" type="noConversion"/>
  </si>
  <si>
    <t>1-&gt;2</t>
    <phoneticPr fontId="2" type="noConversion"/>
  </si>
  <si>
    <t>1-&gt;3</t>
    <phoneticPr fontId="2" type="noConversion"/>
  </si>
  <si>
    <t>2-&gt;4</t>
    <phoneticPr fontId="2" type="noConversion"/>
  </si>
  <si>
    <t>3-&gt;2</t>
    <phoneticPr fontId="2" type="noConversion"/>
  </si>
  <si>
    <t>3_&gt;4</t>
    <phoneticPr fontId="2" type="noConversion"/>
  </si>
  <si>
    <t>capacity</t>
    <phoneticPr fontId="2" type="noConversion"/>
  </si>
  <si>
    <t>demand attributes</t>
    <phoneticPr fontId="2" type="noConversion"/>
  </si>
  <si>
    <t>od_id</t>
    <phoneticPr fontId="2" type="noConversion"/>
  </si>
  <si>
    <t>1-&gt;4</t>
    <phoneticPr fontId="2" type="noConversion"/>
  </si>
  <si>
    <t>3-&gt;4</t>
    <phoneticPr fontId="2" type="noConversion"/>
  </si>
  <si>
    <t>demand</t>
    <phoneticPr fontId="2" type="noConversion"/>
  </si>
  <si>
    <t>parameter definition</t>
    <phoneticPr fontId="2" type="noConversion"/>
  </si>
  <si>
    <t>parameter</t>
    <phoneticPr fontId="2" type="noConversion"/>
  </si>
  <si>
    <t>a</t>
    <phoneticPr fontId="2" type="noConversion"/>
  </si>
  <si>
    <t>b</t>
    <phoneticPr fontId="2" type="noConversion"/>
  </si>
  <si>
    <t>value</t>
    <phoneticPr fontId="2" type="noConversion"/>
  </si>
  <si>
    <t>mu</t>
    <phoneticPr fontId="2" type="noConversion"/>
  </si>
  <si>
    <t>free flow travel time</t>
    <phoneticPr fontId="2" type="noConversion"/>
  </si>
  <si>
    <t>Initialization--All or nothing method</t>
    <phoneticPr fontId="2" type="noConversion"/>
  </si>
  <si>
    <t>given link attributes</t>
    <phoneticPr fontId="2" type="noConversion"/>
  </si>
  <si>
    <t>link attributes</t>
    <phoneticPr fontId="2" type="noConversion"/>
  </si>
  <si>
    <t>link id</t>
    <phoneticPr fontId="2" type="noConversion"/>
  </si>
  <si>
    <t>1-&gt;2</t>
    <phoneticPr fontId="2" type="noConversion"/>
  </si>
  <si>
    <t>1-&gt;3</t>
    <phoneticPr fontId="2" type="noConversion"/>
  </si>
  <si>
    <t>2-&gt;4</t>
    <phoneticPr fontId="2" type="noConversion"/>
  </si>
  <si>
    <t>3-&gt;2</t>
    <phoneticPr fontId="2" type="noConversion"/>
  </si>
  <si>
    <t>3_&gt;4</t>
    <phoneticPr fontId="2" type="noConversion"/>
  </si>
  <si>
    <t>capacity</t>
    <phoneticPr fontId="2" type="noConversion"/>
  </si>
  <si>
    <t>counts</t>
    <phoneticPr fontId="2" type="noConversion"/>
  </si>
  <si>
    <t>generalized travel time</t>
    <phoneticPr fontId="2" type="noConversion"/>
  </si>
  <si>
    <t>generalized travel time</t>
    <phoneticPr fontId="2" type="noConversion"/>
  </si>
  <si>
    <t>for each od</t>
    <phoneticPr fontId="2" type="noConversion"/>
  </si>
  <si>
    <t>od_(1,4)</t>
    <phoneticPr fontId="2" type="noConversion"/>
  </si>
  <si>
    <t>path</t>
    <phoneticPr fontId="2" type="noConversion"/>
  </si>
  <si>
    <t>link</t>
    <phoneticPr fontId="2" type="noConversion"/>
  </si>
  <si>
    <t>path_no</t>
    <phoneticPr fontId="2" type="noConversion"/>
  </si>
  <si>
    <t>path cost</t>
    <phoneticPr fontId="2" type="noConversion"/>
  </si>
  <si>
    <t>link_id</t>
    <phoneticPr fontId="2" type="noConversion"/>
  </si>
  <si>
    <t>path_1(1-2-4)</t>
    <phoneticPr fontId="2" type="noConversion"/>
  </si>
  <si>
    <t>x_12</t>
    <phoneticPr fontId="2" type="noConversion"/>
  </si>
  <si>
    <t>path_2(1-3-2-4)</t>
    <phoneticPr fontId="2" type="noConversion"/>
  </si>
  <si>
    <t>x_13</t>
    <phoneticPr fontId="2" type="noConversion"/>
  </si>
  <si>
    <t>path_3(1-3-4)</t>
    <phoneticPr fontId="2" type="noConversion"/>
  </si>
  <si>
    <t>x_32</t>
    <phoneticPr fontId="2" type="noConversion"/>
  </si>
  <si>
    <t>x_24</t>
    <phoneticPr fontId="2" type="noConversion"/>
  </si>
  <si>
    <t>x_34</t>
    <phoneticPr fontId="2" type="noConversion"/>
  </si>
  <si>
    <t>od_(3,4)</t>
    <phoneticPr fontId="2" type="noConversion"/>
  </si>
  <si>
    <t>path_1(3-2-4)</t>
    <phoneticPr fontId="2" type="noConversion"/>
  </si>
  <si>
    <t>path_1(3-4)</t>
    <phoneticPr fontId="2" type="noConversion"/>
  </si>
  <si>
    <t>path flow</t>
    <phoneticPr fontId="2" type="noConversion"/>
  </si>
  <si>
    <t>link counts</t>
    <phoneticPr fontId="2" type="noConversion"/>
  </si>
  <si>
    <t>link attributes after all or nothing assignment</t>
    <phoneticPr fontId="2" type="noConversion"/>
  </si>
  <si>
    <t>fftt</t>
    <phoneticPr fontId="2" type="noConversion"/>
  </si>
  <si>
    <t>link flow</t>
    <phoneticPr fontId="2" type="noConversion"/>
  </si>
  <si>
    <t>link cost</t>
    <phoneticPr fontId="2" type="noConversion"/>
  </si>
  <si>
    <t>Iteration No</t>
    <phoneticPr fontId="2" type="noConversion"/>
  </si>
  <si>
    <t>given link attributes</t>
    <phoneticPr fontId="2" type="noConversion"/>
  </si>
  <si>
    <t>link attributes</t>
    <phoneticPr fontId="2" type="noConversion"/>
  </si>
  <si>
    <t>link id</t>
    <phoneticPr fontId="2" type="noConversion"/>
  </si>
  <si>
    <t>1-&gt;2</t>
    <phoneticPr fontId="2" type="noConversion"/>
  </si>
  <si>
    <t>1-&gt;3</t>
    <phoneticPr fontId="2" type="noConversion"/>
  </si>
  <si>
    <t>2-&gt;4</t>
    <phoneticPr fontId="2" type="noConversion"/>
  </si>
  <si>
    <t>3-&gt;2</t>
    <phoneticPr fontId="2" type="noConversion"/>
  </si>
  <si>
    <t>counts</t>
    <phoneticPr fontId="2" type="noConversion"/>
  </si>
  <si>
    <t>capacity</t>
    <phoneticPr fontId="2" type="noConversion"/>
  </si>
  <si>
    <t>node_id</t>
    <phoneticPr fontId="2" type="noConversion"/>
  </si>
  <si>
    <t>link_id</t>
    <phoneticPr fontId="2" type="noConversion"/>
  </si>
  <si>
    <t>generalized link utility</t>
    <phoneticPr fontId="2" type="noConversion"/>
  </si>
  <si>
    <t>utility</t>
    <phoneticPr fontId="2" type="noConversion"/>
  </si>
  <si>
    <t>step 1 node utility (u)</t>
    <phoneticPr fontId="2" type="noConversion"/>
  </si>
  <si>
    <t>step 2 link systemetic utility to destinaiton (V)</t>
    <phoneticPr fontId="2" type="noConversion"/>
  </si>
  <si>
    <t>systemetic utility</t>
    <phoneticPr fontId="2" type="noConversion"/>
  </si>
  <si>
    <t>step 3 link conditional probability (P)</t>
    <phoneticPr fontId="2" type="noConversion"/>
  </si>
  <si>
    <t>link conditional probability</t>
  </si>
  <si>
    <t>step 5 reference cost (pi)</t>
    <phoneticPr fontId="2" type="noConversion"/>
  </si>
  <si>
    <t>step 4 link flow (x_)</t>
    <phoneticPr fontId="2" type="noConversion"/>
  </si>
  <si>
    <t>flow</t>
    <phoneticPr fontId="2" type="noConversion"/>
  </si>
  <si>
    <t>cost</t>
    <phoneticPr fontId="2" type="noConversion"/>
  </si>
  <si>
    <t>step 6  update link flow (2th)</t>
    <phoneticPr fontId="2" type="noConversion"/>
  </si>
  <si>
    <t>od_(2,4)</t>
    <phoneticPr fontId="2" type="noConversion"/>
  </si>
  <si>
    <t>step 7  update reference cost(2th)</t>
    <phoneticPr fontId="2" type="noConversion"/>
  </si>
  <si>
    <t>step 7  update reference cost (2th)</t>
    <phoneticPr fontId="2" type="noConversion"/>
  </si>
  <si>
    <t>calculate link systemetic utility to destinaiton (V) for 2th</t>
    <phoneticPr fontId="2" type="noConversion"/>
  </si>
  <si>
    <t>link attributes after 1th iteration</t>
    <phoneticPr fontId="2" type="noConversion"/>
  </si>
  <si>
    <t>od_(1,4)</t>
    <phoneticPr fontId="2" type="noConversion"/>
  </si>
  <si>
    <t>od_(2,4)</t>
    <phoneticPr fontId="2" type="noConversion"/>
  </si>
  <si>
    <t xml:space="preserve">step 3 link Gap </t>
    <phoneticPr fontId="2" type="noConversion"/>
  </si>
  <si>
    <t>Gap</t>
    <phoneticPr fontId="2" type="noConversion"/>
  </si>
  <si>
    <t>total gap</t>
    <phoneticPr fontId="2" type="noConversion"/>
  </si>
  <si>
    <t>step 6  update link flow (3 th)</t>
    <phoneticPr fontId="2" type="noConversion"/>
  </si>
  <si>
    <t>step 7  update reference cost(3th)</t>
    <phoneticPr fontId="2" type="noConversion"/>
  </si>
  <si>
    <t>step 6  update link flow (3th)</t>
    <phoneticPr fontId="2" type="noConversion"/>
  </si>
  <si>
    <t>step 7  update reference cost (3th)</t>
    <phoneticPr fontId="2" type="noConversion"/>
  </si>
  <si>
    <t>link attributes after 2th iteration</t>
    <phoneticPr fontId="2" type="noConversion"/>
  </si>
  <si>
    <t>step 6  update link flow (4 th)</t>
    <phoneticPr fontId="2" type="noConversion"/>
  </si>
  <si>
    <t>step 6  update link flow (5 th)</t>
    <phoneticPr fontId="2" type="noConversion"/>
  </si>
  <si>
    <t>Iterative assignment results</t>
    <phoneticPr fontId="2" type="noConversion"/>
  </si>
  <si>
    <t>Gap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</si>
</sst>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/>
    <xf numFmtId="0" fontId="1" fillId="2" borderId="0" xfId="0" applyFont="1" applyFill="1"/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validate!$C$5</c:f>
              <c:strCache>
                <c:ptCount val="1"/>
                <c:pt idx="0">
                  <c:v>Gap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validate!$D$4:$G$4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validate!$D$5:$G$5</c:f>
              <c:numCache>
                <c:formatCode>General</c:formatCode>
                <c:ptCount val="4"/>
                <c:pt idx="0">
                  <c:v>64.73546932001635</c:v>
                </c:pt>
                <c:pt idx="1">
                  <c:v>3.3899655639636341</c:v>
                </c:pt>
                <c:pt idx="2">
                  <c:v>3.4847298940301719</c:v>
                </c:pt>
                <c:pt idx="3">
                  <c:v>2.4674102430952951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5874328"/>
        <c:axId val="545874720"/>
      </c:lineChart>
      <c:catAx>
        <c:axId val="545874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Iteration No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45874720"/>
        <c:crosses val="autoZero"/>
        <c:auto val="1"/>
        <c:lblAlgn val="ctr"/>
        <c:lblOffset val="100"/>
        <c:noMultiLvlLbl val="0"/>
      </c:catAx>
      <c:valAx>
        <c:axId val="5458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Gap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4587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Gap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Sheet1!$D$4:$G$4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Sheet1!$D$5:$G$5</c:f>
              <c:numCache>
                <c:formatCode>General</c:formatCode>
                <c:ptCount val="4"/>
                <c:pt idx="0">
                  <c:v>172.83129795464674</c:v>
                </c:pt>
                <c:pt idx="1">
                  <c:v>3.7877895973952906</c:v>
                </c:pt>
                <c:pt idx="2">
                  <c:v>3.7407085493425676</c:v>
                </c:pt>
                <c:pt idx="3">
                  <c:v>2.7366136944429122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2107600"/>
        <c:axId val="382108776"/>
      </c:lineChart>
      <c:catAx>
        <c:axId val="38210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Iteration No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82108776"/>
        <c:crosses val="autoZero"/>
        <c:auto val="1"/>
        <c:lblAlgn val="ctr"/>
        <c:lblOffset val="100"/>
        <c:noMultiLvlLbl val="0"/>
      </c:catAx>
      <c:valAx>
        <c:axId val="3821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Gap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8210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Sheet2!$C$11</c:f>
              <c:strCache>
                <c:ptCount val="1"/>
                <c:pt idx="0">
                  <c:v>link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Sheet2!$D$10:$K$10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cat>
          <c:val>
            <c:numRef>
              <c:f>Sheet2!$D$11:$K$11</c:f>
              <c:numCache>
                <c:formatCode>General</c:formatCode>
                <c:ptCount val="8"/>
                <c:pt idx="0">
                  <c:v>3.0000028125</c:v>
                </c:pt>
                <c:pt idx="1">
                  <c:v>3.0000450000000001</c:v>
                </c:pt>
                <c:pt idx="2">
                  <c:v>3.0002278124999995</c:v>
                </c:pt>
                <c:pt idx="3">
                  <c:v>3.0007200000000003</c:v>
                </c:pt>
                <c:pt idx="4">
                  <c:v>3.0017578124999997</c:v>
                </c:pt>
                <c:pt idx="5">
                  <c:v>3.0036449999999997</c:v>
                </c:pt>
                <c:pt idx="6">
                  <c:v>3.0067528124999998</c:v>
                </c:pt>
                <c:pt idx="7">
                  <c:v>3.01152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655680"/>
        <c:axId val="362654896"/>
      </c:lineChart>
      <c:catAx>
        <c:axId val="3626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54896"/>
        <c:crosses val="autoZero"/>
        <c:auto val="1"/>
        <c:lblAlgn val="ctr"/>
        <c:lblOffset val="100"/>
        <c:noMultiLvlLbl val="0"/>
      </c:catAx>
      <c:valAx>
        <c:axId val="3626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352425</xdr:colOff>
          <xdr:row>3</xdr:row>
          <xdr:rowOff>123825</xdr:rowOff>
        </xdr:from>
        <xdr:to>
          <xdr:col>20</xdr:col>
          <xdr:colOff>571500</xdr:colOff>
          <xdr:row>13</xdr:row>
          <xdr:rowOff>180975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AEACE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57</xdr:row>
          <xdr:rowOff>57150</xdr:rowOff>
        </xdr:from>
        <xdr:to>
          <xdr:col>8</xdr:col>
          <xdr:colOff>752475</xdr:colOff>
          <xdr:row>68</xdr:row>
          <xdr:rowOff>114300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AEACE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409575</xdr:colOff>
          <xdr:row>70</xdr:row>
          <xdr:rowOff>57150</xdr:rowOff>
        </xdr:from>
        <xdr:to>
          <xdr:col>8</xdr:col>
          <xdr:colOff>85725</xdr:colOff>
          <xdr:row>81</xdr:row>
          <xdr:rowOff>66675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AEACE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114300</xdr:colOff>
      <xdr:row>5</xdr:row>
      <xdr:rowOff>104775</xdr:rowOff>
    </xdr:from>
    <xdr:to>
      <xdr:col>7</xdr:col>
      <xdr:colOff>1095375</xdr:colOff>
      <xdr:row>19</xdr:row>
      <xdr:rowOff>180975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352425</xdr:colOff>
          <xdr:row>3</xdr:row>
          <xdr:rowOff>123825</xdr:rowOff>
        </xdr:from>
        <xdr:to>
          <xdr:col>20</xdr:col>
          <xdr:colOff>571500</xdr:colOff>
          <xdr:row>13</xdr:row>
          <xdr:rowOff>180975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AEACE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57</xdr:row>
          <xdr:rowOff>57150</xdr:rowOff>
        </xdr:from>
        <xdr:to>
          <xdr:col>8</xdr:col>
          <xdr:colOff>752475</xdr:colOff>
          <xdr:row>68</xdr:row>
          <xdr:rowOff>114300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AEACE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409575</xdr:colOff>
          <xdr:row>70</xdr:row>
          <xdr:rowOff>57150</xdr:rowOff>
        </xdr:from>
        <xdr:to>
          <xdr:col>8</xdr:col>
          <xdr:colOff>85725</xdr:colOff>
          <xdr:row>81</xdr:row>
          <xdr:rowOff>66675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AEACE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114300</xdr:colOff>
      <xdr:row>5</xdr:row>
      <xdr:rowOff>104775</xdr:rowOff>
    </xdr:from>
    <xdr:to>
      <xdr:col>7</xdr:col>
      <xdr:colOff>1095375</xdr:colOff>
      <xdr:row>19</xdr:row>
      <xdr:rowOff>180975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14</xdr:row>
      <xdr:rowOff>142875</xdr:rowOff>
    </xdr:from>
    <xdr:to>
      <xdr:col>9</xdr:col>
      <xdr:colOff>557212</xdr:colOff>
      <xdr:row>30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272"/>
  <sheetViews>
    <sheetView tabSelected="1" topLeftCell="H246" workbookViewId="0">
      <selection activeCell="M87" sqref="M87"/>
    </sheetView>
  </sheetViews>
  <sheetFormatPr defaultRowHeight="15" x14ac:dyDescent="0.25"/>
  <cols>
    <col min="1" max="2" width="9" style="5"/>
    <col min="3" max="3" width="4.125" style="5" customWidth="1"/>
    <col min="4" max="6" width="9" style="5"/>
    <col min="7" max="7" width="7" style="5" customWidth="1"/>
    <col min="8" max="8" width="15.875" style="5" customWidth="1"/>
    <col min="9" max="9" width="13.5" style="5" customWidth="1"/>
    <col min="10" max="10" width="27.375" style="5" customWidth="1"/>
    <col min="11" max="11" width="10.125" style="5" customWidth="1"/>
    <col min="12" max="12" width="16" style="5" customWidth="1"/>
    <col min="13" max="13" width="19.375" style="5" customWidth="1"/>
    <col min="14" max="14" width="9" style="5"/>
    <col min="15" max="15" width="19.375" style="5" customWidth="1"/>
    <col min="16" max="16" width="9" style="5"/>
    <col min="17" max="17" width="13.75" style="5" customWidth="1"/>
    <col min="18" max="18" width="9" style="5"/>
    <col min="19" max="19" width="15.25" style="5" customWidth="1"/>
    <col min="20" max="20" width="9" style="5"/>
    <col min="21" max="21" width="10.875" style="5" customWidth="1"/>
    <col min="22" max="22" width="17.875" style="5" customWidth="1"/>
    <col min="23" max="16384" width="9" style="5"/>
  </cols>
  <sheetData>
    <row r="2" spans="2:15" x14ac:dyDescent="0.25">
      <c r="B2" s="14"/>
      <c r="C2" s="20" t="s">
        <v>98</v>
      </c>
      <c r="D2" s="20"/>
      <c r="E2" s="20"/>
      <c r="F2" s="20"/>
      <c r="G2" s="20"/>
      <c r="H2" s="21"/>
    </row>
    <row r="3" spans="2:15" ht="14.25" customHeight="1" x14ac:dyDescent="0.25">
      <c r="B3" s="15"/>
      <c r="C3" s="22"/>
      <c r="D3" s="22"/>
      <c r="E3" s="22"/>
      <c r="F3" s="22"/>
      <c r="G3" s="22"/>
      <c r="H3" s="23"/>
      <c r="J3" s="26" t="s">
        <v>0</v>
      </c>
      <c r="K3" s="27"/>
      <c r="L3" s="27"/>
      <c r="M3" s="27"/>
      <c r="N3" s="27"/>
      <c r="O3" s="28"/>
    </row>
    <row r="4" spans="2:15" x14ac:dyDescent="0.25">
      <c r="B4" s="15"/>
      <c r="C4" s="8" t="s">
        <v>57</v>
      </c>
      <c r="D4" s="8">
        <v>1</v>
      </c>
      <c r="E4" s="8">
        <v>2</v>
      </c>
      <c r="F4" s="8">
        <v>3</v>
      </c>
      <c r="G4" s="8">
        <v>4</v>
      </c>
      <c r="H4" s="16"/>
      <c r="J4" s="8" t="s">
        <v>1</v>
      </c>
      <c r="K4" s="8" t="s">
        <v>2</v>
      </c>
      <c r="L4" s="8" t="s">
        <v>3</v>
      </c>
      <c r="M4" s="8" t="s">
        <v>4</v>
      </c>
      <c r="N4" s="8" t="s">
        <v>5</v>
      </c>
      <c r="O4" s="8" t="s">
        <v>6</v>
      </c>
    </row>
    <row r="5" spans="2:15" x14ac:dyDescent="0.25">
      <c r="B5" s="15"/>
      <c r="C5" s="8" t="s">
        <v>89</v>
      </c>
      <c r="D5" s="8">
        <f>K107</f>
        <v>64.73546932001635</v>
      </c>
      <c r="E5" s="8">
        <f>K162</f>
        <v>3.3899655639636341</v>
      </c>
      <c r="F5" s="8">
        <f>K217</f>
        <v>3.4847298940301719</v>
      </c>
      <c r="G5" s="8">
        <f>K272</f>
        <v>2.4674102430952951</v>
      </c>
      <c r="H5" s="16"/>
      <c r="J5" s="8" t="s">
        <v>19</v>
      </c>
      <c r="K5" s="8">
        <v>3</v>
      </c>
      <c r="L5" s="8">
        <v>1</v>
      </c>
      <c r="M5" s="8">
        <v>3</v>
      </c>
      <c r="N5" s="8">
        <v>1</v>
      </c>
      <c r="O5" s="8">
        <v>6</v>
      </c>
    </row>
    <row r="6" spans="2:15" x14ac:dyDescent="0.25">
      <c r="B6" s="15"/>
      <c r="C6" s="9"/>
      <c r="D6" s="9"/>
      <c r="E6" s="9"/>
      <c r="F6" s="9"/>
      <c r="G6" s="9"/>
      <c r="H6" s="16"/>
      <c r="J6" s="8" t="s">
        <v>7</v>
      </c>
      <c r="K6" s="8">
        <v>10</v>
      </c>
      <c r="L6" s="8">
        <v>10</v>
      </c>
      <c r="M6" s="8">
        <v>10</v>
      </c>
      <c r="N6" s="8">
        <v>10</v>
      </c>
      <c r="O6" s="8">
        <v>20</v>
      </c>
    </row>
    <row r="7" spans="2:15" x14ac:dyDescent="0.25">
      <c r="B7" s="15"/>
      <c r="C7" s="9"/>
      <c r="D7" s="9"/>
      <c r="E7" s="9"/>
      <c r="F7" s="9"/>
      <c r="G7" s="9"/>
      <c r="H7" s="16"/>
      <c r="J7" s="2"/>
      <c r="K7" s="2"/>
      <c r="L7" s="2"/>
      <c r="M7" s="2"/>
      <c r="N7" s="2"/>
      <c r="O7" s="2"/>
    </row>
    <row r="8" spans="2:15" x14ac:dyDescent="0.25">
      <c r="B8" s="15"/>
      <c r="C8" s="9"/>
      <c r="D8" s="9"/>
      <c r="E8" s="9"/>
      <c r="F8" s="9"/>
      <c r="G8" s="9"/>
      <c r="H8" s="16"/>
      <c r="J8" s="26" t="s">
        <v>8</v>
      </c>
      <c r="K8" s="27"/>
      <c r="L8" s="28"/>
      <c r="M8" s="2"/>
      <c r="N8" s="2"/>
      <c r="O8" s="2"/>
    </row>
    <row r="9" spans="2:15" x14ac:dyDescent="0.25">
      <c r="B9" s="15"/>
      <c r="C9" s="9"/>
      <c r="D9" s="9"/>
      <c r="E9" s="9"/>
      <c r="F9" s="9"/>
      <c r="G9" s="9"/>
      <c r="H9" s="16"/>
      <c r="J9" s="8" t="s">
        <v>9</v>
      </c>
      <c r="K9" s="8" t="s">
        <v>10</v>
      </c>
      <c r="L9" s="8" t="s">
        <v>11</v>
      </c>
      <c r="M9" s="2"/>
      <c r="N9" s="2"/>
      <c r="O9" s="2"/>
    </row>
    <row r="10" spans="2:15" x14ac:dyDescent="0.25">
      <c r="B10" s="15"/>
      <c r="C10" s="9"/>
      <c r="D10" s="9"/>
      <c r="E10" s="9"/>
      <c r="F10" s="9"/>
      <c r="G10" s="9"/>
      <c r="H10" s="16"/>
      <c r="J10" s="8" t="s">
        <v>12</v>
      </c>
      <c r="K10" s="8">
        <v>10</v>
      </c>
      <c r="L10" s="8">
        <v>10</v>
      </c>
      <c r="M10" s="2"/>
      <c r="N10" s="2"/>
      <c r="O10" s="2"/>
    </row>
    <row r="11" spans="2:15" x14ac:dyDescent="0.25">
      <c r="B11" s="15"/>
      <c r="C11" s="9"/>
      <c r="D11" s="9"/>
      <c r="E11" s="9"/>
      <c r="F11" s="9"/>
      <c r="G11" s="9"/>
      <c r="H11" s="16"/>
      <c r="J11" s="2"/>
      <c r="K11" s="2"/>
      <c r="L11" s="2"/>
      <c r="M11" s="2"/>
      <c r="N11" s="2"/>
      <c r="O11" s="2"/>
    </row>
    <row r="12" spans="2:15" x14ac:dyDescent="0.25">
      <c r="B12" s="15"/>
      <c r="C12" s="9"/>
      <c r="D12" s="9"/>
      <c r="E12" s="9"/>
      <c r="F12" s="9"/>
      <c r="G12" s="9"/>
      <c r="H12" s="16"/>
      <c r="J12" s="25" t="s">
        <v>13</v>
      </c>
      <c r="K12" s="25"/>
      <c r="L12" s="25"/>
      <c r="M12" s="25"/>
      <c r="N12" s="9"/>
      <c r="O12" s="9"/>
    </row>
    <row r="13" spans="2:15" x14ac:dyDescent="0.25">
      <c r="B13" s="15"/>
      <c r="C13" s="9"/>
      <c r="D13" s="9"/>
      <c r="E13" s="9"/>
      <c r="F13" s="9"/>
      <c r="G13" s="9"/>
      <c r="H13" s="16"/>
      <c r="J13" s="8" t="s">
        <v>14</v>
      </c>
      <c r="K13" s="8" t="s">
        <v>15</v>
      </c>
      <c r="L13" s="8" t="s">
        <v>16</v>
      </c>
      <c r="M13" s="8" t="s">
        <v>18</v>
      </c>
      <c r="N13" s="9"/>
      <c r="O13" s="9"/>
    </row>
    <row r="14" spans="2:15" x14ac:dyDescent="0.25">
      <c r="B14" s="15"/>
      <c r="C14" s="9"/>
      <c r="D14" s="9"/>
      <c r="E14" s="9"/>
      <c r="F14" s="9"/>
      <c r="G14" s="9"/>
      <c r="H14" s="16"/>
      <c r="J14" s="8" t="s">
        <v>17</v>
      </c>
      <c r="K14" s="8">
        <v>0.15</v>
      </c>
      <c r="L14" s="8">
        <v>4</v>
      </c>
      <c r="M14" s="8">
        <v>1</v>
      </c>
      <c r="N14" s="9"/>
      <c r="O14" s="9"/>
    </row>
    <row r="15" spans="2:15" x14ac:dyDescent="0.25">
      <c r="B15" s="15"/>
      <c r="C15" s="9"/>
      <c r="D15" s="9"/>
      <c r="E15" s="9"/>
      <c r="F15" s="9"/>
      <c r="G15" s="9"/>
      <c r="H15" s="16"/>
      <c r="N15" s="6"/>
      <c r="O15" s="6"/>
    </row>
    <row r="16" spans="2:15" x14ac:dyDescent="0.25">
      <c r="B16" s="15"/>
      <c r="C16" s="9"/>
      <c r="D16" s="9"/>
      <c r="E16" s="9"/>
      <c r="F16" s="9"/>
      <c r="G16" s="9"/>
      <c r="H16" s="16"/>
    </row>
    <row r="17" spans="2:15" s="7" customFormat="1" x14ac:dyDescent="0.25">
      <c r="B17" s="15"/>
      <c r="C17" s="9"/>
      <c r="D17" s="9"/>
      <c r="E17" s="9"/>
      <c r="F17" s="9"/>
      <c r="G17" s="9"/>
      <c r="H17" s="16"/>
      <c r="J17" s="7" t="s">
        <v>20</v>
      </c>
    </row>
    <row r="18" spans="2:15" x14ac:dyDescent="0.25">
      <c r="B18" s="17"/>
      <c r="C18" s="18"/>
      <c r="D18" s="18"/>
      <c r="E18" s="18"/>
      <c r="F18" s="18"/>
      <c r="G18" s="18"/>
      <c r="H18" s="19"/>
    </row>
    <row r="19" spans="2:15" x14ac:dyDescent="0.25">
      <c r="J19" s="2" t="s">
        <v>21</v>
      </c>
      <c r="K19" s="9"/>
      <c r="L19" s="9"/>
      <c r="M19" s="9"/>
      <c r="N19" s="9"/>
      <c r="O19" s="9"/>
    </row>
    <row r="20" spans="2:15" x14ac:dyDescent="0.25">
      <c r="J20" s="26" t="s">
        <v>0</v>
      </c>
      <c r="K20" s="27"/>
      <c r="L20" s="27"/>
      <c r="M20" s="27"/>
      <c r="N20" s="27"/>
      <c r="O20" s="28"/>
    </row>
    <row r="21" spans="2:15" x14ac:dyDescent="0.25">
      <c r="J21" s="8" t="s">
        <v>23</v>
      </c>
      <c r="K21" s="8" t="s">
        <v>24</v>
      </c>
      <c r="L21" s="8" t="s">
        <v>3</v>
      </c>
      <c r="M21" s="8" t="s">
        <v>4</v>
      </c>
      <c r="N21" s="8" t="s">
        <v>27</v>
      </c>
      <c r="O21" s="8" t="s">
        <v>28</v>
      </c>
    </row>
    <row r="22" spans="2:15" x14ac:dyDescent="0.25">
      <c r="J22" s="8" t="s">
        <v>19</v>
      </c>
      <c r="K22" s="8">
        <v>3</v>
      </c>
      <c r="L22" s="8">
        <v>1</v>
      </c>
      <c r="M22" s="8">
        <v>3</v>
      </c>
      <c r="N22" s="8">
        <v>1</v>
      </c>
      <c r="O22" s="8">
        <v>6</v>
      </c>
    </row>
    <row r="23" spans="2:15" x14ac:dyDescent="0.25">
      <c r="J23" s="8" t="s">
        <v>7</v>
      </c>
      <c r="K23" s="8">
        <v>10</v>
      </c>
      <c r="L23" s="8">
        <v>10</v>
      </c>
      <c r="M23" s="8">
        <v>10</v>
      </c>
      <c r="N23" s="8">
        <v>10</v>
      </c>
      <c r="O23" s="8">
        <v>20</v>
      </c>
    </row>
    <row r="24" spans="2:15" x14ac:dyDescent="0.25">
      <c r="J24" s="8" t="s">
        <v>30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</row>
    <row r="25" spans="2:15" x14ac:dyDescent="0.25">
      <c r="J25" s="8" t="s">
        <v>32</v>
      </c>
      <c r="K25" s="8">
        <f>K5*(1+K14*(K24/K23)^L14)</f>
        <v>3</v>
      </c>
      <c r="L25" s="8">
        <f>L5*(1+K14*(L24/L23)^L14)</f>
        <v>1</v>
      </c>
      <c r="M25" s="8">
        <f>M5*(1+K14*(M24/M23)^L14)</f>
        <v>3</v>
      </c>
      <c r="N25" s="8">
        <f>N5*(1+K14*(N24/N23)^L14)</f>
        <v>1</v>
      </c>
      <c r="O25" s="8">
        <f>O5*(1+K14*(O24/O23)^L14)</f>
        <v>6</v>
      </c>
    </row>
    <row r="27" spans="2:15" x14ac:dyDescent="0.25">
      <c r="J27" s="2" t="s">
        <v>33</v>
      </c>
      <c r="K27" s="2"/>
      <c r="L27" s="2"/>
      <c r="M27" s="2"/>
      <c r="N27" s="2"/>
    </row>
    <row r="28" spans="2:15" x14ac:dyDescent="0.25">
      <c r="J28" s="29" t="s">
        <v>34</v>
      </c>
      <c r="K28" s="29"/>
      <c r="L28" s="29"/>
      <c r="M28" s="29"/>
      <c r="N28" s="29"/>
    </row>
    <row r="29" spans="2:15" x14ac:dyDescent="0.25">
      <c r="J29" s="25" t="s">
        <v>35</v>
      </c>
      <c r="K29" s="25"/>
      <c r="L29" s="25"/>
      <c r="M29" s="25" t="s">
        <v>36</v>
      </c>
      <c r="N29" s="25"/>
    </row>
    <row r="30" spans="2:15" x14ac:dyDescent="0.25">
      <c r="J30" s="8" t="s">
        <v>37</v>
      </c>
      <c r="K30" s="8" t="s">
        <v>38</v>
      </c>
      <c r="L30" s="8" t="s">
        <v>51</v>
      </c>
      <c r="M30" s="8" t="s">
        <v>39</v>
      </c>
      <c r="N30" s="8" t="s">
        <v>52</v>
      </c>
    </row>
    <row r="31" spans="2:15" x14ac:dyDescent="0.25">
      <c r="J31" s="8" t="s">
        <v>40</v>
      </c>
      <c r="K31" s="8">
        <v>6</v>
      </c>
      <c r="L31" s="8"/>
      <c r="M31" s="8" t="s">
        <v>41</v>
      </c>
      <c r="N31" s="8">
        <v>0</v>
      </c>
    </row>
    <row r="32" spans="2:15" x14ac:dyDescent="0.25">
      <c r="J32" s="8" t="s">
        <v>42</v>
      </c>
      <c r="K32" s="8">
        <v>5</v>
      </c>
      <c r="L32" s="8">
        <v>10</v>
      </c>
      <c r="M32" s="8" t="s">
        <v>43</v>
      </c>
      <c r="N32" s="8">
        <v>10</v>
      </c>
    </row>
    <row r="33" spans="10:15" x14ac:dyDescent="0.25">
      <c r="J33" s="8" t="s">
        <v>44</v>
      </c>
      <c r="K33" s="8">
        <v>7</v>
      </c>
      <c r="L33" s="8"/>
      <c r="M33" s="8" t="s">
        <v>45</v>
      </c>
      <c r="N33" s="8">
        <v>10</v>
      </c>
    </row>
    <row r="34" spans="10:15" x14ac:dyDescent="0.25">
      <c r="J34" s="8"/>
      <c r="K34" s="8"/>
      <c r="L34" s="8"/>
      <c r="M34" s="8" t="s">
        <v>46</v>
      </c>
      <c r="N34" s="8">
        <v>10</v>
      </c>
    </row>
    <row r="35" spans="10:15" x14ac:dyDescent="0.25">
      <c r="J35" s="8"/>
      <c r="K35" s="8"/>
      <c r="L35" s="8"/>
      <c r="M35" s="8" t="s">
        <v>47</v>
      </c>
      <c r="N35" s="8">
        <v>0</v>
      </c>
    </row>
    <row r="37" spans="10:15" x14ac:dyDescent="0.25">
      <c r="J37" s="29" t="s">
        <v>48</v>
      </c>
      <c r="K37" s="29"/>
      <c r="L37" s="29"/>
      <c r="M37" s="29"/>
      <c r="N37" s="29"/>
    </row>
    <row r="38" spans="10:15" x14ac:dyDescent="0.25">
      <c r="J38" s="25" t="s">
        <v>35</v>
      </c>
      <c r="K38" s="25"/>
      <c r="L38" s="25"/>
      <c r="M38" s="25" t="s">
        <v>36</v>
      </c>
      <c r="N38" s="25"/>
    </row>
    <row r="39" spans="10:15" x14ac:dyDescent="0.25">
      <c r="J39" s="8" t="s">
        <v>37</v>
      </c>
      <c r="K39" s="8" t="s">
        <v>38</v>
      </c>
      <c r="L39" s="8" t="s">
        <v>51</v>
      </c>
      <c r="M39" s="8" t="s">
        <v>39</v>
      </c>
      <c r="N39" s="8" t="s">
        <v>52</v>
      </c>
    </row>
    <row r="40" spans="10:15" x14ac:dyDescent="0.25">
      <c r="J40" s="8" t="s">
        <v>49</v>
      </c>
      <c r="K40" s="8">
        <v>4</v>
      </c>
      <c r="L40" s="8">
        <v>10</v>
      </c>
      <c r="M40" s="8" t="s">
        <v>41</v>
      </c>
      <c r="N40" s="8">
        <v>0</v>
      </c>
    </row>
    <row r="41" spans="10:15" x14ac:dyDescent="0.25">
      <c r="J41" s="8" t="s">
        <v>50</v>
      </c>
      <c r="K41" s="8">
        <v>6</v>
      </c>
      <c r="L41" s="8"/>
      <c r="M41" s="8" t="s">
        <v>43</v>
      </c>
      <c r="N41" s="8">
        <v>0</v>
      </c>
    </row>
    <row r="42" spans="10:15" x14ac:dyDescent="0.25">
      <c r="J42" s="8"/>
      <c r="K42" s="8"/>
      <c r="L42" s="8"/>
      <c r="M42" s="8" t="s">
        <v>45</v>
      </c>
      <c r="N42" s="8">
        <v>10</v>
      </c>
    </row>
    <row r="43" spans="10:15" x14ac:dyDescent="0.25">
      <c r="J43" s="8"/>
      <c r="K43" s="8"/>
      <c r="L43" s="8"/>
      <c r="M43" s="8" t="s">
        <v>46</v>
      </c>
      <c r="N43" s="8">
        <v>10</v>
      </c>
    </row>
    <row r="44" spans="10:15" x14ac:dyDescent="0.25">
      <c r="J44" s="8"/>
      <c r="K44" s="8"/>
      <c r="L44" s="8"/>
      <c r="M44" s="8" t="s">
        <v>47</v>
      </c>
      <c r="N44" s="8">
        <v>0</v>
      </c>
    </row>
    <row r="46" spans="10:15" x14ac:dyDescent="0.25">
      <c r="J46" s="2" t="s">
        <v>53</v>
      </c>
      <c r="K46" s="9"/>
      <c r="L46" s="9"/>
      <c r="M46" s="9"/>
      <c r="N46" s="9"/>
      <c r="O46" s="2"/>
    </row>
    <row r="47" spans="10:15" x14ac:dyDescent="0.25">
      <c r="J47" s="26" t="s">
        <v>0</v>
      </c>
      <c r="K47" s="27"/>
      <c r="L47" s="27"/>
      <c r="M47" s="27"/>
      <c r="N47" s="27"/>
      <c r="O47" s="28"/>
    </row>
    <row r="48" spans="10:15" x14ac:dyDescent="0.25">
      <c r="J48" s="8" t="s">
        <v>23</v>
      </c>
      <c r="K48" s="8" t="s">
        <v>24</v>
      </c>
      <c r="L48" s="8" t="s">
        <v>3</v>
      </c>
      <c r="M48" s="8" t="s">
        <v>4</v>
      </c>
      <c r="N48" s="8" t="s">
        <v>27</v>
      </c>
      <c r="O48" s="8" t="s">
        <v>28</v>
      </c>
    </row>
    <row r="49" spans="10:24" x14ac:dyDescent="0.25">
      <c r="J49" s="8" t="s">
        <v>19</v>
      </c>
      <c r="K49" s="8">
        <v>3</v>
      </c>
      <c r="L49" s="8">
        <v>1</v>
      </c>
      <c r="M49" s="8">
        <v>3</v>
      </c>
      <c r="N49" s="8">
        <v>1</v>
      </c>
      <c r="O49" s="8">
        <v>6</v>
      </c>
    </row>
    <row r="50" spans="10:24" x14ac:dyDescent="0.25">
      <c r="J50" s="8" t="s">
        <v>7</v>
      </c>
      <c r="K50" s="8">
        <v>10</v>
      </c>
      <c r="L50" s="8">
        <v>10</v>
      </c>
      <c r="M50" s="8">
        <v>10</v>
      </c>
      <c r="N50" s="8">
        <v>10</v>
      </c>
      <c r="O50" s="8">
        <v>20</v>
      </c>
    </row>
    <row r="51" spans="10:24" x14ac:dyDescent="0.25">
      <c r="J51" s="8" t="s">
        <v>30</v>
      </c>
      <c r="K51" s="8">
        <f>N31+N40</f>
        <v>0</v>
      </c>
      <c r="L51" s="8">
        <f>N32+N41</f>
        <v>10</v>
      </c>
      <c r="M51" s="8">
        <f>N34+N43</f>
        <v>20</v>
      </c>
      <c r="N51" s="8">
        <f>N33+N42</f>
        <v>20</v>
      </c>
      <c r="O51" s="8">
        <f>N35+N44</f>
        <v>0</v>
      </c>
    </row>
    <row r="52" spans="10:24" x14ac:dyDescent="0.25">
      <c r="J52" s="8" t="s">
        <v>31</v>
      </c>
      <c r="K52" s="8">
        <f>K49*(1+K14*(K51/K50)^L14)</f>
        <v>3</v>
      </c>
      <c r="L52" s="8">
        <f>L49*(1+K14*(L51/L50)^L14)</f>
        <v>1.1499999999999999</v>
      </c>
      <c r="M52" s="8">
        <f>M49*(1+K14*(M51/M50)^L14)</f>
        <v>10.199999999999999</v>
      </c>
      <c r="N52" s="8">
        <f>N49*(1+K14*(N51/N50)^L14)</f>
        <v>3.4</v>
      </c>
      <c r="O52" s="8">
        <f>O49*(1+K14*(O51/O50)^L14)</f>
        <v>6</v>
      </c>
    </row>
    <row r="54" spans="10:24" s="7" customFormat="1" x14ac:dyDescent="0.25">
      <c r="J54" s="7" t="s">
        <v>57</v>
      </c>
      <c r="K54" s="7">
        <v>1</v>
      </c>
    </row>
    <row r="56" spans="10:24" x14ac:dyDescent="0.25">
      <c r="J56" s="2" t="s">
        <v>58</v>
      </c>
      <c r="K56" s="2"/>
      <c r="L56" s="2"/>
      <c r="M56" s="2"/>
      <c r="N56" s="2"/>
      <c r="O56" s="2"/>
    </row>
    <row r="57" spans="10:24" x14ac:dyDescent="0.25">
      <c r="J57" s="26" t="s">
        <v>59</v>
      </c>
      <c r="K57" s="27"/>
      <c r="L57" s="27"/>
      <c r="M57" s="27"/>
      <c r="N57" s="27"/>
      <c r="O57" s="28"/>
    </row>
    <row r="58" spans="10:24" x14ac:dyDescent="0.25">
      <c r="J58" s="8" t="s">
        <v>60</v>
      </c>
      <c r="K58" s="8" t="s">
        <v>2</v>
      </c>
      <c r="L58" s="8" t="s">
        <v>62</v>
      </c>
      <c r="M58" s="8" t="s">
        <v>4</v>
      </c>
      <c r="N58" s="8" t="s">
        <v>64</v>
      </c>
      <c r="O58" s="8" t="s">
        <v>11</v>
      </c>
    </row>
    <row r="59" spans="10:24" x14ac:dyDescent="0.25">
      <c r="J59" s="8" t="s">
        <v>30</v>
      </c>
      <c r="K59" s="8">
        <v>2.44728471054797</v>
      </c>
      <c r="L59" s="8">
        <v>7.5527152894520198</v>
      </c>
      <c r="M59" s="8">
        <v>17.907665048075</v>
      </c>
      <c r="N59" s="8">
        <v>15.460380337527001</v>
      </c>
      <c r="O59" s="8">
        <v>2.0923349519249799</v>
      </c>
    </row>
    <row r="60" spans="10:24" x14ac:dyDescent="0.25">
      <c r="J60" s="8" t="s">
        <v>69</v>
      </c>
      <c r="K60" s="8">
        <v>-3.0016141745718299</v>
      </c>
      <c r="L60" s="8">
        <v>-1.0488094274909301</v>
      </c>
      <c r="M60" s="8">
        <v>-7.6277337455601</v>
      </c>
      <c r="N60" s="8">
        <v>-1.8569825006831799</v>
      </c>
      <c r="O60" s="8">
        <v>-6.0001078071006502</v>
      </c>
    </row>
    <row r="61" spans="10:24" x14ac:dyDescent="0.25">
      <c r="J61" s="8" t="s">
        <v>7</v>
      </c>
      <c r="K61" s="8">
        <v>10</v>
      </c>
      <c r="L61" s="8">
        <v>10</v>
      </c>
      <c r="M61" s="8">
        <v>10</v>
      </c>
      <c r="N61" s="8">
        <v>10</v>
      </c>
      <c r="O61" s="8">
        <v>20</v>
      </c>
    </row>
    <row r="63" spans="10:24" x14ac:dyDescent="0.25">
      <c r="J63" s="2" t="s">
        <v>33</v>
      </c>
    </row>
    <row r="64" spans="10:24" x14ac:dyDescent="0.25">
      <c r="J64" s="29" t="s">
        <v>34</v>
      </c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10"/>
    </row>
    <row r="65" spans="10:24" x14ac:dyDescent="0.25">
      <c r="J65" s="25" t="s">
        <v>71</v>
      </c>
      <c r="K65" s="25"/>
      <c r="L65" s="25" t="s">
        <v>72</v>
      </c>
      <c r="M65" s="25"/>
      <c r="N65" s="25" t="s">
        <v>74</v>
      </c>
      <c r="O65" s="25"/>
      <c r="P65" s="25" t="s">
        <v>77</v>
      </c>
      <c r="Q65" s="25"/>
      <c r="R65" s="25" t="s">
        <v>76</v>
      </c>
      <c r="S65" s="25"/>
      <c r="T65" s="25" t="s">
        <v>80</v>
      </c>
      <c r="U65" s="25"/>
      <c r="V65" s="25" t="s">
        <v>82</v>
      </c>
      <c r="W65" s="25"/>
      <c r="X65" s="9"/>
    </row>
    <row r="66" spans="10:24" x14ac:dyDescent="0.25">
      <c r="J66" s="8" t="s">
        <v>67</v>
      </c>
      <c r="K66" s="8" t="s">
        <v>70</v>
      </c>
      <c r="L66" s="8" t="s">
        <v>39</v>
      </c>
      <c r="M66" s="8" t="s">
        <v>73</v>
      </c>
      <c r="N66" s="8" t="s">
        <v>39</v>
      </c>
      <c r="O66" s="8" t="s">
        <v>75</v>
      </c>
      <c r="P66" s="8" t="s">
        <v>68</v>
      </c>
      <c r="Q66" s="8" t="s">
        <v>78</v>
      </c>
      <c r="R66" s="8" t="s">
        <v>67</v>
      </c>
      <c r="S66" s="8" t="s">
        <v>79</v>
      </c>
      <c r="T66" s="8" t="s">
        <v>39</v>
      </c>
      <c r="U66" s="8" t="s">
        <v>78</v>
      </c>
      <c r="V66" s="8" t="s">
        <v>67</v>
      </c>
      <c r="W66" s="8" t="s">
        <v>79</v>
      </c>
      <c r="X66" s="9"/>
    </row>
    <row r="67" spans="10:24" x14ac:dyDescent="0.25">
      <c r="J67" s="8">
        <v>4</v>
      </c>
      <c r="K67" s="8">
        <f>0</f>
        <v>0</v>
      </c>
      <c r="L67" s="8" t="s">
        <v>2</v>
      </c>
      <c r="M67" s="8">
        <f>K60+K69</f>
        <v>-10.629347920131931</v>
      </c>
      <c r="N67" s="8" t="s">
        <v>2</v>
      </c>
      <c r="O67" s="8">
        <f>EXP(1/M14*M67)/(EXP(1/M14*M67)+EXP(1/M14*M68))</f>
        <v>2.7106351770234259E-2</v>
      </c>
      <c r="P67" s="8" t="s">
        <v>2</v>
      </c>
      <c r="Q67" s="8">
        <f>K10*O67</f>
        <v>0.2710635177023426</v>
      </c>
      <c r="R67" s="8">
        <v>1</v>
      </c>
      <c r="S67" s="8">
        <f>LN((K10)/(EXP(1/M14*M67)+EXP(1/M14*M68)))</f>
        <v>9.323945817231639</v>
      </c>
      <c r="T67" s="8" t="s">
        <v>2</v>
      </c>
      <c r="U67" s="8">
        <f>Q67</f>
        <v>0.2710635177023426</v>
      </c>
      <c r="V67" s="8">
        <v>1</v>
      </c>
      <c r="W67" s="8">
        <f>S67</f>
        <v>9.323945817231639</v>
      </c>
      <c r="X67" s="9"/>
    </row>
    <row r="68" spans="10:24" x14ac:dyDescent="0.25">
      <c r="J68" s="8">
        <v>3</v>
      </c>
      <c r="K68" s="8">
        <f>M14*LN(EXP(1/M14*(O60+K67)+EXP(N60+K69)))</f>
        <v>-6.0000318024666797</v>
      </c>
      <c r="L68" s="8" t="s">
        <v>3</v>
      </c>
      <c r="M68" s="8">
        <f>L60+K68</f>
        <v>-7.0488412299576098</v>
      </c>
      <c r="N68" s="8" t="s">
        <v>3</v>
      </c>
      <c r="O68" s="8">
        <f>EXP(1/M14*M68)/(EXP(1/M14*M67)+EXP(1/M14*M68))</f>
        <v>0.97289364822976576</v>
      </c>
      <c r="P68" s="8" t="s">
        <v>3</v>
      </c>
      <c r="Q68" s="8">
        <f>K10*O68</f>
        <v>9.728936482297657</v>
      </c>
      <c r="R68" s="8">
        <v>2</v>
      </c>
      <c r="S68" s="8">
        <f>LN((Q67+Q70)/(EXP(1/M14*M69)))</f>
        <v>7.0488648197999373</v>
      </c>
      <c r="T68" s="8" t="s">
        <v>3</v>
      </c>
      <c r="U68" s="8">
        <f t="shared" ref="U68:U70" si="0">Q68</f>
        <v>9.728936482297657</v>
      </c>
      <c r="V68" s="8">
        <v>2</v>
      </c>
      <c r="W68" s="8">
        <f>S68</f>
        <v>7.0488648197999373</v>
      </c>
      <c r="X68" s="9"/>
    </row>
    <row r="69" spans="10:24" x14ac:dyDescent="0.25">
      <c r="J69" s="8">
        <v>2</v>
      </c>
      <c r="K69" s="8">
        <f>M14*LN(EXP((1/M14*(M60+K67))))</f>
        <v>-7.6277337455601</v>
      </c>
      <c r="L69" s="8" t="s">
        <v>4</v>
      </c>
      <c r="M69" s="8">
        <f>M60+K67</f>
        <v>-7.6277337455601</v>
      </c>
      <c r="N69" s="8" t="s">
        <v>4</v>
      </c>
      <c r="O69" s="8">
        <f>EXP(1/M14*M69)/EXP(1/M14*M69)</f>
        <v>1</v>
      </c>
      <c r="P69" s="8" t="s">
        <v>4</v>
      </c>
      <c r="Q69" s="8">
        <f>(Q70+Q67)*O69</f>
        <v>0.56053201146691056</v>
      </c>
      <c r="R69" s="8">
        <v>3</v>
      </c>
      <c r="S69" s="8">
        <f>LN((Q68)/(EXP(1/M14*M70)+EXP(1/M14*M71)))</f>
        <v>8.2450074285230173</v>
      </c>
      <c r="T69" s="8" t="s">
        <v>4</v>
      </c>
      <c r="U69" s="8">
        <f t="shared" si="0"/>
        <v>0.56053201146691056</v>
      </c>
      <c r="V69" s="8">
        <v>3</v>
      </c>
      <c r="W69" s="8">
        <f>S69</f>
        <v>8.2450074285230173</v>
      </c>
      <c r="X69" s="9"/>
    </row>
    <row r="70" spans="10:24" x14ac:dyDescent="0.25">
      <c r="J70" s="8">
        <v>1</v>
      </c>
      <c r="K70" s="8">
        <f>M14*LN(EXP(1/M14*(L60+K68))+EXP(1/M14*(K60+K69)))</f>
        <v>-7.0213607242375939</v>
      </c>
      <c r="L70" s="8" t="s">
        <v>5</v>
      </c>
      <c r="M70" s="8">
        <f>N60+K69</f>
        <v>-9.4847162462432806</v>
      </c>
      <c r="N70" s="8" t="s">
        <v>5</v>
      </c>
      <c r="O70" s="8">
        <f>EXP(1/M14*M70)/(EXP(1/M14*M70)+EXP(1/M14*M71))</f>
        <v>2.9753354263466734E-2</v>
      </c>
      <c r="P70" s="8" t="s">
        <v>5</v>
      </c>
      <c r="Q70" s="8">
        <f>Q68*O70</f>
        <v>0.28946849376456801</v>
      </c>
      <c r="R70" s="8">
        <v>4</v>
      </c>
      <c r="S70" s="8">
        <v>0</v>
      </c>
      <c r="T70" s="8" t="s">
        <v>5</v>
      </c>
      <c r="U70" s="8">
        <f t="shared" si="0"/>
        <v>0.28946849376456801</v>
      </c>
      <c r="V70" s="8">
        <v>4</v>
      </c>
      <c r="W70" s="8">
        <f>S70</f>
        <v>0</v>
      </c>
      <c r="X70" s="9"/>
    </row>
    <row r="71" spans="10:24" x14ac:dyDescent="0.25">
      <c r="J71" s="8"/>
      <c r="K71" s="8"/>
      <c r="L71" s="8" t="s">
        <v>11</v>
      </c>
      <c r="M71" s="8">
        <f>O60+K67</f>
        <v>-6.0001078071006502</v>
      </c>
      <c r="N71" s="8" t="s">
        <v>11</v>
      </c>
      <c r="O71" s="8">
        <f>EXP(1/M14*M71)/(EXP(1/M14*M70)+EXP(1/M14*M71))</f>
        <v>0.9702466457365333</v>
      </c>
      <c r="P71" s="8" t="s">
        <v>11</v>
      </c>
      <c r="Q71" s="8">
        <f>Q68*O71</f>
        <v>9.4394679885330888</v>
      </c>
      <c r="R71" s="8"/>
      <c r="S71" s="8"/>
      <c r="T71" s="8" t="s">
        <v>11</v>
      </c>
      <c r="U71" s="8">
        <f>Q71</f>
        <v>9.4394679885330888</v>
      </c>
      <c r="V71" s="8"/>
      <c r="W71" s="8"/>
      <c r="X71" s="9"/>
    </row>
    <row r="73" spans="10:24" x14ac:dyDescent="0.25">
      <c r="J73" s="29" t="s">
        <v>81</v>
      </c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</row>
    <row r="74" spans="10:24" x14ac:dyDescent="0.25">
      <c r="J74" s="25" t="s">
        <v>71</v>
      </c>
      <c r="K74" s="25"/>
      <c r="L74" s="25" t="s">
        <v>72</v>
      </c>
      <c r="M74" s="25"/>
      <c r="N74" s="25" t="s">
        <v>74</v>
      </c>
      <c r="O74" s="25"/>
      <c r="P74" s="25" t="s">
        <v>77</v>
      </c>
      <c r="Q74" s="25"/>
      <c r="R74" s="25" t="s">
        <v>76</v>
      </c>
      <c r="S74" s="25"/>
      <c r="T74" s="25" t="s">
        <v>80</v>
      </c>
      <c r="U74" s="25"/>
      <c r="V74" s="25" t="s">
        <v>83</v>
      </c>
      <c r="W74" s="25"/>
    </row>
    <row r="75" spans="10:24" x14ac:dyDescent="0.25">
      <c r="J75" s="8" t="s">
        <v>67</v>
      </c>
      <c r="K75" s="8" t="s">
        <v>70</v>
      </c>
      <c r="L75" s="8" t="s">
        <v>39</v>
      </c>
      <c r="M75" s="8" t="s">
        <v>73</v>
      </c>
      <c r="N75" s="8" t="s">
        <v>39</v>
      </c>
      <c r="O75" s="8" t="s">
        <v>75</v>
      </c>
      <c r="P75" s="8" t="s">
        <v>39</v>
      </c>
      <c r="Q75" s="8" t="s">
        <v>78</v>
      </c>
      <c r="R75" s="8" t="s">
        <v>67</v>
      </c>
      <c r="S75" s="8" t="s">
        <v>79</v>
      </c>
      <c r="T75" s="8" t="s">
        <v>39</v>
      </c>
      <c r="U75" s="8" t="s">
        <v>78</v>
      </c>
      <c r="V75" s="8" t="s">
        <v>67</v>
      </c>
      <c r="W75" s="8" t="s">
        <v>79</v>
      </c>
    </row>
    <row r="76" spans="10:24" x14ac:dyDescent="0.25">
      <c r="J76" s="8">
        <v>4</v>
      </c>
      <c r="K76" s="8">
        <f>0</f>
        <v>0</v>
      </c>
      <c r="L76" s="8" t="s">
        <v>4</v>
      </c>
      <c r="M76" s="8">
        <f>M60+K76</f>
        <v>-7.6277337455601</v>
      </c>
      <c r="N76" s="8" t="s">
        <v>4</v>
      </c>
      <c r="O76" s="8">
        <f>EXP(1/M14*M76)/EXP(1/M14*M76)</f>
        <v>1</v>
      </c>
      <c r="P76" s="8" t="s">
        <v>4</v>
      </c>
      <c r="Q76" s="8">
        <f>Q77*O76</f>
        <v>0.29753354263466736</v>
      </c>
      <c r="R76" s="8">
        <v>2</v>
      </c>
      <c r="S76" s="8">
        <f>LN((Q77)/(EXP(1/M14*M76)))</f>
        <v>6.4155054335598525</v>
      </c>
      <c r="T76" s="8" t="s">
        <v>4</v>
      </c>
      <c r="U76" s="8">
        <f>Q76</f>
        <v>0.29753354263466736</v>
      </c>
      <c r="V76" s="8">
        <v>2</v>
      </c>
      <c r="W76" s="8">
        <f>S76</f>
        <v>6.4155054335598525</v>
      </c>
    </row>
    <row r="77" spans="10:24" x14ac:dyDescent="0.25">
      <c r="J77" s="8">
        <v>3</v>
      </c>
      <c r="K77" s="8">
        <f>M14*LN(EXP(1/M14*O60+K76)+EXP(N60+K78))</f>
        <v>-5.9699028412489872</v>
      </c>
      <c r="L77" s="8" t="s">
        <v>5</v>
      </c>
      <c r="M77" s="8">
        <f>N60+K78</f>
        <v>-9.4847162462432806</v>
      </c>
      <c r="N77" s="8" t="s">
        <v>5</v>
      </c>
      <c r="O77" s="8">
        <f>EXP(1/M14*M77)/(EXP(1/M14*M77)+EXP(1/M14*M78))</f>
        <v>2.9753354263466734E-2</v>
      </c>
      <c r="P77" s="8" t="s">
        <v>5</v>
      </c>
      <c r="Q77" s="8">
        <f>L10*O77</f>
        <v>0.29753354263466736</v>
      </c>
      <c r="R77" s="8">
        <v>3</v>
      </c>
      <c r="S77" s="8">
        <f>LN((L10)/(EXP(1/M14*M77)+EXP(1/M14*M78)))</f>
        <v>8.2724879342430331</v>
      </c>
      <c r="T77" s="8" t="s">
        <v>5</v>
      </c>
      <c r="U77" s="8">
        <f>Q77</f>
        <v>0.29753354263466736</v>
      </c>
      <c r="V77" s="8">
        <v>3</v>
      </c>
      <c r="W77" s="8">
        <f t="shared" ref="W77:W78" si="1">S77</f>
        <v>8.2724879342430331</v>
      </c>
    </row>
    <row r="78" spans="10:24" x14ac:dyDescent="0.25">
      <c r="J78" s="8">
        <v>2</v>
      </c>
      <c r="K78" s="8">
        <f>M14*LN(EXP(1/M14*M60+K76))</f>
        <v>-7.6277337455601</v>
      </c>
      <c r="L78" s="8" t="s">
        <v>11</v>
      </c>
      <c r="M78" s="8">
        <f>O60+K76</f>
        <v>-6.0001078071006502</v>
      </c>
      <c r="N78" s="8" t="s">
        <v>11</v>
      </c>
      <c r="O78" s="8">
        <f>EXP(1/M14*M78)/(EXP(1/M14*M77)+EXP(1/M14*M78))</f>
        <v>0.9702466457365333</v>
      </c>
      <c r="P78" s="8" t="s">
        <v>11</v>
      </c>
      <c r="Q78" s="8">
        <f>L10*O78</f>
        <v>9.7024664573653325</v>
      </c>
      <c r="R78" s="8">
        <v>4</v>
      </c>
      <c r="S78" s="8">
        <v>0</v>
      </c>
      <c r="T78" s="8" t="s">
        <v>11</v>
      </c>
      <c r="U78" s="8">
        <f>Q78</f>
        <v>9.7024664573653325</v>
      </c>
      <c r="V78" s="8">
        <v>4</v>
      </c>
      <c r="W78" s="8">
        <f t="shared" si="1"/>
        <v>0</v>
      </c>
    </row>
    <row r="79" spans="10:24" x14ac:dyDescent="0.25"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spans="10:24" x14ac:dyDescent="0.25">
      <c r="J80" s="9" t="s">
        <v>84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2" spans="10:15" x14ac:dyDescent="0.25">
      <c r="J82" s="2" t="s">
        <v>85</v>
      </c>
      <c r="K82" s="9"/>
      <c r="L82" s="9"/>
      <c r="M82" s="9"/>
      <c r="N82" s="9"/>
      <c r="O82" s="2"/>
    </row>
    <row r="83" spans="10:15" x14ac:dyDescent="0.25">
      <c r="J83" s="26" t="s">
        <v>0</v>
      </c>
      <c r="K83" s="27"/>
      <c r="L83" s="27"/>
      <c r="M83" s="27"/>
      <c r="N83" s="27"/>
      <c r="O83" s="28"/>
    </row>
    <row r="84" spans="10:15" x14ac:dyDescent="0.25">
      <c r="J84" s="8" t="s">
        <v>1</v>
      </c>
      <c r="K84" s="8" t="s">
        <v>2</v>
      </c>
      <c r="L84" s="8" t="s">
        <v>3</v>
      </c>
      <c r="M84" s="8" t="s">
        <v>4</v>
      </c>
      <c r="N84" s="8" t="s">
        <v>5</v>
      </c>
      <c r="O84" s="8" t="s">
        <v>6</v>
      </c>
    </row>
    <row r="85" spans="10:15" x14ac:dyDescent="0.25">
      <c r="J85" s="8" t="s">
        <v>19</v>
      </c>
      <c r="K85" s="8">
        <v>3</v>
      </c>
      <c r="L85" s="8">
        <v>1</v>
      </c>
      <c r="M85" s="8">
        <v>3</v>
      </c>
      <c r="N85" s="8">
        <v>1</v>
      </c>
      <c r="O85" s="8">
        <v>6</v>
      </c>
    </row>
    <row r="86" spans="10:15" x14ac:dyDescent="0.25">
      <c r="J86" s="8" t="s">
        <v>7</v>
      </c>
      <c r="K86" s="8">
        <v>10</v>
      </c>
      <c r="L86" s="8">
        <v>10</v>
      </c>
      <c r="M86" s="8">
        <v>10</v>
      </c>
      <c r="N86" s="8">
        <v>10</v>
      </c>
      <c r="O86" s="8">
        <v>20</v>
      </c>
    </row>
    <row r="87" spans="10:15" x14ac:dyDescent="0.25">
      <c r="J87" s="8" t="s">
        <v>30</v>
      </c>
      <c r="K87" s="8">
        <f>U67</f>
        <v>0.2710635177023426</v>
      </c>
      <c r="L87" s="8">
        <f>U68</f>
        <v>9.728936482297657</v>
      </c>
      <c r="M87" s="8">
        <f>U69+U76</f>
        <v>0.85806555410157792</v>
      </c>
      <c r="N87" s="8">
        <f>U70+U77</f>
        <v>0.58700203639923543</v>
      </c>
      <c r="O87" s="8">
        <f>U71+U78</f>
        <v>19.141934445898421</v>
      </c>
    </row>
    <row r="88" spans="10:15" x14ac:dyDescent="0.25">
      <c r="J88" s="8" t="s">
        <v>69</v>
      </c>
      <c r="K88" s="8">
        <f>-K85*(1+K14*(K87/K86)^L14)</f>
        <v>-3.0000002429387504</v>
      </c>
      <c r="L88" s="8">
        <f>-L85*(1+K14*(L87/L86)^L14)</f>
        <v>-1.1343855988878908</v>
      </c>
      <c r="M88" s="8">
        <f>-M85*(1+K14*(M87/M86)^L14)</f>
        <v>-3.0000243946384781</v>
      </c>
      <c r="N88" s="8">
        <f>-N85*(1+K14*(N87/N86)^L14)</f>
        <v>-1.0000017809416497</v>
      </c>
      <c r="O88" s="8">
        <f>-O85*(1+K14*(O87/O86)^L14)</f>
        <v>-6.7552066842014105</v>
      </c>
    </row>
    <row r="90" spans="10:15" x14ac:dyDescent="0.25">
      <c r="J90" s="2" t="s">
        <v>33</v>
      </c>
    </row>
    <row r="91" spans="10:15" x14ac:dyDescent="0.25">
      <c r="J91" s="24" t="s">
        <v>86</v>
      </c>
      <c r="K91" s="24"/>
      <c r="L91" s="24"/>
      <c r="M91" s="24"/>
      <c r="N91" s="24"/>
      <c r="O91" s="24"/>
    </row>
    <row r="92" spans="10:15" x14ac:dyDescent="0.25">
      <c r="J92" s="25" t="s">
        <v>71</v>
      </c>
      <c r="K92" s="25"/>
      <c r="L92" s="25" t="s">
        <v>72</v>
      </c>
      <c r="M92" s="25"/>
      <c r="N92" s="25" t="s">
        <v>88</v>
      </c>
      <c r="O92" s="25"/>
    </row>
    <row r="93" spans="10:15" x14ac:dyDescent="0.25">
      <c r="J93" s="8" t="s">
        <v>67</v>
      </c>
      <c r="K93" s="8" t="s">
        <v>70</v>
      </c>
      <c r="L93" s="8" t="s">
        <v>39</v>
      </c>
      <c r="M93" s="8" t="s">
        <v>73</v>
      </c>
      <c r="N93" s="8" t="s">
        <v>39</v>
      </c>
      <c r="O93" s="11" t="s">
        <v>89</v>
      </c>
    </row>
    <row r="94" spans="10:15" x14ac:dyDescent="0.25">
      <c r="J94" s="8">
        <v>4</v>
      </c>
      <c r="K94" s="8">
        <f>0</f>
        <v>0</v>
      </c>
      <c r="L94" s="8" t="s">
        <v>2</v>
      </c>
      <c r="M94" s="8">
        <f>K88+K96</f>
        <v>-6.0000246375772281</v>
      </c>
      <c r="N94" s="8" t="s">
        <v>2</v>
      </c>
      <c r="O94" s="12">
        <f>(LN(U67)-1/M14*M94-W67)^2</f>
        <v>21.43063405440304</v>
      </c>
    </row>
    <row r="95" spans="10:15" x14ac:dyDescent="0.25">
      <c r="J95" s="8">
        <v>3</v>
      </c>
      <c r="K95" s="8">
        <f>M14*LN(EXP(1/M14*(O88+K94))+EXP(1/M14*(N88+K96)))</f>
        <v>-3.9383691092910706</v>
      </c>
      <c r="L95" s="8" t="s">
        <v>3</v>
      </c>
      <c r="M95" s="8">
        <f>L88+K95</f>
        <v>-5.0727547081789615</v>
      </c>
      <c r="N95" s="8" t="s">
        <v>3</v>
      </c>
      <c r="O95" s="12">
        <f>(LN(U68)-1/M14*M95-W67)^2</f>
        <v>3.9049179415552326</v>
      </c>
    </row>
    <row r="96" spans="10:15" x14ac:dyDescent="0.25">
      <c r="J96" s="8">
        <v>2</v>
      </c>
      <c r="K96" s="8">
        <f>M14*LN(EXP(1/M14*(M88+K94)))</f>
        <v>-3.0000243946384781</v>
      </c>
      <c r="L96" s="8" t="s">
        <v>4</v>
      </c>
      <c r="M96" s="8">
        <f>M88+K94</f>
        <v>-3.0000243946384781</v>
      </c>
      <c r="N96" s="8" t="s">
        <v>4</v>
      </c>
      <c r="O96" s="12">
        <f>(LN(U69)-1/M14*M96-W68)^2</f>
        <v>21.415693836607417</v>
      </c>
    </row>
    <row r="97" spans="10:15" x14ac:dyDescent="0.25">
      <c r="J97" s="8">
        <v>1</v>
      </c>
      <c r="K97" s="8">
        <f>M14*LN(EXP(1/M14*(K88+K96))+EXP(1/M14*(L88+K95)))</f>
        <v>-4.7394071041726011</v>
      </c>
      <c r="L97" s="8" t="s">
        <v>5</v>
      </c>
      <c r="M97" s="8">
        <f>N88+K96</f>
        <v>-4.0000261755801283</v>
      </c>
      <c r="N97" s="8" t="s">
        <v>5</v>
      </c>
      <c r="O97" s="12">
        <f>(LN(U70)-1/M14*M97-W69)^2</f>
        <v>30.081825171230975</v>
      </c>
    </row>
    <row r="98" spans="10:15" x14ac:dyDescent="0.25">
      <c r="J98" s="8"/>
      <c r="K98" s="8"/>
      <c r="L98" s="8" t="s">
        <v>11</v>
      </c>
      <c r="M98" s="8">
        <f>O88+K94</f>
        <v>-6.7552066842014105</v>
      </c>
      <c r="N98" s="8" t="s">
        <v>11</v>
      </c>
      <c r="O98" s="12">
        <f>(LN(U71)-1/M14*M98-W69)^2</f>
        <v>0.57017431419882914</v>
      </c>
    </row>
    <row r="100" spans="10:15" x14ac:dyDescent="0.25">
      <c r="J100" s="24" t="s">
        <v>81</v>
      </c>
      <c r="K100" s="24"/>
      <c r="L100" s="24"/>
      <c r="M100" s="24"/>
      <c r="N100" s="24"/>
      <c r="O100" s="24"/>
    </row>
    <row r="101" spans="10:15" x14ac:dyDescent="0.25">
      <c r="J101" s="25" t="s">
        <v>71</v>
      </c>
      <c r="K101" s="25"/>
      <c r="L101" s="25" t="s">
        <v>72</v>
      </c>
      <c r="M101" s="25"/>
      <c r="N101" s="25" t="s">
        <v>88</v>
      </c>
      <c r="O101" s="25"/>
    </row>
    <row r="102" spans="10:15" x14ac:dyDescent="0.25">
      <c r="J102" s="8" t="s">
        <v>67</v>
      </c>
      <c r="K102" s="8" t="s">
        <v>70</v>
      </c>
      <c r="L102" s="8" t="s">
        <v>39</v>
      </c>
      <c r="M102" s="8" t="s">
        <v>73</v>
      </c>
      <c r="N102" s="8" t="s">
        <v>39</v>
      </c>
      <c r="O102" s="11" t="s">
        <v>89</v>
      </c>
    </row>
    <row r="103" spans="10:15" x14ac:dyDescent="0.25">
      <c r="J103" s="8">
        <v>4</v>
      </c>
      <c r="K103" s="8">
        <f>0</f>
        <v>0</v>
      </c>
      <c r="L103" s="8" t="s">
        <v>4</v>
      </c>
      <c r="M103" s="8">
        <f>M88+K103</f>
        <v>-3.0000243946384781</v>
      </c>
      <c r="N103" s="8" t="s">
        <v>4</v>
      </c>
      <c r="O103" s="12">
        <f>(LN(U76)-1/M14*M103-W76)^2</f>
        <v>21.415693836607417</v>
      </c>
    </row>
    <row r="104" spans="10:15" x14ac:dyDescent="0.25">
      <c r="J104" s="8">
        <v>3</v>
      </c>
      <c r="K104" s="8">
        <f>M14*LN(EXP(1/M14*(O88+K103))+EXP(1/M14*(N88+K105)))</f>
        <v>-3.9383691092910706</v>
      </c>
      <c r="L104" s="8" t="s">
        <v>5</v>
      </c>
      <c r="M104" s="8">
        <f>N88+K105</f>
        <v>-4.0000261755801283</v>
      </c>
      <c r="N104" s="8" t="s">
        <v>5</v>
      </c>
      <c r="O104" s="12">
        <f>(LN(U77)-1/M14*M104-W77)^2</f>
        <v>30.081825171230975</v>
      </c>
    </row>
    <row r="105" spans="10:15" x14ac:dyDescent="0.25">
      <c r="J105" s="8">
        <v>2</v>
      </c>
      <c r="K105" s="8">
        <f>M14*LN(EXP(1/M14*(M88+K103)))</f>
        <v>-3.0000243946384781</v>
      </c>
      <c r="L105" s="8" t="s">
        <v>11</v>
      </c>
      <c r="M105" s="8">
        <f>O88+K103</f>
        <v>-6.7552066842014105</v>
      </c>
      <c r="N105" s="8" t="s">
        <v>11</v>
      </c>
      <c r="O105" s="12">
        <f>(LN(U78)-1/M14*M105-W77)^2</f>
        <v>0.57017431419882914</v>
      </c>
    </row>
    <row r="106" spans="10:15" x14ac:dyDescent="0.25">
      <c r="N106" s="9"/>
      <c r="O106" s="13"/>
    </row>
    <row r="107" spans="10:15" x14ac:dyDescent="0.25">
      <c r="J107" s="11" t="s">
        <v>90</v>
      </c>
      <c r="K107" s="11">
        <f>(SUM(O94:O98)+SUM(O103:O105))/2</f>
        <v>64.73546932001635</v>
      </c>
      <c r="N107" s="9"/>
      <c r="O107" s="13"/>
    </row>
    <row r="109" spans="10:15" s="7" customFormat="1" x14ac:dyDescent="0.25">
      <c r="J109" s="7" t="s">
        <v>57</v>
      </c>
      <c r="K109" s="7">
        <v>2</v>
      </c>
    </row>
    <row r="111" spans="10:15" x14ac:dyDescent="0.25">
      <c r="J111" s="2" t="s">
        <v>21</v>
      </c>
      <c r="K111" s="2"/>
      <c r="L111" s="2"/>
      <c r="M111" s="2"/>
      <c r="N111" s="2"/>
      <c r="O111" s="2"/>
    </row>
    <row r="112" spans="10:15" x14ac:dyDescent="0.25">
      <c r="J112" s="26" t="s">
        <v>0</v>
      </c>
      <c r="K112" s="27"/>
      <c r="L112" s="27"/>
      <c r="M112" s="27"/>
      <c r="N112" s="27"/>
      <c r="O112" s="28"/>
    </row>
    <row r="113" spans="10:23" x14ac:dyDescent="0.25">
      <c r="J113" s="8" t="s">
        <v>1</v>
      </c>
      <c r="K113" s="8" t="s">
        <v>2</v>
      </c>
      <c r="L113" s="8" t="s">
        <v>3</v>
      </c>
      <c r="M113" s="8" t="s">
        <v>4</v>
      </c>
      <c r="N113" s="8" t="s">
        <v>5</v>
      </c>
      <c r="O113" s="8" t="s">
        <v>11</v>
      </c>
    </row>
    <row r="114" spans="10:23" x14ac:dyDescent="0.25">
      <c r="J114" s="8" t="s">
        <v>30</v>
      </c>
      <c r="K114" s="8">
        <f>K87</f>
        <v>0.2710635177023426</v>
      </c>
      <c r="L114" s="8">
        <f>L87</f>
        <v>9.728936482297657</v>
      </c>
      <c r="M114" s="8">
        <f t="shared" ref="M114:O114" si="2">M87</f>
        <v>0.85806555410157792</v>
      </c>
      <c r="N114" s="8">
        <f t="shared" si="2"/>
        <v>0.58700203639923543</v>
      </c>
      <c r="O114" s="8">
        <f t="shared" si="2"/>
        <v>19.141934445898421</v>
      </c>
    </row>
    <row r="115" spans="10:23" x14ac:dyDescent="0.25">
      <c r="J115" s="8" t="s">
        <v>69</v>
      </c>
      <c r="K115" s="8">
        <f>K88</f>
        <v>-3.0000002429387504</v>
      </c>
      <c r="L115" s="8">
        <f t="shared" ref="L115:O115" si="3">L88</f>
        <v>-1.1343855988878908</v>
      </c>
      <c r="M115" s="8">
        <f t="shared" si="3"/>
        <v>-3.0000243946384781</v>
      </c>
      <c r="N115" s="8">
        <f t="shared" si="3"/>
        <v>-1.0000017809416497</v>
      </c>
      <c r="O115" s="8">
        <f t="shared" si="3"/>
        <v>-6.7552066842014105</v>
      </c>
    </row>
    <row r="116" spans="10:23" x14ac:dyDescent="0.25">
      <c r="J116" s="8" t="s">
        <v>7</v>
      </c>
      <c r="K116" s="8">
        <v>10</v>
      </c>
      <c r="L116" s="8">
        <v>10</v>
      </c>
      <c r="M116" s="8">
        <v>10</v>
      </c>
      <c r="N116" s="8">
        <v>10</v>
      </c>
      <c r="O116" s="8">
        <v>20</v>
      </c>
    </row>
    <row r="118" spans="10:23" x14ac:dyDescent="0.25">
      <c r="J118" s="2" t="s">
        <v>33</v>
      </c>
    </row>
    <row r="119" spans="10:23" x14ac:dyDescent="0.25">
      <c r="J119" s="29" t="s">
        <v>34</v>
      </c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</row>
    <row r="120" spans="10:23" x14ac:dyDescent="0.25">
      <c r="J120" s="25" t="s">
        <v>71</v>
      </c>
      <c r="K120" s="25"/>
      <c r="L120" s="25" t="s">
        <v>72</v>
      </c>
      <c r="M120" s="25"/>
      <c r="N120" s="25" t="s">
        <v>74</v>
      </c>
      <c r="O120" s="25"/>
      <c r="P120" s="25" t="s">
        <v>77</v>
      </c>
      <c r="Q120" s="25"/>
      <c r="R120" s="25" t="s">
        <v>76</v>
      </c>
      <c r="S120" s="25"/>
      <c r="T120" s="25" t="s">
        <v>91</v>
      </c>
      <c r="U120" s="25"/>
      <c r="V120" s="25" t="s">
        <v>92</v>
      </c>
      <c r="W120" s="25"/>
    </row>
    <row r="121" spans="10:23" x14ac:dyDescent="0.25">
      <c r="J121" s="8" t="s">
        <v>67</v>
      </c>
      <c r="K121" s="8" t="s">
        <v>70</v>
      </c>
      <c r="L121" s="8" t="s">
        <v>39</v>
      </c>
      <c r="M121" s="8" t="s">
        <v>73</v>
      </c>
      <c r="N121" s="8" t="s">
        <v>39</v>
      </c>
      <c r="O121" s="8" t="s">
        <v>75</v>
      </c>
      <c r="P121" s="8" t="s">
        <v>39</v>
      </c>
      <c r="Q121" s="8" t="s">
        <v>78</v>
      </c>
      <c r="R121" s="8" t="s">
        <v>67</v>
      </c>
      <c r="S121" s="8" t="s">
        <v>79</v>
      </c>
      <c r="T121" s="8" t="s">
        <v>39</v>
      </c>
      <c r="U121" s="8" t="s">
        <v>78</v>
      </c>
      <c r="V121" s="8" t="s">
        <v>67</v>
      </c>
      <c r="W121" s="8" t="s">
        <v>79</v>
      </c>
    </row>
    <row r="122" spans="10:23" x14ac:dyDescent="0.25">
      <c r="J122" s="8">
        <v>4</v>
      </c>
      <c r="K122" s="8">
        <f>K94</f>
        <v>0</v>
      </c>
      <c r="L122" s="8" t="s">
        <v>2</v>
      </c>
      <c r="M122" s="8">
        <f>M94</f>
        <v>-6.0000246375772281</v>
      </c>
      <c r="N122" s="8" t="s">
        <v>2</v>
      </c>
      <c r="O122" s="8">
        <f>EXP(1/M14*M122)/(EXP(1/M14*M122)+EXP(1/M14*M123))</f>
        <v>0.28347891473729614</v>
      </c>
      <c r="P122" s="8" t="s">
        <v>2</v>
      </c>
      <c r="Q122" s="8">
        <f>K10*O122</f>
        <v>2.8347891473729616</v>
      </c>
      <c r="R122" s="8">
        <v>1</v>
      </c>
      <c r="S122" s="8">
        <f>LN((K10)/(EXP(1/M14*M122)+EXP(1/M14*M123)))</f>
        <v>7.041992197166647</v>
      </c>
      <c r="T122" s="8" t="s">
        <v>2</v>
      </c>
      <c r="U122" s="8">
        <f>U67+1/K109*(Q122-U67)</f>
        <v>1.5529263325376521</v>
      </c>
      <c r="V122" s="8">
        <v>1</v>
      </c>
      <c r="W122" s="8">
        <f>W67+1/K109*(S122-W67)</f>
        <v>8.1829690071991426</v>
      </c>
    </row>
    <row r="123" spans="10:23" x14ac:dyDescent="0.25">
      <c r="J123" s="8">
        <v>3</v>
      </c>
      <c r="K123" s="8">
        <f t="shared" ref="K123:K125" si="4">K95</f>
        <v>-3.9383691092910706</v>
      </c>
      <c r="L123" s="8" t="s">
        <v>3</v>
      </c>
      <c r="M123" s="8">
        <f t="shared" ref="M123:M126" si="5">M95</f>
        <v>-5.0727547081789615</v>
      </c>
      <c r="N123" s="8" t="s">
        <v>3</v>
      </c>
      <c r="O123" s="8">
        <f>EXP(1/M14*M123)/(EXP(1/M14*M122)+EXP(1/M14*M123))</f>
        <v>0.71652108526270375</v>
      </c>
      <c r="P123" s="8" t="s">
        <v>3</v>
      </c>
      <c r="Q123" s="8">
        <f>K10*O123</f>
        <v>7.1652108526270375</v>
      </c>
      <c r="R123" s="8">
        <v>2</v>
      </c>
      <c r="S123" s="8">
        <f>LN((Q122+Q125)/(EXP(1/M69*M124)))</f>
        <v>1.8654911876562708</v>
      </c>
      <c r="T123" s="8" t="s">
        <v>3</v>
      </c>
      <c r="U123" s="8">
        <f>U68+1/K109*(Q123-U68)</f>
        <v>8.4470736674623481</v>
      </c>
      <c r="V123" s="8">
        <v>2</v>
      </c>
      <c r="W123" s="8">
        <f>W68+1/K109*(S123-W68)</f>
        <v>4.4571780037281039</v>
      </c>
    </row>
    <row r="124" spans="10:23" x14ac:dyDescent="0.25">
      <c r="J124" s="8">
        <v>2</v>
      </c>
      <c r="K124" s="8">
        <f t="shared" si="4"/>
        <v>-3.0000243946384781</v>
      </c>
      <c r="L124" s="8" t="s">
        <v>4</v>
      </c>
      <c r="M124" s="8">
        <f t="shared" si="5"/>
        <v>-3.0000243946384781</v>
      </c>
      <c r="N124" s="8" t="s">
        <v>4</v>
      </c>
      <c r="O124" s="8">
        <f>EXP(1/M14*M124)/EXP(1/M14*M124)</f>
        <v>1</v>
      </c>
      <c r="P124" s="8" t="s">
        <v>4</v>
      </c>
      <c r="Q124" s="8">
        <f>(Q122+Q125)*O124</f>
        <v>9.5715580770871043</v>
      </c>
      <c r="R124" s="8">
        <v>3</v>
      </c>
      <c r="S124" s="8">
        <f>LN((Q123)/(EXP(1/M14*M125)+EXP(1/M14*M126)))</f>
        <v>5.9076065982787558</v>
      </c>
      <c r="T124" s="8" t="s">
        <v>4</v>
      </c>
      <c r="U124" s="8">
        <f>U69+1/K109*(Q124-U69)</f>
        <v>5.0660450442770069</v>
      </c>
      <c r="V124" s="8">
        <v>3</v>
      </c>
      <c r="W124" s="8">
        <f>W69+1/K109*(S124-W69)</f>
        <v>7.0763070134008865</v>
      </c>
    </row>
    <row r="125" spans="10:23" x14ac:dyDescent="0.25">
      <c r="J125" s="8">
        <v>1</v>
      </c>
      <c r="K125" s="8">
        <f t="shared" si="4"/>
        <v>-4.7394071041726011</v>
      </c>
      <c r="L125" s="8" t="s">
        <v>5</v>
      </c>
      <c r="M125" s="8">
        <f t="shared" si="5"/>
        <v>-4.0000261755801283</v>
      </c>
      <c r="N125" s="8" t="s">
        <v>5</v>
      </c>
      <c r="O125" s="8">
        <f>EXP(1/M14*M125)/(EXP(1/M14*M125)+EXP(1/M14*M126))</f>
        <v>0.94020525959039836</v>
      </c>
      <c r="P125" s="8" t="s">
        <v>5</v>
      </c>
      <c r="Q125" s="8">
        <f>Q123*O125</f>
        <v>6.7367689297141435</v>
      </c>
      <c r="R125" s="8">
        <v>4</v>
      </c>
      <c r="S125" s="8">
        <v>0</v>
      </c>
      <c r="T125" s="8" t="s">
        <v>5</v>
      </c>
      <c r="U125" s="8">
        <f>U70+1/K109*(Q125-U70)</f>
        <v>3.5131187117393559</v>
      </c>
      <c r="V125" s="8">
        <v>4</v>
      </c>
      <c r="W125" s="8">
        <f>W70+1/K109*(S125-W70)</f>
        <v>0</v>
      </c>
    </row>
    <row r="126" spans="10:23" x14ac:dyDescent="0.25">
      <c r="J126" s="8"/>
      <c r="K126" s="8"/>
      <c r="L126" s="8" t="s">
        <v>11</v>
      </c>
      <c r="M126" s="8">
        <f t="shared" si="5"/>
        <v>-6.7552066842014105</v>
      </c>
      <c r="N126" s="8" t="s">
        <v>11</v>
      </c>
      <c r="O126" s="8">
        <f>EXP(1/M14*M126)/(EXP(1/M14*M125)+EXP(1/M14*M126))</f>
        <v>5.9794740409601622E-2</v>
      </c>
      <c r="P126" s="8" t="s">
        <v>11</v>
      </c>
      <c r="Q126" s="8">
        <f>Q123*O126</f>
        <v>0.42844192291289401</v>
      </c>
      <c r="R126" s="8"/>
      <c r="S126" s="8"/>
      <c r="T126" s="8" t="s">
        <v>11</v>
      </c>
      <c r="U126" s="8">
        <f>U71+1/K109*(Q126-U71)</f>
        <v>4.9339549557229914</v>
      </c>
      <c r="V126" s="8"/>
      <c r="W126" s="8"/>
    </row>
    <row r="128" spans="10:23" x14ac:dyDescent="0.25">
      <c r="J128" s="29" t="s">
        <v>81</v>
      </c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</row>
    <row r="129" spans="10:23" x14ac:dyDescent="0.25">
      <c r="J129" s="25" t="s">
        <v>71</v>
      </c>
      <c r="K129" s="25"/>
      <c r="L129" s="25" t="s">
        <v>72</v>
      </c>
      <c r="M129" s="25"/>
      <c r="N129" s="25" t="s">
        <v>74</v>
      </c>
      <c r="O129" s="25"/>
      <c r="P129" s="25" t="s">
        <v>77</v>
      </c>
      <c r="Q129" s="25"/>
      <c r="R129" s="25" t="s">
        <v>76</v>
      </c>
      <c r="S129" s="25"/>
      <c r="T129" s="25" t="s">
        <v>93</v>
      </c>
      <c r="U129" s="25"/>
      <c r="V129" s="25" t="s">
        <v>94</v>
      </c>
      <c r="W129" s="25"/>
    </row>
    <row r="130" spans="10:23" x14ac:dyDescent="0.25">
      <c r="J130" s="8" t="s">
        <v>67</v>
      </c>
      <c r="K130" s="8" t="s">
        <v>70</v>
      </c>
      <c r="L130" s="8" t="s">
        <v>39</v>
      </c>
      <c r="M130" s="8" t="s">
        <v>73</v>
      </c>
      <c r="N130" s="8" t="s">
        <v>39</v>
      </c>
      <c r="O130" s="8" t="s">
        <v>75</v>
      </c>
      <c r="P130" s="8" t="s">
        <v>39</v>
      </c>
      <c r="Q130" s="8" t="s">
        <v>78</v>
      </c>
      <c r="R130" s="8" t="s">
        <v>67</v>
      </c>
      <c r="S130" s="8" t="s">
        <v>79</v>
      </c>
      <c r="T130" s="8" t="s">
        <v>39</v>
      </c>
      <c r="U130" s="8" t="s">
        <v>78</v>
      </c>
      <c r="V130" s="8" t="s">
        <v>67</v>
      </c>
      <c r="W130" s="8" t="s">
        <v>79</v>
      </c>
    </row>
    <row r="131" spans="10:23" x14ac:dyDescent="0.25">
      <c r="J131" s="8">
        <v>4</v>
      </c>
      <c r="K131" s="8">
        <f>K103</f>
        <v>0</v>
      </c>
      <c r="L131" s="8" t="s">
        <v>4</v>
      </c>
      <c r="M131" s="8">
        <f>M103</f>
        <v>-3.0000243946384781</v>
      </c>
      <c r="N131" s="8" t="s">
        <v>4</v>
      </c>
      <c r="O131" s="8">
        <f>EXP(1/M14*M131)/EXP(1/M14*M131)</f>
        <v>1</v>
      </c>
      <c r="P131" s="8" t="s">
        <v>4</v>
      </c>
      <c r="Q131" s="8">
        <f>Q132*O131</f>
        <v>9.4020525959039833</v>
      </c>
      <c r="R131" s="8">
        <v>2</v>
      </c>
      <c r="S131" s="8">
        <f>LN((Q132)/(EXP(1/M14*M131)))</f>
        <v>5.240952421343466</v>
      </c>
      <c r="T131" s="8" t="s">
        <v>4</v>
      </c>
      <c r="U131" s="8">
        <f>U76+1/K109*(Q131-U76)</f>
        <v>4.8497930692693254</v>
      </c>
      <c r="V131" s="8">
        <v>2</v>
      </c>
      <c r="W131" s="8">
        <f>W76+1/K109*(S131-W76)</f>
        <v>5.8282289274516597</v>
      </c>
    </row>
    <row r="132" spans="10:23" x14ac:dyDescent="0.25">
      <c r="J132" s="8">
        <v>3</v>
      </c>
      <c r="K132" s="8">
        <f t="shared" ref="K132:K133" si="6">K104</f>
        <v>-3.9383691092910706</v>
      </c>
      <c r="L132" s="8" t="s">
        <v>5</v>
      </c>
      <c r="M132" s="8">
        <f t="shared" ref="M132:M133" si="7">M104</f>
        <v>-4.0000261755801283</v>
      </c>
      <c r="N132" s="8" t="s">
        <v>5</v>
      </c>
      <c r="O132" s="8">
        <f>EXP(1/M14*M132)/(EXP(1/M14*M132)+EXP(1/M14*M133))</f>
        <v>0.94020525959039836</v>
      </c>
      <c r="P132" s="8" t="s">
        <v>5</v>
      </c>
      <c r="Q132" s="8">
        <f>L10*O132</f>
        <v>9.4020525959039833</v>
      </c>
      <c r="R132" s="8">
        <v>3</v>
      </c>
      <c r="S132" s="8">
        <f>LN((L10)/(EXP(1/M14*M132)+EXP(1/M14*M133)))</f>
        <v>6.2409542022851161</v>
      </c>
      <c r="T132" s="8" t="s">
        <v>5</v>
      </c>
      <c r="U132" s="8">
        <f>U77+1/K109*(Q132-U77)</f>
        <v>4.8497930692693254</v>
      </c>
      <c r="V132" s="8">
        <v>3</v>
      </c>
      <c r="W132" s="8">
        <f>W77+1/K109*(S132-W77)</f>
        <v>7.2567210682640741</v>
      </c>
    </row>
    <row r="133" spans="10:23" x14ac:dyDescent="0.25">
      <c r="J133" s="8">
        <v>2</v>
      </c>
      <c r="K133" s="8">
        <f t="shared" si="6"/>
        <v>-3.0000243946384781</v>
      </c>
      <c r="L133" s="8" t="s">
        <v>11</v>
      </c>
      <c r="M133" s="8">
        <f t="shared" si="7"/>
        <v>-6.7552066842014105</v>
      </c>
      <c r="N133" s="8" t="s">
        <v>11</v>
      </c>
      <c r="O133" s="8">
        <f>EXP(1/M14*M133)/(EXP(1/M14*M132)+EXP(1/M14*M133))</f>
        <v>5.9794740409601622E-2</v>
      </c>
      <c r="P133" s="8" t="s">
        <v>11</v>
      </c>
      <c r="Q133" s="8">
        <f>L10*O133</f>
        <v>0.59794740409601621</v>
      </c>
      <c r="R133" s="8">
        <v>4</v>
      </c>
      <c r="S133" s="8">
        <v>0</v>
      </c>
      <c r="T133" s="8" t="s">
        <v>11</v>
      </c>
      <c r="U133" s="8">
        <f>U78+1/K109*(Q133-U78)</f>
        <v>5.1502069307306746</v>
      </c>
      <c r="V133" s="8">
        <v>4</v>
      </c>
      <c r="W133" s="8">
        <f>W78+1/K109*(S133-W78)</f>
        <v>0</v>
      </c>
    </row>
    <row r="135" spans="10:23" x14ac:dyDescent="0.25">
      <c r="J135" s="9" t="s">
        <v>84</v>
      </c>
      <c r="K135" s="9"/>
      <c r="L135" s="9"/>
      <c r="M135" s="9"/>
      <c r="N135" s="9"/>
      <c r="O135" s="9"/>
    </row>
    <row r="137" spans="10:23" x14ac:dyDescent="0.25">
      <c r="J137" s="2" t="s">
        <v>95</v>
      </c>
      <c r="K137" s="9"/>
      <c r="L137" s="9"/>
      <c r="M137" s="9"/>
      <c r="N137" s="9"/>
      <c r="O137" s="2"/>
    </row>
    <row r="138" spans="10:23" x14ac:dyDescent="0.25">
      <c r="J138" s="26" t="s">
        <v>0</v>
      </c>
      <c r="K138" s="27"/>
      <c r="L138" s="27"/>
      <c r="M138" s="27"/>
      <c r="N138" s="27"/>
      <c r="O138" s="28"/>
    </row>
    <row r="139" spans="10:23" x14ac:dyDescent="0.25">
      <c r="J139" s="8" t="s">
        <v>1</v>
      </c>
      <c r="K139" s="8" t="s">
        <v>2</v>
      </c>
      <c r="L139" s="8" t="s">
        <v>3</v>
      </c>
      <c r="M139" s="8" t="s">
        <v>4</v>
      </c>
      <c r="N139" s="8" t="s">
        <v>5</v>
      </c>
      <c r="O139" s="8" t="s">
        <v>6</v>
      </c>
    </row>
    <row r="140" spans="10:23" x14ac:dyDescent="0.25">
      <c r="J140" s="8" t="s">
        <v>19</v>
      </c>
      <c r="K140" s="8">
        <v>3</v>
      </c>
      <c r="L140" s="8">
        <v>1</v>
      </c>
      <c r="M140" s="8">
        <v>3</v>
      </c>
      <c r="N140" s="8">
        <v>1</v>
      </c>
      <c r="O140" s="8">
        <v>6</v>
      </c>
    </row>
    <row r="141" spans="10:23" x14ac:dyDescent="0.25">
      <c r="J141" s="8" t="s">
        <v>7</v>
      </c>
      <c r="K141" s="8">
        <v>10</v>
      </c>
      <c r="L141" s="8">
        <v>10</v>
      </c>
      <c r="M141" s="8">
        <v>10</v>
      </c>
      <c r="N141" s="8">
        <v>10</v>
      </c>
      <c r="O141" s="8">
        <v>20</v>
      </c>
    </row>
    <row r="142" spans="10:23" x14ac:dyDescent="0.25">
      <c r="J142" s="8" t="s">
        <v>30</v>
      </c>
      <c r="K142" s="8">
        <f>U122</f>
        <v>1.5529263325376521</v>
      </c>
      <c r="L142" s="8">
        <f>U123</f>
        <v>8.4470736674623481</v>
      </c>
      <c r="M142" s="8">
        <f>U124+U131</f>
        <v>9.9158381135463323</v>
      </c>
      <c r="N142" s="8">
        <f>U125+U132</f>
        <v>8.3629117810086804</v>
      </c>
      <c r="O142" s="8">
        <f>U126+U133</f>
        <v>10.084161886453666</v>
      </c>
    </row>
    <row r="143" spans="10:23" x14ac:dyDescent="0.25">
      <c r="J143" s="8" t="s">
        <v>69</v>
      </c>
      <c r="K143" s="8">
        <f>-K140*(1+K14*(K142/K141)^L14)</f>
        <v>-3.0002617073565072</v>
      </c>
      <c r="L143" s="8">
        <f>-L140*(1+K14*(L142/L141)^L14)</f>
        <v>-1.0763688737498003</v>
      </c>
      <c r="M143" s="8">
        <f>-M140*(1+K14*(M142/M141)^L14)</f>
        <v>-3.4350410366732733</v>
      </c>
      <c r="N143" s="8">
        <f>-N140*(1+K14*(N142/N141)^L14)</f>
        <v>-1.0733704733750229</v>
      </c>
      <c r="O143" s="8">
        <f>-O140*(1+K14*(O142/O141)^L14)</f>
        <v>-6.0581676827364142</v>
      </c>
    </row>
    <row r="145" spans="10:15" x14ac:dyDescent="0.25">
      <c r="J145" s="2" t="s">
        <v>33</v>
      </c>
    </row>
    <row r="146" spans="10:15" x14ac:dyDescent="0.25">
      <c r="J146" s="24" t="s">
        <v>86</v>
      </c>
      <c r="K146" s="24"/>
      <c r="L146" s="24"/>
      <c r="M146" s="24"/>
      <c r="N146" s="24"/>
      <c r="O146" s="24"/>
    </row>
    <row r="147" spans="10:15" x14ac:dyDescent="0.25">
      <c r="J147" s="25" t="s">
        <v>71</v>
      </c>
      <c r="K147" s="25"/>
      <c r="L147" s="25" t="s">
        <v>72</v>
      </c>
      <c r="M147" s="25"/>
      <c r="N147" s="25" t="s">
        <v>88</v>
      </c>
      <c r="O147" s="25"/>
    </row>
    <row r="148" spans="10:15" x14ac:dyDescent="0.25">
      <c r="J148" s="8" t="s">
        <v>67</v>
      </c>
      <c r="K148" s="8" t="s">
        <v>70</v>
      </c>
      <c r="L148" s="8" t="s">
        <v>39</v>
      </c>
      <c r="M148" s="8" t="s">
        <v>73</v>
      </c>
      <c r="N148" s="8" t="s">
        <v>39</v>
      </c>
      <c r="O148" s="11" t="s">
        <v>89</v>
      </c>
    </row>
    <row r="149" spans="10:15" x14ac:dyDescent="0.25">
      <c r="J149" s="8">
        <v>4</v>
      </c>
      <c r="K149" s="8">
        <f>0</f>
        <v>0</v>
      </c>
      <c r="L149" s="8" t="s">
        <v>2</v>
      </c>
      <c r="M149" s="8">
        <f>K143+K151</f>
        <v>-6.4353027440297801</v>
      </c>
      <c r="N149" s="8" t="s">
        <v>2</v>
      </c>
      <c r="O149" s="12">
        <f>(LN(U122)-1/M14*M149-W122)^2</f>
        <v>1.7096220328201353</v>
      </c>
    </row>
    <row r="150" spans="10:15" x14ac:dyDescent="0.25">
      <c r="J150" s="8">
        <v>3</v>
      </c>
      <c r="K150" s="8">
        <f>M14*LN(EXP(1/M14*(O143+K149))+EXP(1/M14*(N143+K151)))</f>
        <v>-4.3158923493540362</v>
      </c>
      <c r="L150" s="8" t="s">
        <v>3</v>
      </c>
      <c r="M150" s="8">
        <f>L143+K150</f>
        <v>-5.3922612231038363</v>
      </c>
      <c r="N150" s="8" t="s">
        <v>3</v>
      </c>
      <c r="O150" s="12">
        <f>(LN(U123)-1/M14*M150-W122)^2</f>
        <v>0.43150146913105497</v>
      </c>
    </row>
    <row r="151" spans="10:15" x14ac:dyDescent="0.25">
      <c r="J151" s="8">
        <v>2</v>
      </c>
      <c r="K151" s="8">
        <f>M14*LN(EXP(1/M14*(M143+K149)))</f>
        <v>-3.4350410366732733</v>
      </c>
      <c r="L151" s="8" t="s">
        <v>4</v>
      </c>
      <c r="M151" s="8">
        <f>M143+K149</f>
        <v>-3.4350410366732733</v>
      </c>
      <c r="N151" s="8" t="s">
        <v>4</v>
      </c>
      <c r="O151" s="12">
        <f>(LN(U124)-1/M14*M151-W123)^2</f>
        <v>0.36050835049936403</v>
      </c>
    </row>
    <row r="152" spans="10:15" x14ac:dyDescent="0.25">
      <c r="J152" s="8">
        <v>1</v>
      </c>
      <c r="K152" s="8">
        <f>M14*LN(EXP(1/M14*(K143+K151))+EXP(1/M14*(L143+K150)))</f>
        <v>-5.0903942768309181</v>
      </c>
      <c r="L152" s="8" t="s">
        <v>5</v>
      </c>
      <c r="M152" s="8">
        <f>N143+K151</f>
        <v>-4.5084115100482958</v>
      </c>
      <c r="N152" s="8" t="s">
        <v>5</v>
      </c>
      <c r="O152" s="12">
        <f>(LN(U125)-1/M14*M152-W124)^2</f>
        <v>1.7197472427285911</v>
      </c>
    </row>
    <row r="153" spans="10:15" x14ac:dyDescent="0.25">
      <c r="J153" s="8"/>
      <c r="K153" s="8"/>
      <c r="L153" s="8" t="s">
        <v>11</v>
      </c>
      <c r="M153" s="8">
        <f>O143+K149</f>
        <v>-6.0581676827364142</v>
      </c>
      <c r="N153" s="8" t="s">
        <v>11</v>
      </c>
      <c r="O153" s="12">
        <f>(LN(U126)-1/M14*M153-W124)^2</f>
        <v>0.33408580109438551</v>
      </c>
    </row>
    <row r="155" spans="10:15" x14ac:dyDescent="0.25">
      <c r="J155" s="24" t="s">
        <v>81</v>
      </c>
      <c r="K155" s="24"/>
      <c r="L155" s="24"/>
      <c r="M155" s="24"/>
      <c r="N155" s="24"/>
      <c r="O155" s="24"/>
    </row>
    <row r="156" spans="10:15" x14ac:dyDescent="0.25">
      <c r="J156" s="25" t="s">
        <v>71</v>
      </c>
      <c r="K156" s="25"/>
      <c r="L156" s="25" t="s">
        <v>72</v>
      </c>
      <c r="M156" s="25"/>
      <c r="N156" s="25" t="s">
        <v>88</v>
      </c>
      <c r="O156" s="25"/>
    </row>
    <row r="157" spans="10:15" x14ac:dyDescent="0.25">
      <c r="J157" s="8" t="s">
        <v>67</v>
      </c>
      <c r="K157" s="8" t="s">
        <v>70</v>
      </c>
      <c r="L157" s="8" t="s">
        <v>39</v>
      </c>
      <c r="M157" s="8" t="s">
        <v>73</v>
      </c>
      <c r="N157" s="8" t="s">
        <v>39</v>
      </c>
      <c r="O157" s="11" t="s">
        <v>89</v>
      </c>
    </row>
    <row r="158" spans="10:15" x14ac:dyDescent="0.25">
      <c r="J158" s="8">
        <v>4</v>
      </c>
      <c r="K158" s="8">
        <f>0</f>
        <v>0</v>
      </c>
      <c r="L158" s="8" t="s">
        <v>4</v>
      </c>
      <c r="M158" s="8">
        <f>M143+K158</f>
        <v>-3.4350410366732733</v>
      </c>
      <c r="N158" s="8" t="s">
        <v>4</v>
      </c>
      <c r="O158" s="12">
        <f>(LN(U131)-1/M14*M158-W131)^2</f>
        <v>0.66300607990101612</v>
      </c>
    </row>
    <row r="159" spans="10:15" x14ac:dyDescent="0.25">
      <c r="J159" s="8">
        <v>3</v>
      </c>
      <c r="K159" s="8">
        <f>M14*LN(EXP(1/M14*(O143+K158))+EXP(1/M14*(N143+K160)))</f>
        <v>-4.3158923493540362</v>
      </c>
      <c r="L159" s="8" t="s">
        <v>5</v>
      </c>
      <c r="M159" s="8">
        <f>N143+K160</f>
        <v>-4.5084115100482958</v>
      </c>
      <c r="N159" s="8" t="s">
        <v>5</v>
      </c>
      <c r="O159" s="12">
        <f>(LN(U132)-1/M14*M159-W132)^2</f>
        <v>1.3674344299943619</v>
      </c>
    </row>
    <row r="160" spans="10:15" x14ac:dyDescent="0.25">
      <c r="J160" s="8">
        <v>2</v>
      </c>
      <c r="K160" s="8">
        <f>M14*LN(EXP(1/M14*(M143+K158)))</f>
        <v>-3.4350410366732733</v>
      </c>
      <c r="L160" s="8" t="s">
        <v>11</v>
      </c>
      <c r="M160" s="8">
        <f>O143+K158</f>
        <v>-6.0581676827364142</v>
      </c>
      <c r="N160" s="8" t="s">
        <v>11</v>
      </c>
      <c r="O160" s="12">
        <f>(LN(U133)-1/M14*M160-W132)^2</f>
        <v>0.19402572175836019</v>
      </c>
    </row>
    <row r="161" spans="10:23" x14ac:dyDescent="0.25">
      <c r="N161" s="9"/>
      <c r="O161" s="13"/>
    </row>
    <row r="162" spans="10:23" x14ac:dyDescent="0.25">
      <c r="J162" s="11" t="s">
        <v>90</v>
      </c>
      <c r="K162" s="11">
        <f>(SUM(O149:O153)+SUM(O158:O160))/2</f>
        <v>3.3899655639636341</v>
      </c>
      <c r="N162" s="9"/>
      <c r="O162" s="13"/>
    </row>
    <row r="164" spans="10:23" s="7" customFormat="1" x14ac:dyDescent="0.25">
      <c r="J164" s="7" t="s">
        <v>57</v>
      </c>
      <c r="K164" s="7">
        <v>3</v>
      </c>
    </row>
    <row r="166" spans="10:23" x14ac:dyDescent="0.25">
      <c r="J166" s="2" t="s">
        <v>21</v>
      </c>
      <c r="K166" s="2"/>
      <c r="L166" s="2"/>
      <c r="M166" s="2"/>
      <c r="N166" s="2"/>
      <c r="O166" s="2"/>
    </row>
    <row r="167" spans="10:23" x14ac:dyDescent="0.25">
      <c r="J167" s="26" t="s">
        <v>0</v>
      </c>
      <c r="K167" s="27"/>
      <c r="L167" s="27"/>
      <c r="M167" s="27"/>
      <c r="N167" s="27"/>
      <c r="O167" s="28"/>
    </row>
    <row r="168" spans="10:23" x14ac:dyDescent="0.25">
      <c r="J168" s="8" t="s">
        <v>1</v>
      </c>
      <c r="K168" s="8" t="s">
        <v>2</v>
      </c>
      <c r="L168" s="8" t="s">
        <v>3</v>
      </c>
      <c r="M168" s="8" t="s">
        <v>4</v>
      </c>
      <c r="N168" s="8" t="s">
        <v>5</v>
      </c>
      <c r="O168" s="8" t="s">
        <v>11</v>
      </c>
    </row>
    <row r="169" spans="10:23" x14ac:dyDescent="0.25">
      <c r="J169" s="8" t="s">
        <v>30</v>
      </c>
      <c r="K169" s="8">
        <f>K142</f>
        <v>1.5529263325376521</v>
      </c>
      <c r="L169" s="8">
        <f>L142</f>
        <v>8.4470736674623481</v>
      </c>
      <c r="M169" s="8">
        <f t="shared" ref="M169:O169" si="8">M142</f>
        <v>9.9158381135463323</v>
      </c>
      <c r="N169" s="8">
        <f t="shared" si="8"/>
        <v>8.3629117810086804</v>
      </c>
      <c r="O169" s="8">
        <f t="shared" si="8"/>
        <v>10.084161886453666</v>
      </c>
    </row>
    <row r="170" spans="10:23" x14ac:dyDescent="0.25">
      <c r="J170" s="8" t="s">
        <v>69</v>
      </c>
      <c r="K170" s="8">
        <f>K143</f>
        <v>-3.0002617073565072</v>
      </c>
      <c r="L170" s="8">
        <f t="shared" ref="L170:O170" si="9">L143</f>
        <v>-1.0763688737498003</v>
      </c>
      <c r="M170" s="8">
        <f t="shared" si="9"/>
        <v>-3.4350410366732733</v>
      </c>
      <c r="N170" s="8">
        <f t="shared" si="9"/>
        <v>-1.0733704733750229</v>
      </c>
      <c r="O170" s="8">
        <f t="shared" si="9"/>
        <v>-6.0581676827364142</v>
      </c>
    </row>
    <row r="171" spans="10:23" x14ac:dyDescent="0.25">
      <c r="J171" s="8" t="s">
        <v>7</v>
      </c>
      <c r="K171" s="8">
        <v>10</v>
      </c>
      <c r="L171" s="8">
        <v>10</v>
      </c>
      <c r="M171" s="8">
        <v>10</v>
      </c>
      <c r="N171" s="8">
        <v>10</v>
      </c>
      <c r="O171" s="8">
        <v>20</v>
      </c>
    </row>
    <row r="173" spans="10:23" x14ac:dyDescent="0.25">
      <c r="J173" s="2" t="s">
        <v>33</v>
      </c>
    </row>
    <row r="174" spans="10:23" x14ac:dyDescent="0.25">
      <c r="J174" s="29" t="s">
        <v>34</v>
      </c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</row>
    <row r="175" spans="10:23" x14ac:dyDescent="0.25">
      <c r="J175" s="25" t="s">
        <v>71</v>
      </c>
      <c r="K175" s="25"/>
      <c r="L175" s="25" t="s">
        <v>72</v>
      </c>
      <c r="M175" s="25"/>
      <c r="N175" s="25" t="s">
        <v>74</v>
      </c>
      <c r="O175" s="25"/>
      <c r="P175" s="25" t="s">
        <v>77</v>
      </c>
      <c r="Q175" s="25"/>
      <c r="R175" s="25" t="s">
        <v>76</v>
      </c>
      <c r="S175" s="25"/>
      <c r="T175" s="25" t="s">
        <v>96</v>
      </c>
      <c r="U175" s="25"/>
      <c r="V175" s="25" t="s">
        <v>92</v>
      </c>
      <c r="W175" s="25"/>
    </row>
    <row r="176" spans="10:23" x14ac:dyDescent="0.25">
      <c r="J176" s="8" t="s">
        <v>67</v>
      </c>
      <c r="K176" s="8" t="s">
        <v>70</v>
      </c>
      <c r="L176" s="8" t="s">
        <v>39</v>
      </c>
      <c r="M176" s="8" t="s">
        <v>73</v>
      </c>
      <c r="N176" s="8" t="s">
        <v>39</v>
      </c>
      <c r="O176" s="8" t="s">
        <v>75</v>
      </c>
      <c r="P176" s="8" t="s">
        <v>39</v>
      </c>
      <c r="Q176" s="8" t="s">
        <v>78</v>
      </c>
      <c r="R176" s="8" t="s">
        <v>67</v>
      </c>
      <c r="S176" s="8" t="s">
        <v>79</v>
      </c>
      <c r="T176" s="8" t="s">
        <v>39</v>
      </c>
      <c r="U176" s="8" t="s">
        <v>78</v>
      </c>
      <c r="V176" s="8" t="s">
        <v>67</v>
      </c>
      <c r="W176" s="8" t="s">
        <v>79</v>
      </c>
    </row>
    <row r="177" spans="10:23" x14ac:dyDescent="0.25">
      <c r="J177" s="8">
        <v>4</v>
      </c>
      <c r="K177" s="8">
        <f>K149</f>
        <v>0</v>
      </c>
      <c r="L177" s="8" t="s">
        <v>2</v>
      </c>
      <c r="M177" s="8">
        <f>M149</f>
        <v>-6.4353027440297801</v>
      </c>
      <c r="N177" s="8" t="s">
        <v>2</v>
      </c>
      <c r="O177" s="8">
        <f>EXP(1/M14*M177)/(EXP(1/M14*M177)+EXP(1/M14*M178))</f>
        <v>0.26056355688071098</v>
      </c>
      <c r="P177" s="8" t="s">
        <v>2</v>
      </c>
      <c r="Q177" s="8">
        <f>K10*O177</f>
        <v>2.6056355688071098</v>
      </c>
      <c r="R177" s="8">
        <v>1</v>
      </c>
      <c r="S177" s="8">
        <f>LN((K10)/(EXP(1/M14*M177)+EXP(1/M14*M178)))</f>
        <v>7.392979369824964</v>
      </c>
      <c r="T177" s="8" t="s">
        <v>2</v>
      </c>
      <c r="U177" s="8">
        <f>U122+1/K164*(Q177-U122)</f>
        <v>1.9038294112941379</v>
      </c>
      <c r="V177" s="8">
        <v>1</v>
      </c>
      <c r="W177" s="8">
        <f>W122+1/K164*(S177-W122)</f>
        <v>7.9196391280744161</v>
      </c>
    </row>
    <row r="178" spans="10:23" x14ac:dyDescent="0.25">
      <c r="J178" s="8">
        <v>3</v>
      </c>
      <c r="K178" s="8">
        <f t="shared" ref="K178:K180" si="10">K150</f>
        <v>-4.3158923493540362</v>
      </c>
      <c r="L178" s="8" t="s">
        <v>3</v>
      </c>
      <c r="M178" s="8">
        <f t="shared" ref="M178:M181" si="11">M150</f>
        <v>-5.3922612231038363</v>
      </c>
      <c r="N178" s="8" t="s">
        <v>3</v>
      </c>
      <c r="O178" s="8">
        <f>EXP(1/M14*M178)/(EXP(1/M14*M177)+EXP(1/M14*M178))</f>
        <v>0.73943644311928902</v>
      </c>
      <c r="P178" s="8" t="s">
        <v>3</v>
      </c>
      <c r="Q178" s="8">
        <f>K10*O178</f>
        <v>7.3943644311928907</v>
      </c>
      <c r="R178" s="8">
        <v>2</v>
      </c>
      <c r="S178" s="8">
        <f>LN((Q177+Q180)/(EXP(1/M124*M179)))</f>
        <v>1.0189033030343437</v>
      </c>
      <c r="T178" s="8" t="s">
        <v>3</v>
      </c>
      <c r="U178" s="8">
        <f>U123+1/K164*(Q178-U123)</f>
        <v>8.0961705887058617</v>
      </c>
      <c r="V178" s="8">
        <v>2</v>
      </c>
      <c r="W178" s="8">
        <f>W123+1/K164*(S178-W123)</f>
        <v>3.311086436830184</v>
      </c>
    </row>
    <row r="179" spans="10:23" x14ac:dyDescent="0.25">
      <c r="J179" s="8">
        <v>2</v>
      </c>
      <c r="K179" s="8">
        <f t="shared" si="10"/>
        <v>-3.4350410366732733</v>
      </c>
      <c r="L179" s="8" t="s">
        <v>4</v>
      </c>
      <c r="M179" s="8">
        <f t="shared" si="11"/>
        <v>-3.4350410366732733</v>
      </c>
      <c r="N179" s="8" t="s">
        <v>4</v>
      </c>
      <c r="O179" s="8">
        <f>EXP(1/M14*M179)/EXP(1/M14*M179)</f>
        <v>1</v>
      </c>
      <c r="P179" s="8" t="s">
        <v>4</v>
      </c>
      <c r="Q179" s="8">
        <f>(Q177+Q180)*O179</f>
        <v>8.7050879039639391</v>
      </c>
      <c r="R179" s="8">
        <v>3</v>
      </c>
      <c r="S179" s="8">
        <f>LN((Q178)/(EXP(1/M14*M180)+EXP(1/M14*M181)))</f>
        <v>6.3166104960751639</v>
      </c>
      <c r="T179" s="8" t="s">
        <v>4</v>
      </c>
      <c r="U179" s="8">
        <f>U124+1/K164*(Q179-U124)</f>
        <v>6.279059330839317</v>
      </c>
      <c r="V179" s="8">
        <v>3</v>
      </c>
      <c r="W179" s="8">
        <f>W124+1/K164*(S179-W124)</f>
        <v>6.823074840958979</v>
      </c>
    </row>
    <row r="180" spans="10:23" x14ac:dyDescent="0.25">
      <c r="J180" s="8">
        <v>1</v>
      </c>
      <c r="K180" s="8">
        <f t="shared" si="10"/>
        <v>-5.0903942768309181</v>
      </c>
      <c r="L180" s="8" t="s">
        <v>5</v>
      </c>
      <c r="M180" s="8">
        <f t="shared" si="11"/>
        <v>-4.5084115100482958</v>
      </c>
      <c r="N180" s="8" t="s">
        <v>5</v>
      </c>
      <c r="O180" s="8">
        <f>EXP(1/M14*M180)/(EXP(1/M14*M180)+EXP(1/M14*M181))</f>
        <v>0.82487851280719737</v>
      </c>
      <c r="P180" s="8" t="s">
        <v>5</v>
      </c>
      <c r="Q180" s="8">
        <f>Q178*O180</f>
        <v>6.0994523351568297</v>
      </c>
      <c r="R180" s="8">
        <v>4</v>
      </c>
      <c r="S180" s="8">
        <v>0</v>
      </c>
      <c r="T180" s="8" t="s">
        <v>5</v>
      </c>
      <c r="U180" s="8">
        <f>U125+1/K164*(Q180-U125)</f>
        <v>4.3752299195451805</v>
      </c>
      <c r="V180" s="8">
        <v>4</v>
      </c>
      <c r="W180" s="8">
        <f>W125+1/K164*(S180-W125)</f>
        <v>0</v>
      </c>
    </row>
    <row r="181" spans="10:23" x14ac:dyDescent="0.25">
      <c r="J181" s="8"/>
      <c r="K181" s="8"/>
      <c r="L181" s="8" t="s">
        <v>11</v>
      </c>
      <c r="M181" s="8">
        <f t="shared" si="11"/>
        <v>-6.0581676827364142</v>
      </c>
      <c r="N181" s="8" t="s">
        <v>11</v>
      </c>
      <c r="O181" s="8">
        <f>EXP(1/M14*M181)/(EXP(1/M14*M180)+EXP(1/M14*M181))</f>
        <v>0.17512148719280263</v>
      </c>
      <c r="P181" s="8" t="s">
        <v>11</v>
      </c>
      <c r="Q181" s="8">
        <f>Q178*O181</f>
        <v>1.2949120960360612</v>
      </c>
      <c r="R181" s="8"/>
      <c r="S181" s="8"/>
      <c r="T181" s="8" t="s">
        <v>11</v>
      </c>
      <c r="U181" s="8">
        <f>U126+1/K164*(Q181-U126)</f>
        <v>3.7209406691606812</v>
      </c>
      <c r="V181" s="8"/>
      <c r="W181" s="8"/>
    </row>
    <row r="183" spans="10:23" x14ac:dyDescent="0.25">
      <c r="J183" s="29" t="s">
        <v>81</v>
      </c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</row>
    <row r="184" spans="10:23" x14ac:dyDescent="0.25">
      <c r="J184" s="25" t="s">
        <v>71</v>
      </c>
      <c r="K184" s="25"/>
      <c r="L184" s="25" t="s">
        <v>72</v>
      </c>
      <c r="M184" s="25"/>
      <c r="N184" s="25" t="s">
        <v>74</v>
      </c>
      <c r="O184" s="25"/>
      <c r="P184" s="25" t="s">
        <v>77</v>
      </c>
      <c r="Q184" s="25"/>
      <c r="R184" s="25" t="s">
        <v>76</v>
      </c>
      <c r="S184" s="25"/>
      <c r="T184" s="25" t="s">
        <v>93</v>
      </c>
      <c r="U184" s="25"/>
      <c r="V184" s="25" t="s">
        <v>94</v>
      </c>
      <c r="W184" s="25"/>
    </row>
    <row r="185" spans="10:23" x14ac:dyDescent="0.25">
      <c r="J185" s="8" t="s">
        <v>67</v>
      </c>
      <c r="K185" s="8" t="s">
        <v>70</v>
      </c>
      <c r="L185" s="8" t="s">
        <v>39</v>
      </c>
      <c r="M185" s="8" t="s">
        <v>73</v>
      </c>
      <c r="N185" s="8" t="s">
        <v>39</v>
      </c>
      <c r="O185" s="8" t="s">
        <v>75</v>
      </c>
      <c r="P185" s="8" t="s">
        <v>39</v>
      </c>
      <c r="Q185" s="8" t="s">
        <v>78</v>
      </c>
      <c r="R185" s="8" t="s">
        <v>67</v>
      </c>
      <c r="S185" s="8" t="s">
        <v>79</v>
      </c>
      <c r="T185" s="8" t="s">
        <v>39</v>
      </c>
      <c r="U185" s="8" t="s">
        <v>78</v>
      </c>
      <c r="V185" s="8" t="s">
        <v>67</v>
      </c>
      <c r="W185" s="8" t="s">
        <v>79</v>
      </c>
    </row>
    <row r="186" spans="10:23" x14ac:dyDescent="0.25">
      <c r="J186" s="8">
        <v>4</v>
      </c>
      <c r="K186" s="8">
        <f>K158</f>
        <v>0</v>
      </c>
      <c r="L186" s="8" t="s">
        <v>4</v>
      </c>
      <c r="M186" s="8">
        <f>M158</f>
        <v>-3.4350410366732733</v>
      </c>
      <c r="N186" s="8" t="s">
        <v>4</v>
      </c>
      <c r="O186" s="8">
        <f>EXP(1/M14*M186)/EXP(1/M14*M186)</f>
        <v>1</v>
      </c>
      <c r="P186" s="8" t="s">
        <v>4</v>
      </c>
      <c r="Q186" s="8">
        <f>Q187*O186</f>
        <v>8.2487851280719742</v>
      </c>
      <c r="R186" s="8">
        <v>2</v>
      </c>
      <c r="S186" s="8">
        <f>LN((Q187)/(EXP(1/M14*M186)))</f>
        <v>5.5451069689730597</v>
      </c>
      <c r="T186" s="8" t="s">
        <v>4</v>
      </c>
      <c r="U186" s="8">
        <f>U131+1/K164*(Q186-U131)</f>
        <v>5.9827904222035411</v>
      </c>
      <c r="V186" s="8">
        <v>2</v>
      </c>
      <c r="W186" s="8">
        <f>W131+1/K164*(S186-W131)</f>
        <v>5.733854941292126</v>
      </c>
    </row>
    <row r="187" spans="10:23" x14ac:dyDescent="0.25">
      <c r="J187" s="8">
        <v>3</v>
      </c>
      <c r="K187" s="8">
        <f t="shared" ref="K187:K188" si="12">K159</f>
        <v>-4.3158923493540362</v>
      </c>
      <c r="L187" s="8" t="s">
        <v>5</v>
      </c>
      <c r="M187" s="8">
        <f t="shared" ref="M187:M188" si="13">M159</f>
        <v>-4.5084115100482958</v>
      </c>
      <c r="N187" s="8" t="s">
        <v>5</v>
      </c>
      <c r="O187" s="8">
        <f>EXP(1/M14*M187)/(EXP(1/M14*M187)+EXP(1/M14*M188))</f>
        <v>0.82487851280719737</v>
      </c>
      <c r="P187" s="8" t="s">
        <v>5</v>
      </c>
      <c r="Q187" s="8">
        <f>L10*O187</f>
        <v>8.2487851280719742</v>
      </c>
      <c r="R187" s="8">
        <v>3</v>
      </c>
      <c r="S187" s="8">
        <f>LN((L10)/(EXP(1/M14*M187)+EXP(1/M14*M188)))</f>
        <v>6.6184774423480821</v>
      </c>
      <c r="T187" s="8" t="s">
        <v>5</v>
      </c>
      <c r="U187" s="8">
        <f>U132+1/K164*(Q187-U132)</f>
        <v>5.9827904222035411</v>
      </c>
      <c r="V187" s="8">
        <v>3</v>
      </c>
      <c r="W187" s="8">
        <f>W132+1/K164*(S187-W132)</f>
        <v>7.0439731929587435</v>
      </c>
    </row>
    <row r="188" spans="10:23" x14ac:dyDescent="0.25">
      <c r="J188" s="8">
        <v>2</v>
      </c>
      <c r="K188" s="8">
        <f t="shared" si="12"/>
        <v>-3.4350410366732733</v>
      </c>
      <c r="L188" s="8" t="s">
        <v>11</v>
      </c>
      <c r="M188" s="8">
        <f t="shared" si="13"/>
        <v>-6.0581676827364142</v>
      </c>
      <c r="N188" s="8" t="s">
        <v>11</v>
      </c>
      <c r="O188" s="8">
        <f>EXP(1/M14*M188)/(EXP(1/M14*M187)+EXP(1/M14*M188))</f>
        <v>0.17512148719280263</v>
      </c>
      <c r="P188" s="8" t="s">
        <v>11</v>
      </c>
      <c r="Q188" s="8">
        <f>L10*O188</f>
        <v>1.7512148719280263</v>
      </c>
      <c r="R188" s="8">
        <v>4</v>
      </c>
      <c r="S188" s="8">
        <v>0</v>
      </c>
      <c r="T188" s="8" t="s">
        <v>11</v>
      </c>
      <c r="U188" s="8">
        <f>U133+1/K164*(Q188-U133)</f>
        <v>4.0172095777964589</v>
      </c>
      <c r="V188" s="8">
        <v>4</v>
      </c>
      <c r="W188" s="8">
        <f>W133+1/K164*(S188-W133)</f>
        <v>0</v>
      </c>
    </row>
    <row r="190" spans="10:23" x14ac:dyDescent="0.25">
      <c r="J190" s="9" t="s">
        <v>84</v>
      </c>
      <c r="K190" s="9"/>
      <c r="L190" s="9"/>
      <c r="M190" s="9"/>
      <c r="N190" s="9"/>
      <c r="O190" s="9"/>
    </row>
    <row r="192" spans="10:23" x14ac:dyDescent="0.25">
      <c r="J192" s="2" t="s">
        <v>95</v>
      </c>
      <c r="K192" s="9"/>
      <c r="L192" s="9"/>
      <c r="M192" s="9"/>
      <c r="N192" s="9"/>
      <c r="O192" s="2"/>
    </row>
    <row r="193" spans="10:15" x14ac:dyDescent="0.25">
      <c r="J193" s="26" t="s">
        <v>0</v>
      </c>
      <c r="K193" s="27"/>
      <c r="L193" s="27"/>
      <c r="M193" s="27"/>
      <c r="N193" s="27"/>
      <c r="O193" s="28"/>
    </row>
    <row r="194" spans="10:15" x14ac:dyDescent="0.25">
      <c r="J194" s="8" t="s">
        <v>1</v>
      </c>
      <c r="K194" s="8" t="s">
        <v>2</v>
      </c>
      <c r="L194" s="8" t="s">
        <v>3</v>
      </c>
      <c r="M194" s="8" t="s">
        <v>4</v>
      </c>
      <c r="N194" s="8" t="s">
        <v>5</v>
      </c>
      <c r="O194" s="8" t="s">
        <v>6</v>
      </c>
    </row>
    <row r="195" spans="10:15" x14ac:dyDescent="0.25">
      <c r="J195" s="8" t="s">
        <v>19</v>
      </c>
      <c r="K195" s="8">
        <v>3</v>
      </c>
      <c r="L195" s="8">
        <v>1</v>
      </c>
      <c r="M195" s="8">
        <v>3</v>
      </c>
      <c r="N195" s="8">
        <v>1</v>
      </c>
      <c r="O195" s="8">
        <v>6</v>
      </c>
    </row>
    <row r="196" spans="10:15" x14ac:dyDescent="0.25">
      <c r="J196" s="8" t="s">
        <v>7</v>
      </c>
      <c r="K196" s="8">
        <v>10</v>
      </c>
      <c r="L196" s="8">
        <v>10</v>
      </c>
      <c r="M196" s="8">
        <v>10</v>
      </c>
      <c r="N196" s="8">
        <v>10</v>
      </c>
      <c r="O196" s="8">
        <v>20</v>
      </c>
    </row>
    <row r="197" spans="10:15" x14ac:dyDescent="0.25">
      <c r="J197" s="8" t="s">
        <v>30</v>
      </c>
      <c r="K197" s="8">
        <f>U177</f>
        <v>1.9038294112941379</v>
      </c>
      <c r="L197" s="8">
        <f>U178</f>
        <v>8.0961705887058617</v>
      </c>
      <c r="M197" s="8">
        <f>U179+U186</f>
        <v>12.261849753042858</v>
      </c>
      <c r="N197" s="8">
        <f>U180+U187</f>
        <v>10.358020341748722</v>
      </c>
      <c r="O197" s="8">
        <f>U181+U188</f>
        <v>7.7381502469571402</v>
      </c>
    </row>
    <row r="198" spans="10:15" x14ac:dyDescent="0.25">
      <c r="J198" s="8" t="s">
        <v>69</v>
      </c>
      <c r="K198" s="8">
        <f>-K195*(1+K14*(K197/K196)^L14)</f>
        <v>-3.0005911866803685</v>
      </c>
      <c r="L198" s="8">
        <f>-L195*(1+K14*(L197/L196)^L14)</f>
        <v>-1.064448061694419</v>
      </c>
      <c r="M198" s="8">
        <f>-M195*(1+K14*(M197/M196)^L14)</f>
        <v>-4.0172705575578007</v>
      </c>
      <c r="N198" s="8">
        <f>-N195*(1+K14*(N197/N196)^L14)</f>
        <v>-1.1726626083572549</v>
      </c>
      <c r="O198" s="8">
        <f>-O195*(1+K14*(O197/O196)^L14)</f>
        <v>-6.020168386637522</v>
      </c>
    </row>
    <row r="200" spans="10:15" x14ac:dyDescent="0.25">
      <c r="J200" s="2" t="s">
        <v>33</v>
      </c>
    </row>
    <row r="201" spans="10:15" x14ac:dyDescent="0.25">
      <c r="J201" s="24" t="s">
        <v>86</v>
      </c>
      <c r="K201" s="24"/>
      <c r="L201" s="24"/>
      <c r="M201" s="24"/>
      <c r="N201" s="24"/>
      <c r="O201" s="24"/>
    </row>
    <row r="202" spans="10:15" x14ac:dyDescent="0.25">
      <c r="J202" s="25" t="s">
        <v>71</v>
      </c>
      <c r="K202" s="25"/>
      <c r="L202" s="25" t="s">
        <v>72</v>
      </c>
      <c r="M202" s="25"/>
      <c r="N202" s="25" t="s">
        <v>88</v>
      </c>
      <c r="O202" s="25"/>
    </row>
    <row r="203" spans="10:15" x14ac:dyDescent="0.25">
      <c r="J203" s="8" t="s">
        <v>67</v>
      </c>
      <c r="K203" s="8" t="s">
        <v>70</v>
      </c>
      <c r="L203" s="8" t="s">
        <v>39</v>
      </c>
      <c r="M203" s="8" t="s">
        <v>73</v>
      </c>
      <c r="N203" s="8" t="s">
        <v>39</v>
      </c>
      <c r="O203" s="11" t="s">
        <v>89</v>
      </c>
    </row>
    <row r="204" spans="10:15" x14ac:dyDescent="0.25">
      <c r="J204" s="8">
        <v>4</v>
      </c>
      <c r="K204" s="8">
        <f>0</f>
        <v>0</v>
      </c>
      <c r="L204" s="8" t="s">
        <v>2</v>
      </c>
      <c r="M204" s="8">
        <f>K198+K206</f>
        <v>-7.0178617442381697</v>
      </c>
      <c r="N204" s="8" t="s">
        <v>2</v>
      </c>
      <c r="O204" s="12">
        <f>(LN(U177)-1/M14*M204-W177)^2</f>
        <v>6.6517592028622188E-2</v>
      </c>
    </row>
    <row r="205" spans="10:15" x14ac:dyDescent="0.25">
      <c r="J205" s="8">
        <v>3</v>
      </c>
      <c r="K205" s="8">
        <f>M14*LN(EXP(1/M14*(O198+K204))+EXP(1/M14*(N198+K206)))</f>
        <v>-4.8281087916905472</v>
      </c>
      <c r="L205" s="8" t="s">
        <v>3</v>
      </c>
      <c r="M205" s="8">
        <f>L198+K205</f>
        <v>-5.8925568533849662</v>
      </c>
      <c r="N205" s="8" t="s">
        <v>3</v>
      </c>
      <c r="O205" s="12">
        <f>(LN(U178)-1/M14*M205-W177)^2</f>
        <v>4.1356356961314168E-3</v>
      </c>
    </row>
    <row r="206" spans="10:15" x14ac:dyDescent="0.25">
      <c r="J206" s="8">
        <v>2</v>
      </c>
      <c r="K206" s="8">
        <f>M14*LN(EXP(1/M14*(M198+K204)))</f>
        <v>-4.0172705575578007</v>
      </c>
      <c r="L206" s="8" t="s">
        <v>4</v>
      </c>
      <c r="M206" s="8">
        <f>M198+K204</f>
        <v>-4.0172705575578007</v>
      </c>
      <c r="N206" s="8" t="s">
        <v>4</v>
      </c>
      <c r="O206" s="12">
        <f>(LN(U179)-1/M14*M206-W178)^2</f>
        <v>6.468905442951189</v>
      </c>
    </row>
    <row r="207" spans="10:15" x14ac:dyDescent="0.25">
      <c r="J207" s="8">
        <v>1</v>
      </c>
      <c r="K207" s="8">
        <f>M14*LN(EXP(1/M14*(K198+K206))+EXP(1/M14*(L198+K205)))</f>
        <v>-5.6114814327163502</v>
      </c>
      <c r="L207" s="8" t="s">
        <v>5</v>
      </c>
      <c r="M207" s="8">
        <f>N198+K206</f>
        <v>-5.1899331659150558</v>
      </c>
      <c r="N207" s="8" t="s">
        <v>5</v>
      </c>
      <c r="O207" s="12">
        <f>(LN(U180)-1/M14*M207-W179)^2</f>
        <v>2.4706370867027275E-2</v>
      </c>
    </row>
    <row r="208" spans="10:15" x14ac:dyDescent="0.25">
      <c r="J208" s="8"/>
      <c r="K208" s="8"/>
      <c r="L208" s="8" t="s">
        <v>11</v>
      </c>
      <c r="M208" s="8">
        <f>O198+K204</f>
        <v>-6.020168386637522</v>
      </c>
      <c r="N208" s="8" t="s">
        <v>11</v>
      </c>
      <c r="O208" s="12">
        <f>(LN(U181)-1/M14*M208-W179)^2</f>
        <v>0.26119259605995682</v>
      </c>
    </row>
    <row r="210" spans="10:15" x14ac:dyDescent="0.25">
      <c r="J210" s="24" t="s">
        <v>81</v>
      </c>
      <c r="K210" s="24"/>
      <c r="L210" s="24"/>
      <c r="M210" s="24"/>
      <c r="N210" s="24"/>
      <c r="O210" s="24"/>
    </row>
    <row r="211" spans="10:15" x14ac:dyDescent="0.25">
      <c r="J211" s="25" t="s">
        <v>71</v>
      </c>
      <c r="K211" s="25"/>
      <c r="L211" s="25" t="s">
        <v>72</v>
      </c>
      <c r="M211" s="25"/>
      <c r="N211" s="25" t="s">
        <v>88</v>
      </c>
      <c r="O211" s="25"/>
    </row>
    <row r="212" spans="10:15" x14ac:dyDescent="0.25">
      <c r="J212" s="8" t="s">
        <v>67</v>
      </c>
      <c r="K212" s="8" t="s">
        <v>70</v>
      </c>
      <c r="L212" s="8" t="s">
        <v>39</v>
      </c>
      <c r="M212" s="8" t="s">
        <v>73</v>
      </c>
      <c r="N212" s="8" t="s">
        <v>39</v>
      </c>
      <c r="O212" s="11" t="s">
        <v>89</v>
      </c>
    </row>
    <row r="213" spans="10:15" x14ac:dyDescent="0.25">
      <c r="J213" s="8">
        <v>4</v>
      </c>
      <c r="K213" s="8">
        <f>0</f>
        <v>0</v>
      </c>
      <c r="L213" s="8" t="s">
        <v>4</v>
      </c>
      <c r="M213" s="8">
        <f>M198+K213</f>
        <v>-4.0172705575578007</v>
      </c>
      <c r="N213" s="8" t="s">
        <v>4</v>
      </c>
      <c r="O213" s="12">
        <f>(LN(U186)-1/M14*M213-W186)^2</f>
        <v>5.2276805977513607E-3</v>
      </c>
    </row>
    <row r="214" spans="10:15" x14ac:dyDescent="0.25">
      <c r="J214" s="8">
        <v>3</v>
      </c>
      <c r="K214" s="8">
        <f>M14*LN(EXP(1/M14*(O198+K213))+EXP(1/M14*(N198+K215)))</f>
        <v>-4.8281087916905472</v>
      </c>
      <c r="L214" s="8" t="s">
        <v>5</v>
      </c>
      <c r="M214" s="8">
        <f>N198+K215</f>
        <v>-5.1899331659150558</v>
      </c>
      <c r="N214" s="8" t="s">
        <v>5</v>
      </c>
      <c r="O214" s="12">
        <f>(LN(U187)-1/M14*M214-W187)^2</f>
        <v>4.2449058682679413E-3</v>
      </c>
    </row>
    <row r="215" spans="10:15" x14ac:dyDescent="0.25">
      <c r="J215" s="8">
        <v>2</v>
      </c>
      <c r="K215" s="8">
        <f>M14*LN(EXP(1/M14*(M198+K213)))</f>
        <v>-4.0172705575578007</v>
      </c>
      <c r="L215" s="8" t="s">
        <v>11</v>
      </c>
      <c r="M215" s="8">
        <f>O198+K213</f>
        <v>-6.020168386637522</v>
      </c>
      <c r="N215" s="8" t="s">
        <v>11</v>
      </c>
      <c r="O215" s="12">
        <f>(LN(U188)-1/M14*M215-W187)^2</f>
        <v>0.13452956399139723</v>
      </c>
    </row>
    <row r="216" spans="10:15" x14ac:dyDescent="0.25">
      <c r="N216" s="9"/>
      <c r="O216" s="13"/>
    </row>
    <row r="217" spans="10:15" x14ac:dyDescent="0.25">
      <c r="J217" s="11" t="s">
        <v>90</v>
      </c>
      <c r="K217" s="11">
        <f>(SUM(O204:O208)+SUM(O213:O215))/2</f>
        <v>3.4847298940301719</v>
      </c>
      <c r="N217" s="9"/>
      <c r="O217" s="13"/>
    </row>
    <row r="219" spans="10:15" s="7" customFormat="1" x14ac:dyDescent="0.25">
      <c r="J219" s="7" t="s">
        <v>57</v>
      </c>
      <c r="K219" s="7">
        <v>4</v>
      </c>
    </row>
    <row r="221" spans="10:15" x14ac:dyDescent="0.25">
      <c r="J221" s="2" t="s">
        <v>21</v>
      </c>
      <c r="K221" s="2"/>
      <c r="L221" s="2"/>
      <c r="M221" s="2"/>
      <c r="N221" s="2"/>
      <c r="O221" s="2"/>
    </row>
    <row r="222" spans="10:15" x14ac:dyDescent="0.25">
      <c r="J222" s="26" t="s">
        <v>0</v>
      </c>
      <c r="K222" s="27"/>
      <c r="L222" s="27"/>
      <c r="M222" s="27"/>
      <c r="N222" s="27"/>
      <c r="O222" s="28"/>
    </row>
    <row r="223" spans="10:15" x14ac:dyDescent="0.25">
      <c r="J223" s="8" t="s">
        <v>1</v>
      </c>
      <c r="K223" s="8" t="s">
        <v>2</v>
      </c>
      <c r="L223" s="8" t="s">
        <v>3</v>
      </c>
      <c r="M223" s="8" t="s">
        <v>4</v>
      </c>
      <c r="N223" s="8" t="s">
        <v>5</v>
      </c>
      <c r="O223" s="8" t="s">
        <v>11</v>
      </c>
    </row>
    <row r="224" spans="10:15" x14ac:dyDescent="0.25">
      <c r="J224" s="8" t="s">
        <v>30</v>
      </c>
      <c r="K224" s="8">
        <f>K197</f>
        <v>1.9038294112941379</v>
      </c>
      <c r="L224" s="8">
        <f>L197</f>
        <v>8.0961705887058617</v>
      </c>
      <c r="M224" s="8">
        <f t="shared" ref="M224:O224" si="14">M197</f>
        <v>12.261849753042858</v>
      </c>
      <c r="N224" s="8">
        <f t="shared" si="14"/>
        <v>10.358020341748722</v>
      </c>
      <c r="O224" s="8">
        <f t="shared" si="14"/>
        <v>7.7381502469571402</v>
      </c>
    </row>
    <row r="225" spans="10:23" x14ac:dyDescent="0.25">
      <c r="J225" s="8" t="s">
        <v>69</v>
      </c>
      <c r="K225" s="8">
        <f>K198</f>
        <v>-3.0005911866803685</v>
      </c>
      <c r="L225" s="8">
        <f t="shared" ref="L225:O225" si="15">L198</f>
        <v>-1.064448061694419</v>
      </c>
      <c r="M225" s="8">
        <f t="shared" si="15"/>
        <v>-4.0172705575578007</v>
      </c>
      <c r="N225" s="8">
        <f t="shared" si="15"/>
        <v>-1.1726626083572549</v>
      </c>
      <c r="O225" s="8">
        <f t="shared" si="15"/>
        <v>-6.020168386637522</v>
      </c>
    </row>
    <row r="226" spans="10:23" x14ac:dyDescent="0.25">
      <c r="J226" s="8" t="s">
        <v>7</v>
      </c>
      <c r="K226" s="8">
        <v>10</v>
      </c>
      <c r="L226" s="8">
        <v>10</v>
      </c>
      <c r="M226" s="8">
        <v>10</v>
      </c>
      <c r="N226" s="8">
        <v>10</v>
      </c>
      <c r="O226" s="8">
        <v>20</v>
      </c>
    </row>
    <row r="228" spans="10:23" x14ac:dyDescent="0.25">
      <c r="J228" s="2" t="s">
        <v>33</v>
      </c>
    </row>
    <row r="229" spans="10:23" x14ac:dyDescent="0.25">
      <c r="J229" s="29" t="s">
        <v>34</v>
      </c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</row>
    <row r="230" spans="10:23" x14ac:dyDescent="0.25">
      <c r="J230" s="25" t="s">
        <v>71</v>
      </c>
      <c r="K230" s="25"/>
      <c r="L230" s="25" t="s">
        <v>72</v>
      </c>
      <c r="M230" s="25"/>
      <c r="N230" s="25" t="s">
        <v>74</v>
      </c>
      <c r="O230" s="25"/>
      <c r="P230" s="25" t="s">
        <v>77</v>
      </c>
      <c r="Q230" s="25"/>
      <c r="R230" s="25" t="s">
        <v>76</v>
      </c>
      <c r="S230" s="25"/>
      <c r="T230" s="25" t="s">
        <v>97</v>
      </c>
      <c r="U230" s="25"/>
      <c r="V230" s="25" t="s">
        <v>92</v>
      </c>
      <c r="W230" s="25"/>
    </row>
    <row r="231" spans="10:23" x14ac:dyDescent="0.25">
      <c r="J231" s="8" t="s">
        <v>67</v>
      </c>
      <c r="K231" s="8" t="s">
        <v>70</v>
      </c>
      <c r="L231" s="8" t="s">
        <v>39</v>
      </c>
      <c r="M231" s="8" t="s">
        <v>73</v>
      </c>
      <c r="N231" s="8" t="s">
        <v>39</v>
      </c>
      <c r="O231" s="8" t="s">
        <v>75</v>
      </c>
      <c r="P231" s="8" t="s">
        <v>39</v>
      </c>
      <c r="Q231" s="8" t="s">
        <v>78</v>
      </c>
      <c r="R231" s="8" t="s">
        <v>67</v>
      </c>
      <c r="S231" s="8" t="s">
        <v>79</v>
      </c>
      <c r="T231" s="8" t="s">
        <v>39</v>
      </c>
      <c r="U231" s="8" t="s">
        <v>78</v>
      </c>
      <c r="V231" s="8" t="s">
        <v>67</v>
      </c>
      <c r="W231" s="8" t="s">
        <v>79</v>
      </c>
    </row>
    <row r="232" spans="10:23" x14ac:dyDescent="0.25">
      <c r="J232" s="8">
        <v>4</v>
      </c>
      <c r="K232" s="8">
        <f>K204</f>
        <v>0</v>
      </c>
      <c r="L232" s="8" t="s">
        <v>2</v>
      </c>
      <c r="M232" s="8">
        <f>M204</f>
        <v>-7.0178617442381697</v>
      </c>
      <c r="N232" s="8" t="s">
        <v>2</v>
      </c>
      <c r="O232" s="8">
        <f>EXP(1/M14*M232)/(EXP(1/M14*M232)+EXP(1/M14*M233))</f>
        <v>0.24502860711432647</v>
      </c>
      <c r="P232" s="8" t="s">
        <v>2</v>
      </c>
      <c r="Q232" s="8">
        <f>K10*O232</f>
        <v>2.4502860711432648</v>
      </c>
      <c r="R232" s="8">
        <v>1</v>
      </c>
      <c r="S232" s="8">
        <f>LN((K10)/(EXP(1/M14*M232)+EXP(1/M14*M233)))</f>
        <v>7.9140665257103961</v>
      </c>
      <c r="T232" s="8" t="s">
        <v>2</v>
      </c>
      <c r="U232" s="8">
        <f>U177+1/K219*(Q232-U177)</f>
        <v>2.0404435762564197</v>
      </c>
      <c r="V232" s="8">
        <v>1</v>
      </c>
      <c r="W232" s="8">
        <f>W177+1/K219*(S232-W177)</f>
        <v>7.9182459774834113</v>
      </c>
    </row>
    <row r="233" spans="10:23" x14ac:dyDescent="0.25">
      <c r="J233" s="8">
        <v>3</v>
      </c>
      <c r="K233" s="8">
        <f t="shared" ref="K233:K235" si="16">K205</f>
        <v>-4.8281087916905472</v>
      </c>
      <c r="L233" s="8" t="s">
        <v>3</v>
      </c>
      <c r="M233" s="8">
        <f t="shared" ref="M233:M236" si="17">M205</f>
        <v>-5.8925568533849662</v>
      </c>
      <c r="N233" s="8" t="s">
        <v>3</v>
      </c>
      <c r="O233" s="8">
        <f>EXP(1/M14*M233)/(EXP(1/M14*M232)+EXP(1/M14*M233))</f>
        <v>0.7549713928856735</v>
      </c>
      <c r="P233" s="8" t="s">
        <v>3</v>
      </c>
      <c r="Q233" s="8">
        <f>K10*O233</f>
        <v>7.5497139288567352</v>
      </c>
      <c r="R233" s="8">
        <v>2</v>
      </c>
      <c r="S233" s="8">
        <f>LN((Q232+Q235)/(EXP(1/M14*M234)))</f>
        <v>6.0595217913310453</v>
      </c>
      <c r="T233" s="8" t="s">
        <v>3</v>
      </c>
      <c r="U233" s="8">
        <f>U178+1/K219*(Q233-U178)</f>
        <v>7.9595564237435799</v>
      </c>
      <c r="V233" s="8">
        <v>2</v>
      </c>
      <c r="W233" s="8">
        <f>W178+1/K219*(S233-W178)</f>
        <v>3.9981952754553993</v>
      </c>
    </row>
    <row r="234" spans="10:23" x14ac:dyDescent="0.25">
      <c r="J234" s="8">
        <v>2</v>
      </c>
      <c r="K234" s="8">
        <f t="shared" si="16"/>
        <v>-4.0172705575578007</v>
      </c>
      <c r="L234" s="8" t="s">
        <v>4</v>
      </c>
      <c r="M234" s="8">
        <f t="shared" si="17"/>
        <v>-4.0172705575578007</v>
      </c>
      <c r="N234" s="8" t="s">
        <v>4</v>
      </c>
      <c r="O234" s="8">
        <f>EXP(1/M14*M234)/EXP(1/M14*M234)</f>
        <v>1</v>
      </c>
      <c r="P234" s="8" t="s">
        <v>4</v>
      </c>
      <c r="Q234" s="8">
        <f>(Q232+Q235)*O234</f>
        <v>7.7079420608861886</v>
      </c>
      <c r="R234" s="8">
        <v>3</v>
      </c>
      <c r="S234" s="8">
        <f>LN((Q233)/(EXP(1/M14*M235)+EXP(1/M14*M236)))</f>
        <v>6.8496184640159772</v>
      </c>
      <c r="T234" s="8" t="s">
        <v>4</v>
      </c>
      <c r="U234" s="8">
        <f>U179+1/K219*(Q234-U179)</f>
        <v>6.6362800133510351</v>
      </c>
      <c r="V234" s="8">
        <v>3</v>
      </c>
      <c r="W234" s="8">
        <f>W179+1/K219*(S234-W179)</f>
        <v>6.8297107467232285</v>
      </c>
    </row>
    <row r="235" spans="10:23" x14ac:dyDescent="0.25">
      <c r="J235" s="8">
        <v>1</v>
      </c>
      <c r="K235" s="8">
        <f t="shared" si="16"/>
        <v>-5.6114814327163502</v>
      </c>
      <c r="L235" s="8" t="s">
        <v>5</v>
      </c>
      <c r="M235" s="8">
        <f t="shared" si="17"/>
        <v>-5.1899331659150558</v>
      </c>
      <c r="N235" s="8" t="s">
        <v>5</v>
      </c>
      <c r="O235" s="8">
        <f>EXP(1/M14*M235)/(EXP(1/M14*M235)+EXP(1/M14*M236))</f>
        <v>0.6964046637114234</v>
      </c>
      <c r="P235" s="8" t="s">
        <v>5</v>
      </c>
      <c r="Q235" s="8">
        <f>Q233*O235</f>
        <v>5.2576559897429238</v>
      </c>
      <c r="R235" s="8">
        <v>4</v>
      </c>
      <c r="S235" s="8">
        <v>0</v>
      </c>
      <c r="T235" s="8" t="s">
        <v>5</v>
      </c>
      <c r="U235" s="8">
        <f>U180+1/K219*(Q235-U180)</f>
        <v>4.5958364370946168</v>
      </c>
      <c r="V235" s="8">
        <v>4</v>
      </c>
      <c r="W235" s="8">
        <f>W180+1/K219*(S235-W180)</f>
        <v>0</v>
      </c>
    </row>
    <row r="236" spans="10:23" x14ac:dyDescent="0.25">
      <c r="J236" s="8"/>
      <c r="K236" s="8"/>
      <c r="L236" s="8" t="s">
        <v>11</v>
      </c>
      <c r="M236" s="8">
        <f t="shared" si="17"/>
        <v>-6.020168386637522</v>
      </c>
      <c r="N236" s="8" t="s">
        <v>11</v>
      </c>
      <c r="O236" s="8">
        <f>EXP(1/M14*M236)/(EXP(1/M14*M235)+EXP(1/M14*M236))</f>
        <v>0.30359533628857643</v>
      </c>
      <c r="P236" s="8" t="s">
        <v>11</v>
      </c>
      <c r="Q236" s="8">
        <f>Q233*O236</f>
        <v>2.2920579391138101</v>
      </c>
      <c r="R236" s="8"/>
      <c r="S236" s="8"/>
      <c r="T236" s="8" t="s">
        <v>11</v>
      </c>
      <c r="U236" s="8">
        <f>U181+1/K219*(Q236-U181)</f>
        <v>3.3637199866489635</v>
      </c>
      <c r="V236" s="8"/>
      <c r="W236" s="8"/>
    </row>
    <row r="238" spans="10:23" x14ac:dyDescent="0.25">
      <c r="J238" s="29" t="s">
        <v>81</v>
      </c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</row>
    <row r="239" spans="10:23" x14ac:dyDescent="0.25">
      <c r="J239" s="25" t="s">
        <v>71</v>
      </c>
      <c r="K239" s="25"/>
      <c r="L239" s="25" t="s">
        <v>72</v>
      </c>
      <c r="M239" s="25"/>
      <c r="N239" s="25" t="s">
        <v>74</v>
      </c>
      <c r="O239" s="25"/>
      <c r="P239" s="25" t="s">
        <v>77</v>
      </c>
      <c r="Q239" s="25"/>
      <c r="R239" s="25" t="s">
        <v>76</v>
      </c>
      <c r="S239" s="25"/>
      <c r="T239" s="25" t="s">
        <v>93</v>
      </c>
      <c r="U239" s="25"/>
      <c r="V239" s="25" t="s">
        <v>94</v>
      </c>
      <c r="W239" s="25"/>
    </row>
    <row r="240" spans="10:23" x14ac:dyDescent="0.25">
      <c r="J240" s="8" t="s">
        <v>67</v>
      </c>
      <c r="K240" s="8" t="s">
        <v>70</v>
      </c>
      <c r="L240" s="8" t="s">
        <v>39</v>
      </c>
      <c r="M240" s="8" t="s">
        <v>73</v>
      </c>
      <c r="N240" s="8" t="s">
        <v>39</v>
      </c>
      <c r="O240" s="8" t="s">
        <v>75</v>
      </c>
      <c r="P240" s="8" t="s">
        <v>39</v>
      </c>
      <c r="Q240" s="8" t="s">
        <v>78</v>
      </c>
      <c r="R240" s="8" t="s">
        <v>67</v>
      </c>
      <c r="S240" s="8" t="s">
        <v>79</v>
      </c>
      <c r="T240" s="8" t="s">
        <v>39</v>
      </c>
      <c r="U240" s="8" t="s">
        <v>78</v>
      </c>
      <c r="V240" s="8" t="s">
        <v>67</v>
      </c>
      <c r="W240" s="8" t="s">
        <v>79</v>
      </c>
    </row>
    <row r="241" spans="10:23" x14ac:dyDescent="0.25">
      <c r="J241" s="8">
        <v>4</v>
      </c>
      <c r="K241" s="8">
        <f>K213</f>
        <v>0</v>
      </c>
      <c r="L241" s="8" t="s">
        <v>4</v>
      </c>
      <c r="M241" s="8">
        <f>M213</f>
        <v>-4.0172705575578007</v>
      </c>
      <c r="N241" s="8" t="s">
        <v>4</v>
      </c>
      <c r="O241" s="8">
        <f>EXP(1/M14*M241)/EXP(1/M14*M241)</f>
        <v>1</v>
      </c>
      <c r="P241" s="8" t="s">
        <v>4</v>
      </c>
      <c r="Q241" s="8">
        <f>Q242*O241</f>
        <v>6.964046637114234</v>
      </c>
      <c r="R241" s="8">
        <v>2</v>
      </c>
      <c r="S241" s="8">
        <f>LN((Q242)/(EXP(1/M14*M241)))</f>
        <v>5.958031276327338</v>
      </c>
      <c r="T241" s="8" t="s">
        <v>4</v>
      </c>
      <c r="U241" s="8">
        <f>U186+1/K219*(Q241-U186)</f>
        <v>6.2281044759312145</v>
      </c>
      <c r="V241" s="8">
        <v>2</v>
      </c>
      <c r="W241" s="8">
        <f>W186+1/K219*(S241-W186)</f>
        <v>5.7898990250509286</v>
      </c>
    </row>
    <row r="242" spans="10:23" x14ac:dyDescent="0.25">
      <c r="J242" s="8">
        <v>3</v>
      </c>
      <c r="K242" s="8">
        <f t="shared" ref="K242:K243" si="18">K214</f>
        <v>-4.8281087916905472</v>
      </c>
      <c r="L242" s="8" t="s">
        <v>5</v>
      </c>
      <c r="M242" s="8">
        <f t="shared" ref="M242:M243" si="19">M214</f>
        <v>-5.1899331659150558</v>
      </c>
      <c r="N242" s="8" t="s">
        <v>5</v>
      </c>
      <c r="O242" s="8">
        <f>EXP(1/M14*M242)/(EXP(1/M14*M242)+EXP(1/M14*M243))</f>
        <v>0.6964046637114234</v>
      </c>
      <c r="P242" s="8" t="s">
        <v>5</v>
      </c>
      <c r="Q242" s="8">
        <f>L10*O242</f>
        <v>6.964046637114234</v>
      </c>
      <c r="R242" s="8">
        <v>3</v>
      </c>
      <c r="S242" s="8">
        <f>LN((L10)/(EXP(1/M14*M242)+EXP(1/M14*M243)))</f>
        <v>7.1306938846845931</v>
      </c>
      <c r="T242" s="8" t="s">
        <v>5</v>
      </c>
      <c r="U242" s="8">
        <f>U187+1/K219*(Q242-U187)</f>
        <v>6.2281044759312145</v>
      </c>
      <c r="V242" s="8">
        <v>3</v>
      </c>
      <c r="W242" s="8">
        <f>W187+1/K219*(S242-W187)</f>
        <v>7.0656533658902063</v>
      </c>
    </row>
    <row r="243" spans="10:23" x14ac:dyDescent="0.25">
      <c r="J243" s="8">
        <v>2</v>
      </c>
      <c r="K243" s="8">
        <f t="shared" si="18"/>
        <v>-4.0172705575578007</v>
      </c>
      <c r="L243" s="8" t="s">
        <v>11</v>
      </c>
      <c r="M243" s="8">
        <f t="shared" si="19"/>
        <v>-6.020168386637522</v>
      </c>
      <c r="N243" s="8" t="s">
        <v>11</v>
      </c>
      <c r="O243" s="8">
        <f>EXP(1/M14*M243)/(EXP(1/M14*M242)+EXP(1/M14*M243))</f>
        <v>0.30359533628857643</v>
      </c>
      <c r="P243" s="8" t="s">
        <v>11</v>
      </c>
      <c r="Q243" s="8">
        <f>L10*O243</f>
        <v>3.0359533628857642</v>
      </c>
      <c r="R243" s="8">
        <v>4</v>
      </c>
      <c r="S243" s="8">
        <v>0</v>
      </c>
      <c r="T243" s="8" t="s">
        <v>11</v>
      </c>
      <c r="U243" s="8">
        <f>U188+1/K219*(Q243-U188)</f>
        <v>3.7718955240687855</v>
      </c>
      <c r="V243" s="8">
        <v>4</v>
      </c>
      <c r="W243" s="8">
        <f>W188+1/K219*(S243-W188)</f>
        <v>0</v>
      </c>
    </row>
    <row r="245" spans="10:23" x14ac:dyDescent="0.25">
      <c r="J245" s="9" t="s">
        <v>84</v>
      </c>
      <c r="K245" s="9"/>
      <c r="L245" s="9"/>
      <c r="M245" s="9"/>
      <c r="N245" s="9"/>
      <c r="O245" s="9"/>
    </row>
    <row r="247" spans="10:23" x14ac:dyDescent="0.25">
      <c r="J247" s="2" t="s">
        <v>95</v>
      </c>
      <c r="K247" s="9"/>
      <c r="L247" s="9"/>
      <c r="M247" s="9"/>
      <c r="N247" s="9"/>
      <c r="O247" s="2"/>
    </row>
    <row r="248" spans="10:23" x14ac:dyDescent="0.25">
      <c r="J248" s="26" t="s">
        <v>0</v>
      </c>
      <c r="K248" s="27"/>
      <c r="L248" s="27"/>
      <c r="M248" s="27"/>
      <c r="N248" s="27"/>
      <c r="O248" s="28"/>
    </row>
    <row r="249" spans="10:23" x14ac:dyDescent="0.25">
      <c r="J249" s="8" t="s">
        <v>1</v>
      </c>
      <c r="K249" s="8" t="s">
        <v>2</v>
      </c>
      <c r="L249" s="8" t="s">
        <v>3</v>
      </c>
      <c r="M249" s="8" t="s">
        <v>4</v>
      </c>
      <c r="N249" s="8" t="s">
        <v>5</v>
      </c>
      <c r="O249" s="8" t="s">
        <v>6</v>
      </c>
    </row>
    <row r="250" spans="10:23" x14ac:dyDescent="0.25">
      <c r="J250" s="8" t="s">
        <v>19</v>
      </c>
      <c r="K250" s="8">
        <v>3</v>
      </c>
      <c r="L250" s="8">
        <v>1</v>
      </c>
      <c r="M250" s="8">
        <v>3</v>
      </c>
      <c r="N250" s="8">
        <v>1</v>
      </c>
      <c r="O250" s="8">
        <v>6</v>
      </c>
    </row>
    <row r="251" spans="10:23" x14ac:dyDescent="0.25">
      <c r="J251" s="8" t="s">
        <v>7</v>
      </c>
      <c r="K251" s="8">
        <v>10</v>
      </c>
      <c r="L251" s="8">
        <v>10</v>
      </c>
      <c r="M251" s="8">
        <v>10</v>
      </c>
      <c r="N251" s="8">
        <v>10</v>
      </c>
      <c r="O251" s="8">
        <v>20</v>
      </c>
    </row>
    <row r="252" spans="10:23" x14ac:dyDescent="0.25">
      <c r="J252" s="8" t="s">
        <v>30</v>
      </c>
      <c r="K252" s="8">
        <f>U232</f>
        <v>2.0404435762564197</v>
      </c>
      <c r="L252" s="8">
        <f>U233</f>
        <v>7.9595564237435799</v>
      </c>
      <c r="M252" s="8">
        <f>U234+U241</f>
        <v>12.86438448928225</v>
      </c>
      <c r="N252" s="8">
        <f>U235+U242</f>
        <v>10.823940913025831</v>
      </c>
      <c r="O252" s="8">
        <f>U236+U243</f>
        <v>7.1356155107177486</v>
      </c>
    </row>
    <row r="253" spans="10:23" x14ac:dyDescent="0.25">
      <c r="J253" s="8" t="s">
        <v>69</v>
      </c>
      <c r="K253" s="8">
        <f>-K250*(1+K14*(K252/K251)^L14)</f>
        <v>-3.0007800292227254</v>
      </c>
      <c r="L253" s="8">
        <f>-L250*(1+K14*(L252/L251)^L14)</f>
        <v>-1.0602069631574356</v>
      </c>
      <c r="M253" s="8">
        <f>-M250*(1+K14*(M252/M251)^L14)</f>
        <v>-4.232447876158254</v>
      </c>
      <c r="N253" s="8">
        <f>-N250*(1+K14*(N252/N251)^L14)</f>
        <v>-1.2058888891038779</v>
      </c>
      <c r="O253" s="8">
        <f>-O250*(1+K14*(O252/O251)^L14)</f>
        <v>-6.0145830474937476</v>
      </c>
    </row>
    <row r="255" spans="10:23" x14ac:dyDescent="0.25">
      <c r="J255" s="2" t="s">
        <v>33</v>
      </c>
    </row>
    <row r="256" spans="10:23" x14ac:dyDescent="0.25">
      <c r="J256" s="24" t="s">
        <v>86</v>
      </c>
      <c r="K256" s="24"/>
      <c r="L256" s="24"/>
      <c r="M256" s="24"/>
      <c r="N256" s="24"/>
      <c r="O256" s="24"/>
    </row>
    <row r="257" spans="10:15" x14ac:dyDescent="0.25">
      <c r="J257" s="25" t="s">
        <v>71</v>
      </c>
      <c r="K257" s="25"/>
      <c r="L257" s="25" t="s">
        <v>72</v>
      </c>
      <c r="M257" s="25"/>
      <c r="N257" s="25" t="s">
        <v>88</v>
      </c>
      <c r="O257" s="25"/>
    </row>
    <row r="258" spans="10:15" x14ac:dyDescent="0.25">
      <c r="J258" s="8" t="s">
        <v>67</v>
      </c>
      <c r="K258" s="8" t="s">
        <v>70</v>
      </c>
      <c r="L258" s="8" t="s">
        <v>39</v>
      </c>
      <c r="M258" s="8" t="s">
        <v>73</v>
      </c>
      <c r="N258" s="8" t="s">
        <v>39</v>
      </c>
      <c r="O258" s="11" t="s">
        <v>89</v>
      </c>
    </row>
    <row r="259" spans="10:15" x14ac:dyDescent="0.25">
      <c r="J259" s="8">
        <v>4</v>
      </c>
      <c r="K259" s="8">
        <f>0</f>
        <v>0</v>
      </c>
      <c r="L259" s="8" t="s">
        <v>2</v>
      </c>
      <c r="M259" s="8">
        <f>K253+K261</f>
        <v>-7.2332279053809794</v>
      </c>
      <c r="N259" s="8" t="s">
        <v>2</v>
      </c>
      <c r="O259" s="12">
        <f>(LN(U232)-1/M14*M259-W232)^2</f>
        <v>7.9237472783741977E-4</v>
      </c>
    </row>
    <row r="260" spans="10:15" x14ac:dyDescent="0.25">
      <c r="J260" s="8">
        <v>3</v>
      </c>
      <c r="K260" s="8">
        <f>M14*LN(EXP(1/M14*(O253+K259))+EXP(1/M14*(N253+K261)))</f>
        <v>-4.9923671424344418</v>
      </c>
      <c r="L260" s="8" t="s">
        <v>3</v>
      </c>
      <c r="M260" s="8">
        <f>L253+K260</f>
        <v>-6.0525741055918774</v>
      </c>
      <c r="N260" s="8" t="s">
        <v>3</v>
      </c>
      <c r="O260" s="12">
        <f>(LN(U233)-1/M14*M260-W232)^2</f>
        <v>4.355627467570939E-2</v>
      </c>
    </row>
    <row r="261" spans="10:15" x14ac:dyDescent="0.25">
      <c r="J261" s="8">
        <v>2</v>
      </c>
      <c r="K261" s="8">
        <f>M14*LN(EXP(1/M14*(M253+K259)))</f>
        <v>-4.232447876158254</v>
      </c>
      <c r="L261" s="8" t="s">
        <v>4</v>
      </c>
      <c r="M261" s="8">
        <f>M253+K259</f>
        <v>-4.232447876158254</v>
      </c>
      <c r="N261" s="8" t="s">
        <v>4</v>
      </c>
      <c r="O261" s="12">
        <f>(LN(U234)-1/M14*M261-W233)^2</f>
        <v>4.5232959700666848</v>
      </c>
    </row>
    <row r="262" spans="10:15" x14ac:dyDescent="0.25">
      <c r="J262" s="8">
        <v>1</v>
      </c>
      <c r="K262" s="8">
        <f>M14*LN(EXP(1/M14*(K253+K261))+EXP(1/M14*(L253+K260)))</f>
        <v>-5.7847800663863813</v>
      </c>
      <c r="L262" s="8" t="s">
        <v>5</v>
      </c>
      <c r="M262" s="8">
        <f>N253+K261</f>
        <v>-5.4383367652621324</v>
      </c>
      <c r="N262" s="8" t="s">
        <v>5</v>
      </c>
      <c r="O262" s="12">
        <f>(LN(U235)-1/M14*M262-W234)^2</f>
        <v>1.789622948721999E-2</v>
      </c>
    </row>
    <row r="263" spans="10:15" x14ac:dyDescent="0.25">
      <c r="J263" s="8"/>
      <c r="K263" s="8"/>
      <c r="L263" s="8" t="s">
        <v>11</v>
      </c>
      <c r="M263" s="8">
        <f>O253+K259</f>
        <v>-6.0145830474937476</v>
      </c>
      <c r="N263" s="8" t="s">
        <v>11</v>
      </c>
      <c r="O263" s="12">
        <f>(LN(U236)-1/M14*M263-W234)^2</f>
        <v>0.1583401681894222</v>
      </c>
    </row>
    <row r="265" spans="10:15" x14ac:dyDescent="0.25">
      <c r="J265" s="24" t="s">
        <v>81</v>
      </c>
      <c r="K265" s="24"/>
      <c r="L265" s="24"/>
      <c r="M265" s="24"/>
      <c r="N265" s="24"/>
      <c r="O265" s="24"/>
    </row>
    <row r="266" spans="10:15" x14ac:dyDescent="0.25">
      <c r="J266" s="25" t="s">
        <v>71</v>
      </c>
      <c r="K266" s="25"/>
      <c r="L266" s="25" t="s">
        <v>72</v>
      </c>
      <c r="M266" s="25"/>
      <c r="N266" s="25" t="s">
        <v>88</v>
      </c>
      <c r="O266" s="25"/>
    </row>
    <row r="267" spans="10:15" x14ac:dyDescent="0.25">
      <c r="J267" s="8" t="s">
        <v>67</v>
      </c>
      <c r="K267" s="8" t="s">
        <v>70</v>
      </c>
      <c r="L267" s="8" t="s">
        <v>39</v>
      </c>
      <c r="M267" s="8" t="s">
        <v>73</v>
      </c>
      <c r="N267" s="8" t="s">
        <v>39</v>
      </c>
      <c r="O267" s="11" t="s">
        <v>89</v>
      </c>
    </row>
    <row r="268" spans="10:15" x14ac:dyDescent="0.25">
      <c r="J268" s="8">
        <v>4</v>
      </c>
      <c r="K268" s="8">
        <f>0</f>
        <v>0</v>
      </c>
      <c r="L268" s="8" t="s">
        <v>4</v>
      </c>
      <c r="M268" s="8">
        <f>M253+K268</f>
        <v>-4.232447876158254</v>
      </c>
      <c r="N268" s="8" t="s">
        <v>4</v>
      </c>
      <c r="O268" s="12">
        <f>(LN(U241)-1/M14*M268-W241)^2</f>
        <v>7.3777902525891018E-2</v>
      </c>
    </row>
    <row r="269" spans="10:15" x14ac:dyDescent="0.25">
      <c r="J269" s="8">
        <v>3</v>
      </c>
      <c r="K269" s="8">
        <f>M14*LN(EXP(1/M14*(O253+K268))+EXP(1/M14*(N253+K270)))</f>
        <v>-4.9923671424344418</v>
      </c>
      <c r="L269" s="8" t="s">
        <v>5</v>
      </c>
      <c r="M269" s="8">
        <f>N253+K270</f>
        <v>-5.4383367652621324</v>
      </c>
      <c r="N269" s="8" t="s">
        <v>5</v>
      </c>
      <c r="O269" s="12">
        <f>(LN(U242)-1/M14*M269-W242)^2</f>
        <v>4.0705252889136428E-2</v>
      </c>
    </row>
    <row r="270" spans="10:15" x14ac:dyDescent="0.25">
      <c r="J270" s="8">
        <v>2</v>
      </c>
      <c r="K270" s="8">
        <f>M14*LN(EXP(1/M14*(M253+K268)))</f>
        <v>-4.232447876158254</v>
      </c>
      <c r="L270" s="8" t="s">
        <v>11</v>
      </c>
      <c r="M270" s="8">
        <f>O253+K268</f>
        <v>-6.0145830474937476</v>
      </c>
      <c r="N270" s="8" t="s">
        <v>11</v>
      </c>
      <c r="O270" s="12">
        <f>(LN(U243)-1/M14*M270-W242)^2</f>
        <v>7.6456313628689057E-2</v>
      </c>
    </row>
    <row r="271" spans="10:15" x14ac:dyDescent="0.25">
      <c r="N271" s="9"/>
      <c r="O271" s="13"/>
    </row>
    <row r="272" spans="10:15" x14ac:dyDescent="0.25">
      <c r="J272" s="11" t="s">
        <v>90</v>
      </c>
      <c r="K272" s="11">
        <f>(SUM(O259:O263)+SUM(O268:O270))/2</f>
        <v>2.4674102430952951</v>
      </c>
      <c r="N272" s="9"/>
      <c r="O272" s="13"/>
    </row>
  </sheetData>
  <mergeCells count="116">
    <mergeCell ref="J266:K266"/>
    <mergeCell ref="L266:M266"/>
    <mergeCell ref="N266:O266"/>
    <mergeCell ref="J248:O248"/>
    <mergeCell ref="J256:O256"/>
    <mergeCell ref="J257:K257"/>
    <mergeCell ref="L257:M257"/>
    <mergeCell ref="N257:O257"/>
    <mergeCell ref="J265:O265"/>
    <mergeCell ref="T230:U230"/>
    <mergeCell ref="V230:W230"/>
    <mergeCell ref="J238:W238"/>
    <mergeCell ref="J239:K239"/>
    <mergeCell ref="L239:M239"/>
    <mergeCell ref="N239:O239"/>
    <mergeCell ref="P239:Q239"/>
    <mergeCell ref="R239:S239"/>
    <mergeCell ref="T239:U239"/>
    <mergeCell ref="V239:W239"/>
    <mergeCell ref="J211:K211"/>
    <mergeCell ref="L211:M211"/>
    <mergeCell ref="N211:O211"/>
    <mergeCell ref="J222:O222"/>
    <mergeCell ref="J229:W229"/>
    <mergeCell ref="J230:K230"/>
    <mergeCell ref="L230:M230"/>
    <mergeCell ref="N230:O230"/>
    <mergeCell ref="P230:Q230"/>
    <mergeCell ref="R230:S230"/>
    <mergeCell ref="J193:O193"/>
    <mergeCell ref="J201:O201"/>
    <mergeCell ref="J202:K202"/>
    <mergeCell ref="L202:M202"/>
    <mergeCell ref="N202:O202"/>
    <mergeCell ref="J210:O210"/>
    <mergeCell ref="T175:U175"/>
    <mergeCell ref="V175:W175"/>
    <mergeCell ref="J183:W183"/>
    <mergeCell ref="J184:K184"/>
    <mergeCell ref="L184:M184"/>
    <mergeCell ref="N184:O184"/>
    <mergeCell ref="P184:Q184"/>
    <mergeCell ref="R184:S184"/>
    <mergeCell ref="T184:U184"/>
    <mergeCell ref="V184:W184"/>
    <mergeCell ref="J156:K156"/>
    <mergeCell ref="L156:M156"/>
    <mergeCell ref="N156:O156"/>
    <mergeCell ref="J167:O167"/>
    <mergeCell ref="J174:W174"/>
    <mergeCell ref="J175:K175"/>
    <mergeCell ref="L175:M175"/>
    <mergeCell ref="N175:O175"/>
    <mergeCell ref="P175:Q175"/>
    <mergeCell ref="R175:S175"/>
    <mergeCell ref="J138:O138"/>
    <mergeCell ref="J146:O146"/>
    <mergeCell ref="J147:K147"/>
    <mergeCell ref="L147:M147"/>
    <mergeCell ref="N147:O147"/>
    <mergeCell ref="J155:O155"/>
    <mergeCell ref="T120:U120"/>
    <mergeCell ref="V120:W120"/>
    <mergeCell ref="J128:W128"/>
    <mergeCell ref="J129:K129"/>
    <mergeCell ref="L129:M129"/>
    <mergeCell ref="N129:O129"/>
    <mergeCell ref="P129:Q129"/>
    <mergeCell ref="R129:S129"/>
    <mergeCell ref="T129:U129"/>
    <mergeCell ref="V129:W129"/>
    <mergeCell ref="J101:K101"/>
    <mergeCell ref="L101:M101"/>
    <mergeCell ref="N101:O101"/>
    <mergeCell ref="J112:O112"/>
    <mergeCell ref="J119:W119"/>
    <mergeCell ref="J120:K120"/>
    <mergeCell ref="L120:M120"/>
    <mergeCell ref="N120:O120"/>
    <mergeCell ref="P120:Q120"/>
    <mergeCell ref="R120:S120"/>
    <mergeCell ref="J83:O83"/>
    <mergeCell ref="J91:O91"/>
    <mergeCell ref="J92:K92"/>
    <mergeCell ref="L92:M92"/>
    <mergeCell ref="N92:O92"/>
    <mergeCell ref="J100:O100"/>
    <mergeCell ref="J73:W73"/>
    <mergeCell ref="J74:K74"/>
    <mergeCell ref="L74:M74"/>
    <mergeCell ref="N74:O74"/>
    <mergeCell ref="P74:Q74"/>
    <mergeCell ref="R74:S74"/>
    <mergeCell ref="T74:U74"/>
    <mergeCell ref="V74:W74"/>
    <mergeCell ref="J57:O57"/>
    <mergeCell ref="J64:W64"/>
    <mergeCell ref="J65:K65"/>
    <mergeCell ref="L65:M65"/>
    <mergeCell ref="N65:O65"/>
    <mergeCell ref="P65:Q65"/>
    <mergeCell ref="R65:S65"/>
    <mergeCell ref="T65:U65"/>
    <mergeCell ref="V65:W65"/>
    <mergeCell ref="J29:L29"/>
    <mergeCell ref="M29:N29"/>
    <mergeCell ref="J37:N37"/>
    <mergeCell ref="J38:L38"/>
    <mergeCell ref="M38:N38"/>
    <mergeCell ref="J47:O47"/>
    <mergeCell ref="C2:H3"/>
    <mergeCell ref="J3:O3"/>
    <mergeCell ref="J8:L8"/>
    <mergeCell ref="J12:M12"/>
    <mergeCell ref="J20:O20"/>
    <mergeCell ref="J28:N28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r:id="rId5">
            <anchor moveWithCells="1">
              <from>
                <xdr:col>16</xdr:col>
                <xdr:colOff>352425</xdr:colOff>
                <xdr:row>3</xdr:row>
                <xdr:rowOff>123825</xdr:rowOff>
              </from>
              <to>
                <xdr:col>20</xdr:col>
                <xdr:colOff>571500</xdr:colOff>
                <xdr:row>13</xdr:row>
                <xdr:rowOff>180975</xdr:rowOff>
              </to>
            </anchor>
          </objectPr>
        </oleObject>
      </mc:Choice>
      <mc:Fallback>
        <oleObject progId="Visio.Drawing.15" shapeId="3073" r:id="rId4"/>
      </mc:Fallback>
    </mc:AlternateContent>
    <mc:AlternateContent xmlns:mc="http://schemas.openxmlformats.org/markup-compatibility/2006">
      <mc:Choice Requires="x14">
        <oleObject progId="Visio.Drawing.15" shapeId="3074" r:id="rId6">
          <objectPr defaultSize="0" autoPict="0" r:id="rId7">
            <anchor moveWithCells="1">
              <from>
                <xdr:col>4</xdr:col>
                <xdr:colOff>76200</xdr:colOff>
                <xdr:row>57</xdr:row>
                <xdr:rowOff>57150</xdr:rowOff>
              </from>
              <to>
                <xdr:col>8</xdr:col>
                <xdr:colOff>752475</xdr:colOff>
                <xdr:row>68</xdr:row>
                <xdr:rowOff>114300</xdr:rowOff>
              </to>
            </anchor>
          </objectPr>
        </oleObject>
      </mc:Choice>
      <mc:Fallback>
        <oleObject progId="Visio.Drawing.15" shapeId="3074" r:id="rId6"/>
      </mc:Fallback>
    </mc:AlternateContent>
    <mc:AlternateContent xmlns:mc="http://schemas.openxmlformats.org/markup-compatibility/2006">
      <mc:Choice Requires="x14">
        <oleObject progId="Visio.Drawing.15" shapeId="3075" r:id="rId8">
          <objectPr defaultSize="0" autoPict="0" r:id="rId9">
            <anchor moveWithCells="1">
              <from>
                <xdr:col>5</xdr:col>
                <xdr:colOff>409575</xdr:colOff>
                <xdr:row>70</xdr:row>
                <xdr:rowOff>57150</xdr:rowOff>
              </from>
              <to>
                <xdr:col>8</xdr:col>
                <xdr:colOff>85725</xdr:colOff>
                <xdr:row>81</xdr:row>
                <xdr:rowOff>66675</xdr:rowOff>
              </to>
            </anchor>
          </objectPr>
        </oleObject>
      </mc:Choice>
      <mc:Fallback>
        <oleObject progId="Visio.Drawing.15" shapeId="3075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272"/>
  <sheetViews>
    <sheetView workbookViewId="0">
      <selection activeCell="N252" sqref="N252"/>
    </sheetView>
  </sheetViews>
  <sheetFormatPr defaultRowHeight="15" x14ac:dyDescent="0.25"/>
  <cols>
    <col min="1" max="2" width="9" style="5"/>
    <col min="3" max="3" width="4.125" style="5" customWidth="1"/>
    <col min="4" max="6" width="9" style="5"/>
    <col min="7" max="7" width="7" style="5" customWidth="1"/>
    <col min="8" max="8" width="15.875" style="5" customWidth="1"/>
    <col min="9" max="9" width="13.5" style="5" customWidth="1"/>
    <col min="10" max="10" width="27.375" style="5" customWidth="1"/>
    <col min="11" max="11" width="10.125" style="5" customWidth="1"/>
    <col min="12" max="12" width="16" style="5" customWidth="1"/>
    <col min="13" max="13" width="19.375" style="5" customWidth="1"/>
    <col min="14" max="14" width="9" style="5"/>
    <col min="15" max="15" width="19.375" style="5" customWidth="1"/>
    <col min="16" max="16" width="9" style="5"/>
    <col min="17" max="17" width="13.75" style="5" customWidth="1"/>
    <col min="18" max="18" width="9" style="5"/>
    <col min="19" max="19" width="15.25" style="5" customWidth="1"/>
    <col min="20" max="20" width="9" style="5"/>
    <col min="21" max="21" width="10.875" style="5" customWidth="1"/>
    <col min="22" max="22" width="17.875" style="5" customWidth="1"/>
    <col min="23" max="16384" width="9" style="5"/>
  </cols>
  <sheetData>
    <row r="2" spans="2:15" x14ac:dyDescent="0.25">
      <c r="B2" s="14"/>
      <c r="C2" s="20" t="s">
        <v>98</v>
      </c>
      <c r="D2" s="20"/>
      <c r="E2" s="20"/>
      <c r="F2" s="20"/>
      <c r="G2" s="20"/>
      <c r="H2" s="21"/>
    </row>
    <row r="3" spans="2:15" ht="14.25" customHeight="1" x14ac:dyDescent="0.25">
      <c r="B3" s="15"/>
      <c r="C3" s="22"/>
      <c r="D3" s="22"/>
      <c r="E3" s="22"/>
      <c r="F3" s="22"/>
      <c r="G3" s="22"/>
      <c r="H3" s="23"/>
      <c r="J3" s="26" t="s">
        <v>0</v>
      </c>
      <c r="K3" s="27"/>
      <c r="L3" s="27"/>
      <c r="M3" s="27"/>
      <c r="N3" s="27"/>
      <c r="O3" s="28"/>
    </row>
    <row r="4" spans="2:15" x14ac:dyDescent="0.25">
      <c r="B4" s="15"/>
      <c r="C4" s="4" t="s">
        <v>57</v>
      </c>
      <c r="D4" s="4">
        <v>1</v>
      </c>
      <c r="E4" s="4">
        <v>2</v>
      </c>
      <c r="F4" s="4">
        <v>3</v>
      </c>
      <c r="G4" s="4">
        <v>4</v>
      </c>
      <c r="H4" s="16"/>
      <c r="J4" s="1" t="s">
        <v>1</v>
      </c>
      <c r="K4" s="1" t="s">
        <v>2</v>
      </c>
      <c r="L4" s="1" t="s">
        <v>3</v>
      </c>
      <c r="M4" s="1" t="s">
        <v>4</v>
      </c>
      <c r="N4" s="1" t="s">
        <v>5</v>
      </c>
      <c r="O4" s="1" t="s">
        <v>6</v>
      </c>
    </row>
    <row r="5" spans="2:15" x14ac:dyDescent="0.25">
      <c r="B5" s="15"/>
      <c r="C5" s="4" t="s">
        <v>99</v>
      </c>
      <c r="D5" s="4">
        <f>K107</f>
        <v>172.83129795464674</v>
      </c>
      <c r="E5" s="4">
        <f>K162</f>
        <v>3.7877895973952906</v>
      </c>
      <c r="F5" s="4">
        <f>K217</f>
        <v>3.7407085493425676</v>
      </c>
      <c r="G5" s="4">
        <f>K272</f>
        <v>2.7366136944429122</v>
      </c>
      <c r="H5" s="16"/>
      <c r="J5" s="1" t="s">
        <v>19</v>
      </c>
      <c r="K5" s="1">
        <v>3</v>
      </c>
      <c r="L5" s="1">
        <v>1</v>
      </c>
      <c r="M5" s="1">
        <v>3</v>
      </c>
      <c r="N5" s="1">
        <v>1</v>
      </c>
      <c r="O5" s="1">
        <v>6</v>
      </c>
    </row>
    <row r="6" spans="2:15" x14ac:dyDescent="0.25">
      <c r="B6" s="15"/>
      <c r="C6" s="3"/>
      <c r="D6" s="3"/>
      <c r="E6" s="3"/>
      <c r="F6" s="3"/>
      <c r="G6" s="3"/>
      <c r="H6" s="16"/>
      <c r="J6" s="1" t="s">
        <v>7</v>
      </c>
      <c r="K6" s="1">
        <v>10</v>
      </c>
      <c r="L6" s="1">
        <v>10</v>
      </c>
      <c r="M6" s="1">
        <v>10</v>
      </c>
      <c r="N6" s="1">
        <v>10</v>
      </c>
      <c r="O6" s="1">
        <v>20</v>
      </c>
    </row>
    <row r="7" spans="2:15" x14ac:dyDescent="0.25">
      <c r="B7" s="15"/>
      <c r="C7" s="3"/>
      <c r="D7" s="3"/>
      <c r="E7" s="3"/>
      <c r="F7" s="3"/>
      <c r="G7" s="3"/>
      <c r="H7" s="16"/>
      <c r="J7" s="2"/>
      <c r="K7" s="2"/>
      <c r="L7" s="2"/>
      <c r="M7" s="2"/>
      <c r="N7" s="2"/>
      <c r="O7" s="2"/>
    </row>
    <row r="8" spans="2:15" x14ac:dyDescent="0.25">
      <c r="B8" s="15"/>
      <c r="C8" s="3"/>
      <c r="D8" s="3"/>
      <c r="E8" s="3"/>
      <c r="F8" s="3"/>
      <c r="G8" s="3"/>
      <c r="H8" s="16"/>
      <c r="J8" s="26" t="s">
        <v>8</v>
      </c>
      <c r="K8" s="27"/>
      <c r="L8" s="28"/>
      <c r="M8" s="2"/>
      <c r="N8" s="2"/>
      <c r="O8" s="2"/>
    </row>
    <row r="9" spans="2:15" x14ac:dyDescent="0.25">
      <c r="B9" s="15"/>
      <c r="C9" s="3"/>
      <c r="D9" s="3"/>
      <c r="E9" s="3"/>
      <c r="F9" s="3"/>
      <c r="G9" s="3"/>
      <c r="H9" s="16"/>
      <c r="J9" s="1" t="s">
        <v>9</v>
      </c>
      <c r="K9" s="1" t="s">
        <v>10</v>
      </c>
      <c r="L9" s="1" t="s">
        <v>11</v>
      </c>
      <c r="M9" s="2"/>
      <c r="N9" s="2"/>
      <c r="O9" s="2"/>
    </row>
    <row r="10" spans="2:15" x14ac:dyDescent="0.25">
      <c r="B10" s="15"/>
      <c r="C10" s="3"/>
      <c r="D10" s="3"/>
      <c r="E10" s="3"/>
      <c r="F10" s="3"/>
      <c r="G10" s="3"/>
      <c r="H10" s="16"/>
      <c r="J10" s="1" t="s">
        <v>12</v>
      </c>
      <c r="K10" s="1">
        <v>10</v>
      </c>
      <c r="L10" s="1">
        <v>10</v>
      </c>
      <c r="M10" s="2"/>
      <c r="N10" s="2"/>
      <c r="O10" s="2"/>
    </row>
    <row r="11" spans="2:15" x14ac:dyDescent="0.25">
      <c r="B11" s="15"/>
      <c r="C11" s="3"/>
      <c r="D11" s="3"/>
      <c r="E11" s="3"/>
      <c r="F11" s="3"/>
      <c r="G11" s="3"/>
      <c r="H11" s="16"/>
      <c r="J11" s="2"/>
      <c r="K11" s="2"/>
      <c r="L11" s="2"/>
      <c r="M11" s="2"/>
      <c r="N11" s="2"/>
      <c r="O11" s="2"/>
    </row>
    <row r="12" spans="2:15" x14ac:dyDescent="0.25">
      <c r="B12" s="15"/>
      <c r="C12" s="3"/>
      <c r="D12" s="3"/>
      <c r="E12" s="3"/>
      <c r="F12" s="3"/>
      <c r="G12" s="3"/>
      <c r="H12" s="16"/>
      <c r="J12" s="25" t="s">
        <v>13</v>
      </c>
      <c r="K12" s="25"/>
      <c r="L12" s="25"/>
      <c r="M12" s="25"/>
      <c r="N12" s="3"/>
      <c r="O12" s="3"/>
    </row>
    <row r="13" spans="2:15" x14ac:dyDescent="0.25">
      <c r="B13" s="15"/>
      <c r="C13" s="3"/>
      <c r="D13" s="3"/>
      <c r="E13" s="3"/>
      <c r="F13" s="3"/>
      <c r="G13" s="3"/>
      <c r="H13" s="16"/>
      <c r="J13" s="1" t="s">
        <v>14</v>
      </c>
      <c r="K13" s="1" t="s">
        <v>15</v>
      </c>
      <c r="L13" s="1" t="s">
        <v>16</v>
      </c>
      <c r="M13" s="1" t="s">
        <v>18</v>
      </c>
      <c r="N13" s="3"/>
      <c r="O13" s="3"/>
    </row>
    <row r="14" spans="2:15" x14ac:dyDescent="0.25">
      <c r="B14" s="15"/>
      <c r="C14" s="3"/>
      <c r="D14" s="3"/>
      <c r="E14" s="3"/>
      <c r="F14" s="3"/>
      <c r="G14" s="3"/>
      <c r="H14" s="16"/>
      <c r="J14" s="1" t="s">
        <v>17</v>
      </c>
      <c r="K14" s="1">
        <v>0.15</v>
      </c>
      <c r="L14" s="1">
        <v>4</v>
      </c>
      <c r="M14" s="1">
        <v>1</v>
      </c>
      <c r="N14" s="3"/>
      <c r="O14" s="3"/>
    </row>
    <row r="15" spans="2:15" x14ac:dyDescent="0.25">
      <c r="B15" s="15"/>
      <c r="C15" s="3"/>
      <c r="D15" s="3"/>
      <c r="E15" s="3"/>
      <c r="F15" s="3"/>
      <c r="G15" s="3"/>
      <c r="H15" s="16"/>
      <c r="N15" s="6"/>
      <c r="O15" s="6"/>
    </row>
    <row r="16" spans="2:15" x14ac:dyDescent="0.25">
      <c r="B16" s="15"/>
      <c r="C16" s="3"/>
      <c r="D16" s="3"/>
      <c r="E16" s="3"/>
      <c r="F16" s="3"/>
      <c r="G16" s="3"/>
      <c r="H16" s="16"/>
    </row>
    <row r="17" spans="2:15" s="7" customFormat="1" x14ac:dyDescent="0.25">
      <c r="B17" s="15"/>
      <c r="C17" s="3"/>
      <c r="D17" s="3"/>
      <c r="E17" s="3"/>
      <c r="F17" s="3"/>
      <c r="G17" s="3"/>
      <c r="H17" s="16"/>
      <c r="J17" s="7" t="s">
        <v>20</v>
      </c>
    </row>
    <row r="18" spans="2:15" x14ac:dyDescent="0.25">
      <c r="B18" s="17"/>
      <c r="C18" s="18"/>
      <c r="D18" s="18"/>
      <c r="E18" s="18"/>
      <c r="F18" s="18"/>
      <c r="G18" s="18"/>
      <c r="H18" s="19"/>
    </row>
    <row r="19" spans="2:15" x14ac:dyDescent="0.25">
      <c r="J19" s="2" t="s">
        <v>21</v>
      </c>
      <c r="K19" s="3"/>
      <c r="L19" s="3"/>
      <c r="M19" s="3"/>
      <c r="N19" s="3"/>
      <c r="O19" s="3"/>
    </row>
    <row r="20" spans="2:15" x14ac:dyDescent="0.25">
      <c r="J20" s="26" t="s">
        <v>22</v>
      </c>
      <c r="K20" s="27"/>
      <c r="L20" s="27"/>
      <c r="M20" s="27"/>
      <c r="N20" s="27"/>
      <c r="O20" s="28"/>
    </row>
    <row r="21" spans="2:15" x14ac:dyDescent="0.25">
      <c r="J21" s="1" t="s">
        <v>23</v>
      </c>
      <c r="K21" s="1" t="s">
        <v>24</v>
      </c>
      <c r="L21" s="1" t="s">
        <v>25</v>
      </c>
      <c r="M21" s="1" t="s">
        <v>26</v>
      </c>
      <c r="N21" s="1" t="s">
        <v>27</v>
      </c>
      <c r="O21" s="1" t="s">
        <v>28</v>
      </c>
    </row>
    <row r="22" spans="2:15" x14ac:dyDescent="0.25">
      <c r="J22" s="1" t="s">
        <v>19</v>
      </c>
      <c r="K22" s="1">
        <v>3</v>
      </c>
      <c r="L22" s="1">
        <v>1</v>
      </c>
      <c r="M22" s="1">
        <v>3</v>
      </c>
      <c r="N22" s="1">
        <v>1</v>
      </c>
      <c r="O22" s="1">
        <v>6</v>
      </c>
    </row>
    <row r="23" spans="2:15" x14ac:dyDescent="0.25">
      <c r="J23" s="1" t="s">
        <v>29</v>
      </c>
      <c r="K23" s="1">
        <v>10</v>
      </c>
      <c r="L23" s="1">
        <v>10</v>
      </c>
      <c r="M23" s="1">
        <v>10</v>
      </c>
      <c r="N23" s="1">
        <v>10</v>
      </c>
      <c r="O23" s="1">
        <v>20</v>
      </c>
    </row>
    <row r="24" spans="2:15" x14ac:dyDescent="0.25">
      <c r="J24" s="1" t="s">
        <v>30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</row>
    <row r="25" spans="2:15" x14ac:dyDescent="0.25">
      <c r="J25" s="1" t="s">
        <v>32</v>
      </c>
      <c r="K25" s="1">
        <f>K5*(1+K14*(K24/K23)^L14)</f>
        <v>3</v>
      </c>
      <c r="L25" s="1">
        <f>L5*(1+K14*(L24/L23)^L14)</f>
        <v>1</v>
      </c>
      <c r="M25" s="1">
        <f>M5*(1+K14*(M24/M23)^L14)</f>
        <v>3</v>
      </c>
      <c r="N25" s="1">
        <f>N5*(1+K14*(N24/N23)^L14)</f>
        <v>1</v>
      </c>
      <c r="O25" s="1">
        <f>O5*(1+K14*(O24/O23)^L14)</f>
        <v>6</v>
      </c>
    </row>
    <row r="27" spans="2:15" x14ac:dyDescent="0.25">
      <c r="J27" s="2" t="s">
        <v>33</v>
      </c>
      <c r="K27" s="2"/>
      <c r="L27" s="2"/>
      <c r="M27" s="2"/>
      <c r="N27" s="2"/>
    </row>
    <row r="28" spans="2:15" x14ac:dyDescent="0.25">
      <c r="J28" s="29" t="s">
        <v>34</v>
      </c>
      <c r="K28" s="29"/>
      <c r="L28" s="29"/>
      <c r="M28" s="29"/>
      <c r="N28" s="29"/>
    </row>
    <row r="29" spans="2:15" x14ac:dyDescent="0.25">
      <c r="J29" s="25" t="s">
        <v>35</v>
      </c>
      <c r="K29" s="25"/>
      <c r="L29" s="25"/>
      <c r="M29" s="25" t="s">
        <v>36</v>
      </c>
      <c r="N29" s="25"/>
    </row>
    <row r="30" spans="2:15" x14ac:dyDescent="0.25">
      <c r="J30" s="1" t="s">
        <v>37</v>
      </c>
      <c r="K30" s="1" t="s">
        <v>38</v>
      </c>
      <c r="L30" s="1" t="s">
        <v>51</v>
      </c>
      <c r="M30" s="1" t="s">
        <v>39</v>
      </c>
      <c r="N30" s="1" t="s">
        <v>52</v>
      </c>
    </row>
    <row r="31" spans="2:15" x14ac:dyDescent="0.25">
      <c r="J31" s="1" t="s">
        <v>40</v>
      </c>
      <c r="K31" s="1">
        <v>6</v>
      </c>
      <c r="L31" s="1"/>
      <c r="M31" s="1" t="s">
        <v>41</v>
      </c>
      <c r="N31" s="1">
        <v>0</v>
      </c>
    </row>
    <row r="32" spans="2:15" x14ac:dyDescent="0.25">
      <c r="J32" s="1" t="s">
        <v>42</v>
      </c>
      <c r="K32" s="1">
        <v>5</v>
      </c>
      <c r="L32" s="1">
        <v>10</v>
      </c>
      <c r="M32" s="1" t="s">
        <v>43</v>
      </c>
      <c r="N32" s="1">
        <v>10</v>
      </c>
    </row>
    <row r="33" spans="10:15" x14ac:dyDescent="0.25">
      <c r="J33" s="1" t="s">
        <v>44</v>
      </c>
      <c r="K33" s="1">
        <v>7</v>
      </c>
      <c r="L33" s="1"/>
      <c r="M33" s="1" t="s">
        <v>45</v>
      </c>
      <c r="N33" s="1">
        <v>10</v>
      </c>
    </row>
    <row r="34" spans="10:15" x14ac:dyDescent="0.25">
      <c r="J34" s="1"/>
      <c r="K34" s="1"/>
      <c r="L34" s="1"/>
      <c r="M34" s="1" t="s">
        <v>46</v>
      </c>
      <c r="N34" s="1">
        <v>10</v>
      </c>
    </row>
    <row r="35" spans="10:15" x14ac:dyDescent="0.25">
      <c r="J35" s="1"/>
      <c r="K35" s="1"/>
      <c r="L35" s="1"/>
      <c r="M35" s="1" t="s">
        <v>47</v>
      </c>
      <c r="N35" s="1">
        <v>0</v>
      </c>
    </row>
    <row r="37" spans="10:15" x14ac:dyDescent="0.25">
      <c r="J37" s="29" t="s">
        <v>48</v>
      </c>
      <c r="K37" s="29"/>
      <c r="L37" s="29"/>
      <c r="M37" s="29"/>
      <c r="N37" s="29"/>
    </row>
    <row r="38" spans="10:15" x14ac:dyDescent="0.25">
      <c r="J38" s="25" t="s">
        <v>35</v>
      </c>
      <c r="K38" s="25"/>
      <c r="L38" s="25"/>
      <c r="M38" s="25" t="s">
        <v>36</v>
      </c>
      <c r="N38" s="25"/>
    </row>
    <row r="39" spans="10:15" x14ac:dyDescent="0.25">
      <c r="J39" s="1" t="s">
        <v>37</v>
      </c>
      <c r="K39" s="1" t="s">
        <v>38</v>
      </c>
      <c r="L39" s="1" t="s">
        <v>51</v>
      </c>
      <c r="M39" s="1" t="s">
        <v>39</v>
      </c>
      <c r="N39" s="1" t="s">
        <v>52</v>
      </c>
    </row>
    <row r="40" spans="10:15" x14ac:dyDescent="0.25">
      <c r="J40" s="1" t="s">
        <v>49</v>
      </c>
      <c r="K40" s="1">
        <v>4</v>
      </c>
      <c r="L40" s="1">
        <v>10</v>
      </c>
      <c r="M40" s="1" t="s">
        <v>41</v>
      </c>
      <c r="N40" s="1">
        <v>0</v>
      </c>
    </row>
    <row r="41" spans="10:15" x14ac:dyDescent="0.25">
      <c r="J41" s="1" t="s">
        <v>50</v>
      </c>
      <c r="K41" s="1">
        <v>6</v>
      </c>
      <c r="L41" s="1"/>
      <c r="M41" s="1" t="s">
        <v>43</v>
      </c>
      <c r="N41" s="1">
        <v>0</v>
      </c>
    </row>
    <row r="42" spans="10:15" x14ac:dyDescent="0.25">
      <c r="J42" s="1"/>
      <c r="K42" s="1"/>
      <c r="L42" s="1"/>
      <c r="M42" s="1" t="s">
        <v>45</v>
      </c>
      <c r="N42" s="1">
        <v>10</v>
      </c>
    </row>
    <row r="43" spans="10:15" x14ac:dyDescent="0.25">
      <c r="J43" s="1"/>
      <c r="K43" s="1"/>
      <c r="L43" s="1"/>
      <c r="M43" s="1" t="s">
        <v>46</v>
      </c>
      <c r="N43" s="1">
        <v>10</v>
      </c>
    </row>
    <row r="44" spans="10:15" x14ac:dyDescent="0.25">
      <c r="J44" s="1"/>
      <c r="K44" s="1"/>
      <c r="L44" s="1"/>
      <c r="M44" s="1" t="s">
        <v>47</v>
      </c>
      <c r="N44" s="1">
        <v>0</v>
      </c>
    </row>
    <row r="46" spans="10:15" x14ac:dyDescent="0.25">
      <c r="J46" s="2" t="s">
        <v>53</v>
      </c>
      <c r="K46" s="3"/>
      <c r="L46" s="3"/>
      <c r="M46" s="3"/>
      <c r="N46" s="3"/>
      <c r="O46" s="2"/>
    </row>
    <row r="47" spans="10:15" x14ac:dyDescent="0.25">
      <c r="J47" s="26" t="s">
        <v>22</v>
      </c>
      <c r="K47" s="27"/>
      <c r="L47" s="27"/>
      <c r="M47" s="27"/>
      <c r="N47" s="27"/>
      <c r="O47" s="28"/>
    </row>
    <row r="48" spans="10:15" x14ac:dyDescent="0.25">
      <c r="J48" s="1" t="s">
        <v>23</v>
      </c>
      <c r="K48" s="1" t="s">
        <v>24</v>
      </c>
      <c r="L48" s="1" t="s">
        <v>25</v>
      </c>
      <c r="M48" s="1" t="s">
        <v>26</v>
      </c>
      <c r="N48" s="1" t="s">
        <v>27</v>
      </c>
      <c r="O48" s="1" t="s">
        <v>28</v>
      </c>
    </row>
    <row r="49" spans="10:24" x14ac:dyDescent="0.25">
      <c r="J49" s="1" t="s">
        <v>19</v>
      </c>
      <c r="K49" s="1">
        <v>3</v>
      </c>
      <c r="L49" s="1">
        <v>1</v>
      </c>
      <c r="M49" s="1">
        <v>3</v>
      </c>
      <c r="N49" s="1">
        <v>1</v>
      </c>
      <c r="O49" s="1">
        <v>6</v>
      </c>
    </row>
    <row r="50" spans="10:24" x14ac:dyDescent="0.25">
      <c r="J50" s="1" t="s">
        <v>29</v>
      </c>
      <c r="K50" s="1">
        <v>10</v>
      </c>
      <c r="L50" s="1">
        <v>10</v>
      </c>
      <c r="M50" s="1">
        <v>10</v>
      </c>
      <c r="N50" s="1">
        <v>10</v>
      </c>
      <c r="O50" s="1">
        <v>20</v>
      </c>
    </row>
    <row r="51" spans="10:24" x14ac:dyDescent="0.25">
      <c r="J51" s="1" t="s">
        <v>30</v>
      </c>
      <c r="K51" s="1">
        <f>N31+N40</f>
        <v>0</v>
      </c>
      <c r="L51" s="1">
        <f>N32+N41</f>
        <v>10</v>
      </c>
      <c r="M51" s="1">
        <f>N34+N43</f>
        <v>20</v>
      </c>
      <c r="N51" s="1">
        <f>N33+N42</f>
        <v>20</v>
      </c>
      <c r="O51" s="1">
        <f>N35+N44</f>
        <v>0</v>
      </c>
    </row>
    <row r="52" spans="10:24" x14ac:dyDescent="0.25">
      <c r="J52" s="1" t="s">
        <v>31</v>
      </c>
      <c r="K52" s="1">
        <f>K49*(1+K14*(K51/K50)^L14)</f>
        <v>3</v>
      </c>
      <c r="L52" s="1">
        <f>L49*(1+K14*(L51/L50)^L14)</f>
        <v>1.1499999999999999</v>
      </c>
      <c r="M52" s="1">
        <f>M49*(1+K14*(M51/M50)^L14)</f>
        <v>10.199999999999999</v>
      </c>
      <c r="N52" s="1">
        <f>N49*(1+K14*(N51/N50)^L14)</f>
        <v>3.4</v>
      </c>
      <c r="O52" s="1">
        <f>O49*(1+K14*(O51/O50)^L14)</f>
        <v>6</v>
      </c>
    </row>
    <row r="54" spans="10:24" s="7" customFormat="1" x14ac:dyDescent="0.25">
      <c r="J54" s="7" t="s">
        <v>57</v>
      </c>
      <c r="K54" s="7">
        <v>1</v>
      </c>
    </row>
    <row r="56" spans="10:24" x14ac:dyDescent="0.25">
      <c r="J56" s="2" t="s">
        <v>58</v>
      </c>
      <c r="K56" s="2"/>
      <c r="L56" s="2"/>
      <c r="M56" s="2"/>
      <c r="N56" s="2"/>
      <c r="O56" s="2"/>
    </row>
    <row r="57" spans="10:24" x14ac:dyDescent="0.25">
      <c r="J57" s="26" t="s">
        <v>59</v>
      </c>
      <c r="K57" s="27"/>
      <c r="L57" s="27"/>
      <c r="M57" s="27"/>
      <c r="N57" s="27"/>
      <c r="O57" s="28"/>
    </row>
    <row r="58" spans="10:24" x14ac:dyDescent="0.25">
      <c r="J58" s="1" t="s">
        <v>60</v>
      </c>
      <c r="K58" s="1" t="s">
        <v>61</v>
      </c>
      <c r="L58" s="1" t="s">
        <v>62</v>
      </c>
      <c r="M58" s="1" t="s">
        <v>63</v>
      </c>
      <c r="N58" s="1" t="s">
        <v>64</v>
      </c>
      <c r="O58" s="4" t="s">
        <v>11</v>
      </c>
    </row>
    <row r="59" spans="10:24" x14ac:dyDescent="0.25">
      <c r="J59" s="1" t="s">
        <v>65</v>
      </c>
      <c r="K59" s="1">
        <f>K51</f>
        <v>0</v>
      </c>
      <c r="L59" s="1">
        <f>L51</f>
        <v>10</v>
      </c>
      <c r="M59" s="1">
        <f>M51</f>
        <v>20</v>
      </c>
      <c r="N59" s="1">
        <f>N51</f>
        <v>20</v>
      </c>
      <c r="O59" s="1">
        <f>O51</f>
        <v>0</v>
      </c>
    </row>
    <row r="60" spans="10:24" x14ac:dyDescent="0.25">
      <c r="J60" s="1" t="s">
        <v>69</v>
      </c>
      <c r="K60" s="1">
        <f>-K52</f>
        <v>-3</v>
      </c>
      <c r="L60" s="1">
        <f>-L52</f>
        <v>-1.1499999999999999</v>
      </c>
      <c r="M60" s="1">
        <f>-M52</f>
        <v>-10.199999999999999</v>
      </c>
      <c r="N60" s="1">
        <f>-N52</f>
        <v>-3.4</v>
      </c>
      <c r="O60" s="1">
        <f>-O52</f>
        <v>-6</v>
      </c>
    </row>
    <row r="61" spans="10:24" x14ac:dyDescent="0.25">
      <c r="J61" s="1" t="s">
        <v>66</v>
      </c>
      <c r="K61" s="1">
        <v>10</v>
      </c>
      <c r="L61" s="1">
        <v>10</v>
      </c>
      <c r="M61" s="1">
        <v>10</v>
      </c>
      <c r="N61" s="1">
        <v>10</v>
      </c>
      <c r="O61" s="1">
        <v>20</v>
      </c>
    </row>
    <row r="63" spans="10:24" x14ac:dyDescent="0.25">
      <c r="J63" s="2" t="s">
        <v>33</v>
      </c>
    </row>
    <row r="64" spans="10:24" x14ac:dyDescent="0.25">
      <c r="J64" s="29" t="s">
        <v>34</v>
      </c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10"/>
    </row>
    <row r="65" spans="10:24" x14ac:dyDescent="0.25">
      <c r="J65" s="25" t="s">
        <v>71</v>
      </c>
      <c r="K65" s="25"/>
      <c r="L65" s="25" t="s">
        <v>72</v>
      </c>
      <c r="M65" s="25"/>
      <c r="N65" s="25" t="s">
        <v>74</v>
      </c>
      <c r="O65" s="25"/>
      <c r="P65" s="25" t="s">
        <v>77</v>
      </c>
      <c r="Q65" s="25"/>
      <c r="R65" s="25" t="s">
        <v>76</v>
      </c>
      <c r="S65" s="25"/>
      <c r="T65" s="25" t="s">
        <v>80</v>
      </c>
      <c r="U65" s="25"/>
      <c r="V65" s="25" t="s">
        <v>82</v>
      </c>
      <c r="W65" s="25"/>
      <c r="X65" s="3"/>
    </row>
    <row r="66" spans="10:24" x14ac:dyDescent="0.25">
      <c r="J66" s="4" t="s">
        <v>67</v>
      </c>
      <c r="K66" s="4" t="s">
        <v>70</v>
      </c>
      <c r="L66" s="4" t="s">
        <v>39</v>
      </c>
      <c r="M66" s="4" t="s">
        <v>73</v>
      </c>
      <c r="N66" s="4" t="s">
        <v>39</v>
      </c>
      <c r="O66" s="4" t="s">
        <v>75</v>
      </c>
      <c r="P66" s="4" t="s">
        <v>68</v>
      </c>
      <c r="Q66" s="4" t="s">
        <v>78</v>
      </c>
      <c r="R66" s="4" t="s">
        <v>67</v>
      </c>
      <c r="S66" s="4" t="s">
        <v>79</v>
      </c>
      <c r="T66" s="4" t="s">
        <v>39</v>
      </c>
      <c r="U66" s="4" t="s">
        <v>78</v>
      </c>
      <c r="V66" s="4" t="s">
        <v>67</v>
      </c>
      <c r="W66" s="4" t="s">
        <v>79</v>
      </c>
      <c r="X66" s="3"/>
    </row>
    <row r="67" spans="10:24" x14ac:dyDescent="0.25">
      <c r="J67" s="4">
        <v>4</v>
      </c>
      <c r="K67" s="4">
        <f>0</f>
        <v>0</v>
      </c>
      <c r="L67" s="4" t="s">
        <v>2</v>
      </c>
      <c r="M67" s="4">
        <f>K60+K69</f>
        <v>-13.2</v>
      </c>
      <c r="N67" s="4" t="s">
        <v>2</v>
      </c>
      <c r="O67" s="4">
        <f>EXP(1/M14*M67)/(EXP(1/M14*M67)+EXP(1/M14*M68))</f>
        <v>2.3523126598081938E-3</v>
      </c>
      <c r="P67" s="4" t="s">
        <v>2</v>
      </c>
      <c r="Q67" s="4">
        <f>K10*O67</f>
        <v>2.3523126598081937E-2</v>
      </c>
      <c r="R67" s="4">
        <v>1</v>
      </c>
      <c r="S67" s="4">
        <f>LN((K10)/(EXP(1/M14*M67)+EXP(1/M14*M68)))</f>
        <v>9.4502287688053208</v>
      </c>
      <c r="T67" s="4" t="s">
        <v>2</v>
      </c>
      <c r="U67" s="4">
        <f>Q67</f>
        <v>2.3523126598081937E-2</v>
      </c>
      <c r="V67" s="4">
        <v>1</v>
      </c>
      <c r="W67" s="4">
        <f>S67</f>
        <v>9.4502287688053208</v>
      </c>
      <c r="X67" s="3"/>
    </row>
    <row r="68" spans="10:24" x14ac:dyDescent="0.25">
      <c r="J68" s="4">
        <v>3</v>
      </c>
      <c r="K68" s="4">
        <f>M14*LN(EXP(1/M14*(O60+K67)+EXP(N60+K69)))</f>
        <v>-5.99999875950492</v>
      </c>
      <c r="L68" s="4" t="s">
        <v>3</v>
      </c>
      <c r="M68" s="4">
        <f>L60+K68</f>
        <v>-7.1499987595049195</v>
      </c>
      <c r="N68" s="4" t="s">
        <v>3</v>
      </c>
      <c r="O68" s="4">
        <f>EXP(1/M14*M68)/(EXP(1/M14*M67)+EXP(1/M14*M68))</f>
        <v>0.99764768734019182</v>
      </c>
      <c r="P68" s="4" t="s">
        <v>3</v>
      </c>
      <c r="Q68" s="4">
        <f>K10*O68</f>
        <v>9.9764768734019178</v>
      </c>
      <c r="R68" s="4">
        <v>2</v>
      </c>
      <c r="S68" s="4">
        <f>LN((Q67+Q70)/(EXP(1/M14*M69)))</f>
        <v>6.6426178693156608</v>
      </c>
      <c r="T68" s="4" t="s">
        <v>3</v>
      </c>
      <c r="U68" s="4">
        <f t="shared" ref="U68:U70" si="0">Q68</f>
        <v>9.9764768734019178</v>
      </c>
      <c r="V68" s="4">
        <v>2</v>
      </c>
      <c r="W68" s="4">
        <f>S68</f>
        <v>6.6426178693156608</v>
      </c>
      <c r="X68" s="3"/>
    </row>
    <row r="69" spans="10:24" x14ac:dyDescent="0.25">
      <c r="J69" s="4">
        <v>2</v>
      </c>
      <c r="K69" s="4">
        <f>M14*LN(EXP((1/M14*(M60+K67))))</f>
        <v>-10.199999999999999</v>
      </c>
      <c r="L69" s="4" t="s">
        <v>4</v>
      </c>
      <c r="M69" s="4">
        <f>M60+K67</f>
        <v>-10.199999999999999</v>
      </c>
      <c r="N69" s="4" t="s">
        <v>4</v>
      </c>
      <c r="O69" s="4">
        <f>EXP(1/M14*M69)/EXP(1/M14*M69)</f>
        <v>1</v>
      </c>
      <c r="P69" s="4" t="s">
        <v>4</v>
      </c>
      <c r="Q69" s="4">
        <f>(Q70+Q67)*O69</f>
        <v>2.8513371374911247E-2</v>
      </c>
      <c r="R69" s="4">
        <v>3</v>
      </c>
      <c r="S69" s="4">
        <f>LN((Q68)/(EXP(1/M14*M70)+EXP(1/M14*M71)))</f>
        <v>8.2997296830510159</v>
      </c>
      <c r="T69" s="4" t="s">
        <v>4</v>
      </c>
      <c r="U69" s="4">
        <f t="shared" si="0"/>
        <v>2.8513371374911247E-2</v>
      </c>
      <c r="V69" s="4">
        <v>3</v>
      </c>
      <c r="W69" s="4">
        <f>S69</f>
        <v>8.2997296830510159</v>
      </c>
      <c r="X69" s="3"/>
    </row>
    <row r="70" spans="10:24" x14ac:dyDescent="0.25">
      <c r="J70" s="4">
        <v>1</v>
      </c>
      <c r="K70" s="4">
        <f>M14*LN(EXP(1/M14*(L60+K68))+EXP(1/M14*(K60+K69)))</f>
        <v>-7.1476436758112749</v>
      </c>
      <c r="L70" s="4" t="s">
        <v>5</v>
      </c>
      <c r="M70" s="4">
        <f>N60+K69</f>
        <v>-13.6</v>
      </c>
      <c r="N70" s="4" t="s">
        <v>5</v>
      </c>
      <c r="O70" s="4">
        <f>EXP(1/M14*M70)/(EXP(1/M14*M70)+EXP(1/M14*M71))</f>
        <v>5.0020110707956432E-4</v>
      </c>
      <c r="P70" s="4" t="s">
        <v>5</v>
      </c>
      <c r="Q70" s="4">
        <f>Q68*O70</f>
        <v>4.9902447768293097E-3</v>
      </c>
      <c r="R70" s="4">
        <v>4</v>
      </c>
      <c r="S70" s="4">
        <v>0</v>
      </c>
      <c r="T70" s="4" t="s">
        <v>5</v>
      </c>
      <c r="U70" s="4">
        <f t="shared" si="0"/>
        <v>4.9902447768293097E-3</v>
      </c>
      <c r="V70" s="4">
        <v>4</v>
      </c>
      <c r="W70" s="4">
        <f>S70</f>
        <v>0</v>
      </c>
      <c r="X70" s="3"/>
    </row>
    <row r="71" spans="10:24" x14ac:dyDescent="0.25">
      <c r="J71" s="4"/>
      <c r="K71" s="4"/>
      <c r="L71" s="4" t="s">
        <v>11</v>
      </c>
      <c r="M71" s="4">
        <f>O60+K67</f>
        <v>-6</v>
      </c>
      <c r="N71" s="4" t="s">
        <v>11</v>
      </c>
      <c r="O71" s="4">
        <f>EXP(1/M14*M71)/(EXP(1/M14*M70)+EXP(1/M14*M71))</f>
        <v>0.99949979889292051</v>
      </c>
      <c r="P71" s="4" t="s">
        <v>11</v>
      </c>
      <c r="Q71" s="4">
        <f>Q68*O71</f>
        <v>9.9714866286250885</v>
      </c>
      <c r="R71" s="4"/>
      <c r="S71" s="4"/>
      <c r="T71" s="4" t="s">
        <v>11</v>
      </c>
      <c r="U71" s="4">
        <f>Q71</f>
        <v>9.9714866286250885</v>
      </c>
      <c r="V71" s="4"/>
      <c r="W71" s="4"/>
      <c r="X71" s="3"/>
    </row>
    <row r="73" spans="10:24" x14ac:dyDescent="0.25">
      <c r="J73" s="29" t="s">
        <v>81</v>
      </c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</row>
    <row r="74" spans="10:24" x14ac:dyDescent="0.25">
      <c r="J74" s="25" t="s">
        <v>71</v>
      </c>
      <c r="K74" s="25"/>
      <c r="L74" s="25" t="s">
        <v>72</v>
      </c>
      <c r="M74" s="25"/>
      <c r="N74" s="25" t="s">
        <v>74</v>
      </c>
      <c r="O74" s="25"/>
      <c r="P74" s="25" t="s">
        <v>77</v>
      </c>
      <c r="Q74" s="25"/>
      <c r="R74" s="25" t="s">
        <v>76</v>
      </c>
      <c r="S74" s="25"/>
      <c r="T74" s="25" t="s">
        <v>80</v>
      </c>
      <c r="U74" s="25"/>
      <c r="V74" s="25" t="s">
        <v>83</v>
      </c>
      <c r="W74" s="25"/>
    </row>
    <row r="75" spans="10:24" x14ac:dyDescent="0.25">
      <c r="J75" s="4" t="s">
        <v>67</v>
      </c>
      <c r="K75" s="4" t="s">
        <v>70</v>
      </c>
      <c r="L75" s="4" t="s">
        <v>39</v>
      </c>
      <c r="M75" s="4" t="s">
        <v>73</v>
      </c>
      <c r="N75" s="4" t="s">
        <v>39</v>
      </c>
      <c r="O75" s="4" t="s">
        <v>75</v>
      </c>
      <c r="P75" s="4" t="s">
        <v>39</v>
      </c>
      <c r="Q75" s="4" t="s">
        <v>78</v>
      </c>
      <c r="R75" s="4" t="s">
        <v>67</v>
      </c>
      <c r="S75" s="4" t="s">
        <v>79</v>
      </c>
      <c r="T75" s="4" t="s">
        <v>39</v>
      </c>
      <c r="U75" s="4" t="s">
        <v>78</v>
      </c>
      <c r="V75" s="4" t="s">
        <v>67</v>
      </c>
      <c r="W75" s="4" t="s">
        <v>79</v>
      </c>
    </row>
    <row r="76" spans="10:24" x14ac:dyDescent="0.25">
      <c r="J76" s="4">
        <v>4</v>
      </c>
      <c r="K76" s="4">
        <f>0</f>
        <v>0</v>
      </c>
      <c r="L76" s="4" t="s">
        <v>4</v>
      </c>
      <c r="M76" s="4">
        <f>M60+K76</f>
        <v>-10.199999999999999</v>
      </c>
      <c r="N76" s="4" t="s">
        <v>4</v>
      </c>
      <c r="O76" s="4">
        <f>EXP(1/M14*M76)/EXP(1/M14*M76)</f>
        <v>1</v>
      </c>
      <c r="P76" s="4" t="s">
        <v>4</v>
      </c>
      <c r="Q76" s="4">
        <f>Q77*O76</f>
        <v>5.0020110707956434E-3</v>
      </c>
      <c r="R76" s="4">
        <v>2</v>
      </c>
      <c r="S76" s="4">
        <f>LN((Q77)/(EXP(1/M14*M76)))</f>
        <v>4.9020847667446592</v>
      </c>
      <c r="T76" s="4" t="s">
        <v>4</v>
      </c>
      <c r="U76" s="4">
        <f>Q76</f>
        <v>5.0020110707956434E-3</v>
      </c>
      <c r="V76" s="4">
        <v>2</v>
      </c>
      <c r="W76" s="4">
        <f>S76</f>
        <v>4.9020847667446592</v>
      </c>
    </row>
    <row r="77" spans="10:24" x14ac:dyDescent="0.25">
      <c r="J77" s="4">
        <v>3</v>
      </c>
      <c r="K77" s="4">
        <f>M14*LN(EXP(1/M14*O60+K76)+EXP(N60+K78))</f>
        <v>-5.9994996737506137</v>
      </c>
      <c r="L77" s="4" t="s">
        <v>5</v>
      </c>
      <c r="M77" s="4">
        <f>N60+K78</f>
        <v>-13.6</v>
      </c>
      <c r="N77" s="4" t="s">
        <v>5</v>
      </c>
      <c r="O77" s="4">
        <f>EXP(1/M14*M77)/(EXP(1/M14*M77)+EXP(1/M14*M78))</f>
        <v>5.0020110707956432E-4</v>
      </c>
      <c r="P77" s="4" t="s">
        <v>5</v>
      </c>
      <c r="Q77" s="4">
        <f>L10*O77</f>
        <v>5.0020110707956434E-3</v>
      </c>
      <c r="R77" s="4">
        <v>3</v>
      </c>
      <c r="S77" s="4">
        <f>LN((L10)/(EXP(1/M14*M77)+EXP(1/M14*M78)))</f>
        <v>8.3020847667446596</v>
      </c>
      <c r="T77" s="4" t="s">
        <v>5</v>
      </c>
      <c r="U77" s="4">
        <f>Q77</f>
        <v>5.0020110707956434E-3</v>
      </c>
      <c r="V77" s="4">
        <v>3</v>
      </c>
      <c r="W77" s="4">
        <f t="shared" ref="W77:W78" si="1">S77</f>
        <v>8.3020847667446596</v>
      </c>
    </row>
    <row r="78" spans="10:24" x14ac:dyDescent="0.25">
      <c r="J78" s="4">
        <v>2</v>
      </c>
      <c r="K78" s="4">
        <f>M14*LN(EXP(1/M14*M60+K76))</f>
        <v>-10.199999999999999</v>
      </c>
      <c r="L78" s="4" t="s">
        <v>11</v>
      </c>
      <c r="M78" s="4">
        <f>O60+K76</f>
        <v>-6</v>
      </c>
      <c r="N78" s="4" t="s">
        <v>11</v>
      </c>
      <c r="O78" s="4">
        <f>EXP(1/M14*M78)/(EXP(1/M14*M77)+EXP(1/M14*M78))</f>
        <v>0.99949979889292051</v>
      </c>
      <c r="P78" s="4" t="s">
        <v>11</v>
      </c>
      <c r="Q78" s="4">
        <f>L10*O78</f>
        <v>9.9949979889292049</v>
      </c>
      <c r="R78" s="4">
        <v>4</v>
      </c>
      <c r="S78" s="4">
        <v>0</v>
      </c>
      <c r="T78" s="4" t="s">
        <v>11</v>
      </c>
      <c r="U78" s="4">
        <f>Q78</f>
        <v>9.9949979889292049</v>
      </c>
      <c r="V78" s="4">
        <v>4</v>
      </c>
      <c r="W78" s="4">
        <f t="shared" si="1"/>
        <v>0</v>
      </c>
    </row>
    <row r="79" spans="10:24" x14ac:dyDescent="0.25"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0:24" x14ac:dyDescent="0.25">
      <c r="J80" s="3" t="s">
        <v>84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2" spans="10:15" x14ac:dyDescent="0.25">
      <c r="J82" s="2" t="s">
        <v>85</v>
      </c>
      <c r="K82" s="3"/>
      <c r="L82" s="3"/>
      <c r="M82" s="3"/>
      <c r="N82" s="3"/>
      <c r="O82" s="2"/>
    </row>
    <row r="83" spans="10:15" x14ac:dyDescent="0.25">
      <c r="J83" s="26" t="s">
        <v>0</v>
      </c>
      <c r="K83" s="27"/>
      <c r="L83" s="27"/>
      <c r="M83" s="27"/>
      <c r="N83" s="27"/>
      <c r="O83" s="28"/>
    </row>
    <row r="84" spans="10:15" x14ac:dyDescent="0.25">
      <c r="J84" s="4" t="s">
        <v>1</v>
      </c>
      <c r="K84" s="4" t="s">
        <v>2</v>
      </c>
      <c r="L84" s="4" t="s">
        <v>3</v>
      </c>
      <c r="M84" s="4" t="s">
        <v>4</v>
      </c>
      <c r="N84" s="4" t="s">
        <v>5</v>
      </c>
      <c r="O84" s="4" t="s">
        <v>6</v>
      </c>
    </row>
    <row r="85" spans="10:15" x14ac:dyDescent="0.25">
      <c r="J85" s="4" t="s">
        <v>19</v>
      </c>
      <c r="K85" s="4">
        <v>3</v>
      </c>
      <c r="L85" s="4">
        <v>1</v>
      </c>
      <c r="M85" s="4">
        <v>3</v>
      </c>
      <c r="N85" s="4">
        <v>1</v>
      </c>
      <c r="O85" s="4">
        <v>6</v>
      </c>
    </row>
    <row r="86" spans="10:15" x14ac:dyDescent="0.25">
      <c r="J86" s="4" t="s">
        <v>7</v>
      </c>
      <c r="K86" s="4">
        <v>10</v>
      </c>
      <c r="L86" s="4">
        <v>10</v>
      </c>
      <c r="M86" s="4">
        <v>10</v>
      </c>
      <c r="N86" s="4">
        <v>10</v>
      </c>
      <c r="O86" s="4">
        <v>20</v>
      </c>
    </row>
    <row r="87" spans="10:15" x14ac:dyDescent="0.25">
      <c r="J87" s="4" t="s">
        <v>30</v>
      </c>
      <c r="K87" s="4">
        <f>U67</f>
        <v>2.3523126598081937E-2</v>
      </c>
      <c r="L87" s="4">
        <f>U68</f>
        <v>9.9764768734019178</v>
      </c>
      <c r="M87" s="4">
        <f>U69+U76</f>
        <v>3.3515382445706891E-2</v>
      </c>
      <c r="N87" s="4">
        <f>U70+U77</f>
        <v>9.9922558476249531E-3</v>
      </c>
      <c r="O87" s="4">
        <f>U71+U78</f>
        <v>19.966484617554293</v>
      </c>
    </row>
    <row r="88" spans="10:15" x14ac:dyDescent="0.25">
      <c r="J88" s="4" t="s">
        <v>69</v>
      </c>
      <c r="K88" s="4">
        <f>-K85*(1+K14*(K87/K86)^L14)</f>
        <v>-3.0000000000137783</v>
      </c>
      <c r="L88" s="4">
        <f>-L85*(1+K14*(L87/L86)^L14)</f>
        <v>-1.1485935846363358</v>
      </c>
      <c r="M88" s="4">
        <f>-M85*(1+K14*(M87/M86)^L14)</f>
        <v>-3.0000000000567795</v>
      </c>
      <c r="N88" s="4">
        <f>-N85*(1+K14*(N87/N86)^L14)</f>
        <v>-1.0000000000001494</v>
      </c>
      <c r="O88" s="4">
        <f>-O85*(1+K14*(O87/O86)^L14)</f>
        <v>-6.8939823785172525</v>
      </c>
    </row>
    <row r="90" spans="10:15" x14ac:dyDescent="0.25">
      <c r="J90" s="2" t="s">
        <v>33</v>
      </c>
    </row>
    <row r="91" spans="10:15" x14ac:dyDescent="0.25">
      <c r="J91" s="24" t="s">
        <v>86</v>
      </c>
      <c r="K91" s="24"/>
      <c r="L91" s="24"/>
      <c r="M91" s="24"/>
      <c r="N91" s="24"/>
      <c r="O91" s="24"/>
    </row>
    <row r="92" spans="10:15" x14ac:dyDescent="0.25">
      <c r="J92" s="25" t="s">
        <v>71</v>
      </c>
      <c r="K92" s="25"/>
      <c r="L92" s="25" t="s">
        <v>72</v>
      </c>
      <c r="M92" s="25"/>
      <c r="N92" s="25" t="s">
        <v>88</v>
      </c>
      <c r="O92" s="25"/>
    </row>
    <row r="93" spans="10:15" x14ac:dyDescent="0.25">
      <c r="J93" s="4" t="s">
        <v>67</v>
      </c>
      <c r="K93" s="4" t="s">
        <v>70</v>
      </c>
      <c r="L93" s="4" t="s">
        <v>39</v>
      </c>
      <c r="M93" s="4" t="s">
        <v>73</v>
      </c>
      <c r="N93" s="4" t="s">
        <v>39</v>
      </c>
      <c r="O93" s="11" t="s">
        <v>89</v>
      </c>
    </row>
    <row r="94" spans="10:15" x14ac:dyDescent="0.25">
      <c r="J94" s="4">
        <v>4</v>
      </c>
      <c r="K94" s="4">
        <f>0</f>
        <v>0</v>
      </c>
      <c r="L94" s="4" t="s">
        <v>2</v>
      </c>
      <c r="M94" s="4">
        <f>K88+K96</f>
        <v>-6.0000000000705578</v>
      </c>
      <c r="N94" s="4" t="s">
        <v>2</v>
      </c>
      <c r="O94" s="12">
        <f>(LN(U67)-1/M14*M94-W67)^2</f>
        <v>51.83999999898397</v>
      </c>
    </row>
    <row r="95" spans="10:15" x14ac:dyDescent="0.25">
      <c r="J95" s="4">
        <v>3</v>
      </c>
      <c r="K95" s="4">
        <f>M14*LN(EXP(1/M14*(O88+K94))+EXP(1/M14*(N88+K96)))</f>
        <v>-3.9461224867859555</v>
      </c>
      <c r="L95" s="4" t="s">
        <v>3</v>
      </c>
      <c r="M95" s="4">
        <f>L88+K95</f>
        <v>-5.0947160714222912</v>
      </c>
      <c r="N95" s="4" t="s">
        <v>3</v>
      </c>
      <c r="O95" s="12">
        <f>(LN(U68)-1/M14*M95-W67)^2</f>
        <v>4.2241869279321538</v>
      </c>
    </row>
    <row r="96" spans="10:15" x14ac:dyDescent="0.25">
      <c r="J96" s="4">
        <v>2</v>
      </c>
      <c r="K96" s="4">
        <f>M14*LN(EXP(1/M14*(M88+K94)))</f>
        <v>-3.0000000000567795</v>
      </c>
      <c r="L96" s="4" t="s">
        <v>4</v>
      </c>
      <c r="M96" s="4">
        <f>M88+K94</f>
        <v>-3.0000000000567795</v>
      </c>
      <c r="N96" s="4" t="s">
        <v>4</v>
      </c>
      <c r="O96" s="12">
        <f>(LN(U69)-1/M14*M96-W68)^2</f>
        <v>51.839999999182368</v>
      </c>
    </row>
    <row r="97" spans="10:15" x14ac:dyDescent="0.25">
      <c r="J97" s="4">
        <v>1</v>
      </c>
      <c r="K97" s="4">
        <f>M14*LN(EXP(1/M14*(K88+K96))+EXP(1/M14*(L88+K95)))</f>
        <v>-4.7550866522531834</v>
      </c>
      <c r="L97" s="4" t="s">
        <v>5</v>
      </c>
      <c r="M97" s="4">
        <f>N88+K96</f>
        <v>-4.0000000000569287</v>
      </c>
      <c r="N97" s="4" t="s">
        <v>5</v>
      </c>
      <c r="O97" s="12">
        <f>(LN(U70)-1/M14*M97-W69)^2</f>
        <v>92.159999998906997</v>
      </c>
    </row>
    <row r="98" spans="10:15" x14ac:dyDescent="0.25">
      <c r="J98" s="4"/>
      <c r="K98" s="4"/>
      <c r="L98" s="4" t="s">
        <v>11</v>
      </c>
      <c r="M98" s="4">
        <f>O88+K94</f>
        <v>-6.8939823785172525</v>
      </c>
      <c r="N98" s="4" t="s">
        <v>11</v>
      </c>
      <c r="O98" s="12">
        <f>(LN(U71)-1/M14*M98-W69)^2</f>
        <v>0.79920449309936092</v>
      </c>
    </row>
    <row r="100" spans="10:15" x14ac:dyDescent="0.25">
      <c r="J100" s="24" t="s">
        <v>87</v>
      </c>
      <c r="K100" s="24"/>
      <c r="L100" s="24"/>
      <c r="M100" s="24"/>
      <c r="N100" s="24"/>
      <c r="O100" s="24"/>
    </row>
    <row r="101" spans="10:15" x14ac:dyDescent="0.25">
      <c r="J101" s="25" t="s">
        <v>71</v>
      </c>
      <c r="K101" s="25"/>
      <c r="L101" s="25" t="s">
        <v>72</v>
      </c>
      <c r="M101" s="25"/>
      <c r="N101" s="25" t="s">
        <v>88</v>
      </c>
      <c r="O101" s="25"/>
    </row>
    <row r="102" spans="10:15" x14ac:dyDescent="0.25">
      <c r="J102" s="4" t="s">
        <v>67</v>
      </c>
      <c r="K102" s="4" t="s">
        <v>70</v>
      </c>
      <c r="L102" s="4" t="s">
        <v>39</v>
      </c>
      <c r="M102" s="4" t="s">
        <v>73</v>
      </c>
      <c r="N102" s="4" t="s">
        <v>39</v>
      </c>
      <c r="O102" s="11" t="s">
        <v>89</v>
      </c>
    </row>
    <row r="103" spans="10:15" x14ac:dyDescent="0.25">
      <c r="J103" s="4">
        <v>4</v>
      </c>
      <c r="K103" s="4">
        <f>0</f>
        <v>0</v>
      </c>
      <c r="L103" s="4" t="s">
        <v>4</v>
      </c>
      <c r="M103" s="4">
        <f>M88+K103</f>
        <v>-3.0000000000567795</v>
      </c>
      <c r="N103" s="4" t="s">
        <v>4</v>
      </c>
      <c r="O103" s="12">
        <f>(LN(U76)-1/M14*M103-W76)^2</f>
        <v>51.839999999182368</v>
      </c>
    </row>
    <row r="104" spans="10:15" x14ac:dyDescent="0.25">
      <c r="J104" s="4">
        <v>3</v>
      </c>
      <c r="K104" s="4">
        <f>M14*LN(EXP(1/M14*(O88+K103))+EXP(1/M14*(N88+K105)))</f>
        <v>-3.9461224867859555</v>
      </c>
      <c r="L104" s="4" t="s">
        <v>5</v>
      </c>
      <c r="M104" s="4">
        <f>N88+K105</f>
        <v>-4.0000000000569287</v>
      </c>
      <c r="N104" s="4" t="s">
        <v>5</v>
      </c>
      <c r="O104" s="12">
        <f>(LN(U77)-1/M14*M104-W77)^2</f>
        <v>92.159999998906969</v>
      </c>
    </row>
    <row r="105" spans="10:15" x14ac:dyDescent="0.25">
      <c r="J105" s="4">
        <v>2</v>
      </c>
      <c r="K105" s="4">
        <f>M14*LN(EXP(1/M14*(M88+K103)))</f>
        <v>-3.0000000000567795</v>
      </c>
      <c r="L105" s="4" t="s">
        <v>11</v>
      </c>
      <c r="M105" s="4">
        <f>O88+K103</f>
        <v>-6.8939823785172525</v>
      </c>
      <c r="N105" s="4" t="s">
        <v>11</v>
      </c>
      <c r="O105" s="12">
        <f>(LN(U78)-1/M14*M105-W77)^2</f>
        <v>0.79920449309936414</v>
      </c>
    </row>
    <row r="106" spans="10:15" x14ac:dyDescent="0.25">
      <c r="N106" s="3"/>
      <c r="O106" s="13"/>
    </row>
    <row r="107" spans="10:15" x14ac:dyDescent="0.25">
      <c r="J107" s="11" t="s">
        <v>90</v>
      </c>
      <c r="K107" s="11">
        <f>(SUM(O94:O98)+SUM(O103:O105))/2</f>
        <v>172.83129795464674</v>
      </c>
      <c r="N107" s="3"/>
      <c r="O107" s="13"/>
    </row>
    <row r="109" spans="10:15" s="7" customFormat="1" x14ac:dyDescent="0.25">
      <c r="J109" s="7" t="s">
        <v>57</v>
      </c>
      <c r="K109" s="7">
        <v>2</v>
      </c>
    </row>
    <row r="111" spans="10:15" x14ac:dyDescent="0.25">
      <c r="J111" s="2" t="s">
        <v>21</v>
      </c>
      <c r="K111" s="2"/>
      <c r="L111" s="2"/>
      <c r="M111" s="2"/>
      <c r="N111" s="2"/>
      <c r="O111" s="2"/>
    </row>
    <row r="112" spans="10:15" x14ac:dyDescent="0.25">
      <c r="J112" s="26" t="s">
        <v>0</v>
      </c>
      <c r="K112" s="27"/>
      <c r="L112" s="27"/>
      <c r="M112" s="27"/>
      <c r="N112" s="27"/>
      <c r="O112" s="28"/>
    </row>
    <row r="113" spans="10:23" x14ac:dyDescent="0.25">
      <c r="J113" s="4" t="s">
        <v>1</v>
      </c>
      <c r="K113" s="4" t="s">
        <v>2</v>
      </c>
      <c r="L113" s="4" t="s">
        <v>3</v>
      </c>
      <c r="M113" s="4" t="s">
        <v>4</v>
      </c>
      <c r="N113" s="4" t="s">
        <v>5</v>
      </c>
      <c r="O113" s="4" t="s">
        <v>11</v>
      </c>
    </row>
    <row r="114" spans="10:23" x14ac:dyDescent="0.25">
      <c r="J114" s="4" t="s">
        <v>30</v>
      </c>
      <c r="K114" s="4">
        <f>K87</f>
        <v>2.3523126598081937E-2</v>
      </c>
      <c r="L114" s="4">
        <f>L87</f>
        <v>9.9764768734019178</v>
      </c>
      <c r="M114" s="4">
        <f t="shared" ref="M114:O114" si="2">M87</f>
        <v>3.3515382445706891E-2</v>
      </c>
      <c r="N114" s="4">
        <f t="shared" si="2"/>
        <v>9.9922558476249531E-3</v>
      </c>
      <c r="O114" s="4">
        <f t="shared" si="2"/>
        <v>19.966484617554293</v>
      </c>
    </row>
    <row r="115" spans="10:23" x14ac:dyDescent="0.25">
      <c r="J115" s="4" t="s">
        <v>69</v>
      </c>
      <c r="K115" s="4">
        <f>K88</f>
        <v>-3.0000000000137783</v>
      </c>
      <c r="L115" s="4">
        <f t="shared" ref="L115:O115" si="3">L88</f>
        <v>-1.1485935846363358</v>
      </c>
      <c r="M115" s="4">
        <f t="shared" si="3"/>
        <v>-3.0000000000567795</v>
      </c>
      <c r="N115" s="4">
        <f t="shared" si="3"/>
        <v>-1.0000000000001494</v>
      </c>
      <c r="O115" s="4">
        <f t="shared" si="3"/>
        <v>-6.8939823785172525</v>
      </c>
    </row>
    <row r="116" spans="10:23" x14ac:dyDescent="0.25">
      <c r="J116" s="4" t="s">
        <v>7</v>
      </c>
      <c r="K116" s="4">
        <v>10</v>
      </c>
      <c r="L116" s="4">
        <v>10</v>
      </c>
      <c r="M116" s="4">
        <v>10</v>
      </c>
      <c r="N116" s="4">
        <v>10</v>
      </c>
      <c r="O116" s="4">
        <v>20</v>
      </c>
    </row>
    <row r="118" spans="10:23" x14ac:dyDescent="0.25">
      <c r="J118" s="2" t="s">
        <v>33</v>
      </c>
    </row>
    <row r="119" spans="10:23" x14ac:dyDescent="0.25">
      <c r="J119" s="29" t="s">
        <v>34</v>
      </c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</row>
    <row r="120" spans="10:23" x14ac:dyDescent="0.25">
      <c r="J120" s="25" t="s">
        <v>71</v>
      </c>
      <c r="K120" s="25"/>
      <c r="L120" s="25" t="s">
        <v>72</v>
      </c>
      <c r="M120" s="25"/>
      <c r="N120" s="25" t="s">
        <v>74</v>
      </c>
      <c r="O120" s="25"/>
      <c r="P120" s="25" t="s">
        <v>77</v>
      </c>
      <c r="Q120" s="25"/>
      <c r="R120" s="25" t="s">
        <v>76</v>
      </c>
      <c r="S120" s="25"/>
      <c r="T120" s="25" t="s">
        <v>91</v>
      </c>
      <c r="U120" s="25"/>
      <c r="V120" s="25" t="s">
        <v>92</v>
      </c>
      <c r="W120" s="25"/>
    </row>
    <row r="121" spans="10:23" x14ac:dyDescent="0.25">
      <c r="J121" s="4" t="s">
        <v>67</v>
      </c>
      <c r="K121" s="4" t="s">
        <v>70</v>
      </c>
      <c r="L121" s="4" t="s">
        <v>39</v>
      </c>
      <c r="M121" s="4" t="s">
        <v>73</v>
      </c>
      <c r="N121" s="4" t="s">
        <v>39</v>
      </c>
      <c r="O121" s="4" t="s">
        <v>75</v>
      </c>
      <c r="P121" s="4" t="s">
        <v>39</v>
      </c>
      <c r="Q121" s="4" t="s">
        <v>78</v>
      </c>
      <c r="R121" s="4" t="s">
        <v>67</v>
      </c>
      <c r="S121" s="4" t="s">
        <v>79</v>
      </c>
      <c r="T121" s="4" t="s">
        <v>39</v>
      </c>
      <c r="U121" s="4" t="s">
        <v>78</v>
      </c>
      <c r="V121" s="4" t="s">
        <v>67</v>
      </c>
      <c r="W121" s="4" t="s">
        <v>79</v>
      </c>
    </row>
    <row r="122" spans="10:23" x14ac:dyDescent="0.25">
      <c r="J122" s="4">
        <v>4</v>
      </c>
      <c r="K122" s="4">
        <f>K94</f>
        <v>0</v>
      </c>
      <c r="L122" s="4" t="s">
        <v>2</v>
      </c>
      <c r="M122" s="4">
        <f>M94</f>
        <v>-6.0000000000705578</v>
      </c>
      <c r="N122" s="4" t="s">
        <v>2</v>
      </c>
      <c r="O122" s="4">
        <f>EXP(1/M14*M122)/(EXP(1/M14*M122)+EXP(1/M14*M123))</f>
        <v>0.28796585991997503</v>
      </c>
      <c r="P122" s="4" t="s">
        <v>2</v>
      </c>
      <c r="Q122" s="4">
        <f>K10*O122</f>
        <v>2.8796585991997503</v>
      </c>
      <c r="R122" s="4">
        <v>1</v>
      </c>
      <c r="S122" s="4">
        <f>LN((K10)/(EXP(1/M14*M122)+EXP(1/M14*M123)))</f>
        <v>7.0576717452472293</v>
      </c>
      <c r="T122" s="4" t="s">
        <v>2</v>
      </c>
      <c r="U122" s="4">
        <f>U67+1/K109*(Q122-U67)</f>
        <v>1.4515908628989163</v>
      </c>
      <c r="V122" s="4">
        <v>1</v>
      </c>
      <c r="W122" s="4">
        <f>W67+1/K109*(S122-W67)</f>
        <v>8.2539502570262755</v>
      </c>
    </row>
    <row r="123" spans="10:23" x14ac:dyDescent="0.25">
      <c r="J123" s="4">
        <v>3</v>
      </c>
      <c r="K123" s="4">
        <f t="shared" ref="K123:K125" si="4">K95</f>
        <v>-3.9461224867859555</v>
      </c>
      <c r="L123" s="4" t="s">
        <v>3</v>
      </c>
      <c r="M123" s="4">
        <f t="shared" ref="M123:M126" si="5">M95</f>
        <v>-5.0947160714222912</v>
      </c>
      <c r="N123" s="4" t="s">
        <v>3</v>
      </c>
      <c r="O123" s="4">
        <f>EXP(1/M14*M123)/(EXP(1/M14*M122)+EXP(1/M14*M123))</f>
        <v>0.71203414008002497</v>
      </c>
      <c r="P123" s="4" t="s">
        <v>3</v>
      </c>
      <c r="Q123" s="4">
        <f>K10*O123</f>
        <v>7.1203414008002497</v>
      </c>
      <c r="R123" s="4">
        <v>2</v>
      </c>
      <c r="S123" s="4">
        <f>LN((Q122+Q125)/(EXP(1/M69*M124)))</f>
        <v>1.9704046623832179</v>
      </c>
      <c r="T123" s="4" t="s">
        <v>3</v>
      </c>
      <c r="U123" s="4">
        <f>U68+1/K109*(Q123-U68)</f>
        <v>8.5484091371010837</v>
      </c>
      <c r="V123" s="4">
        <v>2</v>
      </c>
      <c r="W123" s="4">
        <f>W68+1/K109*(S123-W68)</f>
        <v>4.3065112658494389</v>
      </c>
    </row>
    <row r="124" spans="10:23" x14ac:dyDescent="0.25">
      <c r="J124" s="4">
        <v>2</v>
      </c>
      <c r="K124" s="4">
        <f t="shared" si="4"/>
        <v>-3.0000000000567795</v>
      </c>
      <c r="L124" s="4" t="s">
        <v>4</v>
      </c>
      <c r="M124" s="4">
        <f t="shared" si="5"/>
        <v>-3.0000000000567795</v>
      </c>
      <c r="N124" s="4" t="s">
        <v>4</v>
      </c>
      <c r="O124" s="4">
        <f>EXP(1/M14*M124)/EXP(1/M14*M124)</f>
        <v>1</v>
      </c>
      <c r="P124" s="4" t="s">
        <v>4</v>
      </c>
      <c r="Q124" s="4">
        <f>(Q122+Q125)*O124</f>
        <v>9.6265250025592763</v>
      </c>
      <c r="R124" s="4">
        <v>3</v>
      </c>
      <c r="S124" s="4">
        <f>LN((Q123)/(EXP(1/M14*M125)+EXP(1/M14*M126)))</f>
        <v>5.9090781606108935</v>
      </c>
      <c r="T124" s="4" t="s">
        <v>4</v>
      </c>
      <c r="U124" s="4">
        <f>U69+1/K109*(Q124-U69)</f>
        <v>4.8275191869670939</v>
      </c>
      <c r="V124" s="4">
        <v>3</v>
      </c>
      <c r="W124" s="4">
        <f>W69+1/K109*(S124-W69)</f>
        <v>7.1044039218309543</v>
      </c>
    </row>
    <row r="125" spans="10:23" x14ac:dyDescent="0.25">
      <c r="J125" s="4">
        <v>1</v>
      </c>
      <c r="K125" s="4">
        <f t="shared" si="4"/>
        <v>-4.7550866522531834</v>
      </c>
      <c r="L125" s="4" t="s">
        <v>5</v>
      </c>
      <c r="M125" s="4">
        <f t="shared" si="5"/>
        <v>-4.0000000000569287</v>
      </c>
      <c r="N125" s="4" t="s">
        <v>5</v>
      </c>
      <c r="O125" s="4">
        <f>EXP(1/M14*M125)/(EXP(1/M14*M125)+EXP(1/M14*M126))</f>
        <v>0.94754816146895005</v>
      </c>
      <c r="P125" s="4" t="s">
        <v>5</v>
      </c>
      <c r="Q125" s="4">
        <f>Q123*O125</f>
        <v>6.7468664033595251</v>
      </c>
      <c r="R125" s="4">
        <v>4</v>
      </c>
      <c r="S125" s="4">
        <v>0</v>
      </c>
      <c r="T125" s="4" t="s">
        <v>5</v>
      </c>
      <c r="U125" s="4">
        <f>U70+1/K109*(Q125-U70)</f>
        <v>3.3759283240681772</v>
      </c>
      <c r="V125" s="4">
        <v>4</v>
      </c>
      <c r="W125" s="4">
        <f>W70+1/K109*(S125-W70)</f>
        <v>0</v>
      </c>
    </row>
    <row r="126" spans="10:23" x14ac:dyDescent="0.25">
      <c r="J126" s="4"/>
      <c r="K126" s="4"/>
      <c r="L126" s="4" t="s">
        <v>11</v>
      </c>
      <c r="M126" s="4">
        <f t="shared" si="5"/>
        <v>-6.8939823785172525</v>
      </c>
      <c r="N126" s="4" t="s">
        <v>11</v>
      </c>
      <c r="O126" s="4">
        <f>EXP(1/M14*M126)/(EXP(1/M14*M125)+EXP(1/M14*M126))</f>
        <v>5.2451838531049878E-2</v>
      </c>
      <c r="P126" s="4" t="s">
        <v>11</v>
      </c>
      <c r="Q126" s="4">
        <f>Q123*O126</f>
        <v>0.37347499744072421</v>
      </c>
      <c r="R126" s="4"/>
      <c r="S126" s="4"/>
      <c r="T126" s="4" t="s">
        <v>11</v>
      </c>
      <c r="U126" s="4">
        <f>U71+1/K109*(Q126-U71)</f>
        <v>5.1724808130329061</v>
      </c>
      <c r="V126" s="4"/>
      <c r="W126" s="4"/>
    </row>
    <row r="128" spans="10:23" x14ac:dyDescent="0.25">
      <c r="J128" s="29" t="s">
        <v>81</v>
      </c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</row>
    <row r="129" spans="10:23" x14ac:dyDescent="0.25">
      <c r="J129" s="25" t="s">
        <v>71</v>
      </c>
      <c r="K129" s="25"/>
      <c r="L129" s="25" t="s">
        <v>72</v>
      </c>
      <c r="M129" s="25"/>
      <c r="N129" s="25" t="s">
        <v>74</v>
      </c>
      <c r="O129" s="25"/>
      <c r="P129" s="25" t="s">
        <v>77</v>
      </c>
      <c r="Q129" s="25"/>
      <c r="R129" s="25" t="s">
        <v>76</v>
      </c>
      <c r="S129" s="25"/>
      <c r="T129" s="25" t="s">
        <v>93</v>
      </c>
      <c r="U129" s="25"/>
      <c r="V129" s="25" t="s">
        <v>94</v>
      </c>
      <c r="W129" s="25"/>
    </row>
    <row r="130" spans="10:23" x14ac:dyDescent="0.25">
      <c r="J130" s="4" t="s">
        <v>67</v>
      </c>
      <c r="K130" s="4" t="s">
        <v>70</v>
      </c>
      <c r="L130" s="4" t="s">
        <v>39</v>
      </c>
      <c r="M130" s="4" t="s">
        <v>73</v>
      </c>
      <c r="N130" s="4" t="s">
        <v>39</v>
      </c>
      <c r="O130" s="4" t="s">
        <v>75</v>
      </c>
      <c r="P130" s="4" t="s">
        <v>39</v>
      </c>
      <c r="Q130" s="4" t="s">
        <v>78</v>
      </c>
      <c r="R130" s="4" t="s">
        <v>67</v>
      </c>
      <c r="S130" s="4" t="s">
        <v>79</v>
      </c>
      <c r="T130" s="4" t="s">
        <v>39</v>
      </c>
      <c r="U130" s="4" t="s">
        <v>78</v>
      </c>
      <c r="V130" s="4" t="s">
        <v>67</v>
      </c>
      <c r="W130" s="4" t="s">
        <v>79</v>
      </c>
    </row>
    <row r="131" spans="10:23" x14ac:dyDescent="0.25">
      <c r="J131" s="4">
        <v>4</v>
      </c>
      <c r="K131" s="4">
        <f>K103</f>
        <v>0</v>
      </c>
      <c r="L131" s="4" t="s">
        <v>4</v>
      </c>
      <c r="M131" s="4">
        <f>M103</f>
        <v>-3.0000000000567795</v>
      </c>
      <c r="N131" s="4" t="s">
        <v>4</v>
      </c>
      <c r="O131" s="4">
        <f>EXP(1/M14*M131)/EXP(1/M14*M131)</f>
        <v>1</v>
      </c>
      <c r="P131" s="4" t="s">
        <v>4</v>
      </c>
      <c r="Q131" s="4">
        <f>Q132*O131</f>
        <v>9.4754816146894996</v>
      </c>
      <c r="R131" s="4">
        <v>2</v>
      </c>
      <c r="S131" s="4">
        <f>LN((Q132)/(EXP(1/M14*M131)))</f>
        <v>5.2487075797798513</v>
      </c>
      <c r="T131" s="4" t="s">
        <v>4</v>
      </c>
      <c r="U131" s="4">
        <f>U76+1/K109*(Q131-U76)</f>
        <v>4.7402418128801482</v>
      </c>
      <c r="V131" s="4">
        <v>2</v>
      </c>
      <c r="W131" s="4">
        <f>W76+1/K109*(S131-W76)</f>
        <v>5.0753961732622557</v>
      </c>
    </row>
    <row r="132" spans="10:23" x14ac:dyDescent="0.25">
      <c r="J132" s="4">
        <v>3</v>
      </c>
      <c r="K132" s="4">
        <f t="shared" ref="K132:K133" si="6">K104</f>
        <v>-3.9461224867859555</v>
      </c>
      <c r="L132" s="4" t="s">
        <v>5</v>
      </c>
      <c r="M132" s="4">
        <f t="shared" ref="M132:M133" si="7">M104</f>
        <v>-4.0000000000569287</v>
      </c>
      <c r="N132" s="4" t="s">
        <v>5</v>
      </c>
      <c r="O132" s="4">
        <f>EXP(1/M14*M132)/(EXP(1/M14*M132)+EXP(1/M14*M133))</f>
        <v>0.94754816146895005</v>
      </c>
      <c r="P132" s="4" t="s">
        <v>5</v>
      </c>
      <c r="Q132" s="4">
        <f>L10*O132</f>
        <v>9.4754816146894996</v>
      </c>
      <c r="R132" s="4">
        <v>3</v>
      </c>
      <c r="S132" s="4">
        <f>LN((L10)/(EXP(1/M14*M132)+EXP(1/M14*M133)))</f>
        <v>6.2487075797800014</v>
      </c>
      <c r="T132" s="4" t="s">
        <v>5</v>
      </c>
      <c r="U132" s="4">
        <f>U77+1/K109*(Q132-U77)</f>
        <v>4.7402418128801482</v>
      </c>
      <c r="V132" s="4">
        <v>3</v>
      </c>
      <c r="W132" s="4">
        <f>W77+1/K109*(S132-W77)</f>
        <v>7.2753961732623305</v>
      </c>
    </row>
    <row r="133" spans="10:23" x14ac:dyDescent="0.25">
      <c r="J133" s="4">
        <v>2</v>
      </c>
      <c r="K133" s="4">
        <f t="shared" si="6"/>
        <v>-3.0000000000567795</v>
      </c>
      <c r="L133" s="4" t="s">
        <v>11</v>
      </c>
      <c r="M133" s="4">
        <f t="shared" si="7"/>
        <v>-6.8939823785172525</v>
      </c>
      <c r="N133" s="4" t="s">
        <v>11</v>
      </c>
      <c r="O133" s="4">
        <f>EXP(1/M14*M133)/(EXP(1/M14*M132)+EXP(1/M14*M133))</f>
        <v>5.2451838531049878E-2</v>
      </c>
      <c r="P133" s="4" t="s">
        <v>11</v>
      </c>
      <c r="Q133" s="4">
        <f>L10*O133</f>
        <v>0.52451838531049877</v>
      </c>
      <c r="R133" s="4">
        <v>4</v>
      </c>
      <c r="S133" s="4">
        <v>0</v>
      </c>
      <c r="T133" s="4" t="s">
        <v>11</v>
      </c>
      <c r="U133" s="4">
        <f>U78+1/K109*(Q133-U78)</f>
        <v>5.2597581871198518</v>
      </c>
      <c r="V133" s="4">
        <v>4</v>
      </c>
      <c r="W133" s="4">
        <f>W78+1/K109*(S133-W78)</f>
        <v>0</v>
      </c>
    </row>
    <row r="135" spans="10:23" x14ac:dyDescent="0.25">
      <c r="J135" s="3" t="s">
        <v>84</v>
      </c>
      <c r="K135" s="3"/>
      <c r="L135" s="3"/>
      <c r="M135" s="3"/>
      <c r="N135" s="3"/>
      <c r="O135" s="3"/>
    </row>
    <row r="137" spans="10:23" x14ac:dyDescent="0.25">
      <c r="J137" s="2" t="s">
        <v>95</v>
      </c>
      <c r="K137" s="3"/>
      <c r="L137" s="3"/>
      <c r="M137" s="3"/>
      <c r="N137" s="3"/>
      <c r="O137" s="2"/>
    </row>
    <row r="138" spans="10:23" x14ac:dyDescent="0.25">
      <c r="J138" s="26" t="s">
        <v>0</v>
      </c>
      <c r="K138" s="27"/>
      <c r="L138" s="27"/>
      <c r="M138" s="27"/>
      <c r="N138" s="27"/>
      <c r="O138" s="28"/>
    </row>
    <row r="139" spans="10:23" x14ac:dyDescent="0.25">
      <c r="J139" s="4" t="s">
        <v>1</v>
      </c>
      <c r="K139" s="4" t="s">
        <v>2</v>
      </c>
      <c r="L139" s="4" t="s">
        <v>3</v>
      </c>
      <c r="M139" s="4" t="s">
        <v>4</v>
      </c>
      <c r="N139" s="4" t="s">
        <v>5</v>
      </c>
      <c r="O139" s="4" t="s">
        <v>6</v>
      </c>
    </row>
    <row r="140" spans="10:23" x14ac:dyDescent="0.25">
      <c r="J140" s="4" t="s">
        <v>19</v>
      </c>
      <c r="K140" s="4">
        <v>3</v>
      </c>
      <c r="L140" s="4">
        <v>1</v>
      </c>
      <c r="M140" s="4">
        <v>3</v>
      </c>
      <c r="N140" s="4">
        <v>1</v>
      </c>
      <c r="O140" s="4">
        <v>6</v>
      </c>
    </row>
    <row r="141" spans="10:23" x14ac:dyDescent="0.25">
      <c r="J141" s="4" t="s">
        <v>7</v>
      </c>
      <c r="K141" s="4">
        <v>10</v>
      </c>
      <c r="L141" s="4">
        <v>10</v>
      </c>
      <c r="M141" s="4">
        <v>10</v>
      </c>
      <c r="N141" s="4">
        <v>10</v>
      </c>
      <c r="O141" s="4">
        <v>20</v>
      </c>
    </row>
    <row r="142" spans="10:23" x14ac:dyDescent="0.25">
      <c r="J142" s="4" t="s">
        <v>30</v>
      </c>
      <c r="K142" s="4">
        <f>U122</f>
        <v>1.4515908628989163</v>
      </c>
      <c r="L142" s="4">
        <f>U123</f>
        <v>8.5484091371010837</v>
      </c>
      <c r="M142" s="4">
        <f>U124+U131</f>
        <v>9.5677609998472413</v>
      </c>
      <c r="N142" s="4">
        <f>U125+U132</f>
        <v>8.116170136948325</v>
      </c>
      <c r="O142" s="4">
        <f>U126+U133</f>
        <v>10.432239000152759</v>
      </c>
    </row>
    <row r="143" spans="10:23" x14ac:dyDescent="0.25">
      <c r="J143" s="4" t="s">
        <v>69</v>
      </c>
      <c r="K143" s="4">
        <f>-K140*(1+K14*(K142/K141)^L14)</f>
        <v>-3.0001997972089915</v>
      </c>
      <c r="L143" s="4">
        <f>-L140*(1+K14*(L142/L141)^L14)</f>
        <v>-1.0800999893664318</v>
      </c>
      <c r="M143" s="4">
        <f>-M140*(1+K14*(M142/M141)^L14)</f>
        <v>-3.3770976158520742</v>
      </c>
      <c r="N143" s="4">
        <f>-N140*(1+K14*(N142/N141)^L14)</f>
        <v>-1.0650872359547197</v>
      </c>
      <c r="O143" s="4">
        <f>-O140*(1+K14*(O142/O141)^L14)</f>
        <v>-6.0666242969415745</v>
      </c>
    </row>
    <row r="145" spans="10:15" x14ac:dyDescent="0.25">
      <c r="J145" s="2" t="s">
        <v>33</v>
      </c>
    </row>
    <row r="146" spans="10:15" x14ac:dyDescent="0.25">
      <c r="J146" s="24" t="s">
        <v>86</v>
      </c>
      <c r="K146" s="24"/>
      <c r="L146" s="24"/>
      <c r="M146" s="24"/>
      <c r="N146" s="24"/>
      <c r="O146" s="24"/>
    </row>
    <row r="147" spans="10:15" x14ac:dyDescent="0.25">
      <c r="J147" s="25" t="s">
        <v>71</v>
      </c>
      <c r="K147" s="25"/>
      <c r="L147" s="25" t="s">
        <v>72</v>
      </c>
      <c r="M147" s="25"/>
      <c r="N147" s="25" t="s">
        <v>88</v>
      </c>
      <c r="O147" s="25"/>
    </row>
    <row r="148" spans="10:15" x14ac:dyDescent="0.25">
      <c r="J148" s="4" t="s">
        <v>67</v>
      </c>
      <c r="K148" s="4" t="s">
        <v>70</v>
      </c>
      <c r="L148" s="4" t="s">
        <v>39</v>
      </c>
      <c r="M148" s="4" t="s">
        <v>73</v>
      </c>
      <c r="N148" s="4" t="s">
        <v>39</v>
      </c>
      <c r="O148" s="11" t="s">
        <v>89</v>
      </c>
    </row>
    <row r="149" spans="10:15" x14ac:dyDescent="0.25">
      <c r="J149" s="4">
        <v>4</v>
      </c>
      <c r="K149" s="4">
        <f>0</f>
        <v>0</v>
      </c>
      <c r="L149" s="4" t="s">
        <v>2</v>
      </c>
      <c r="M149" s="4">
        <f>K143+K151</f>
        <v>-6.3772974130610658</v>
      </c>
      <c r="N149" s="4" t="s">
        <v>2</v>
      </c>
      <c r="O149" s="12">
        <f>(LN(U122)-1/M14*M149-W122)^2</f>
        <v>2.2619941683845481</v>
      </c>
    </row>
    <row r="150" spans="10:15" x14ac:dyDescent="0.25">
      <c r="J150" s="4">
        <v>3</v>
      </c>
      <c r="K150" s="4">
        <f>M14*LN(EXP(1/M14*(O143+K149))+EXP(1/M14*(N143+K151)))</f>
        <v>-4.2623479743197272</v>
      </c>
      <c r="L150" s="4" t="s">
        <v>3</v>
      </c>
      <c r="M150" s="4">
        <f>L143+K150</f>
        <v>-5.3424479636861593</v>
      </c>
      <c r="N150" s="4" t="s">
        <v>3</v>
      </c>
      <c r="O150" s="12">
        <f>(LN(U123)-1/M14*M150-W122)^2</f>
        <v>0.58638392630678682</v>
      </c>
    </row>
    <row r="151" spans="10:15" x14ac:dyDescent="0.25">
      <c r="J151" s="4">
        <v>2</v>
      </c>
      <c r="K151" s="4">
        <f>M14*LN(EXP(1/M14*(M143+K149)))</f>
        <v>-3.3770976158520742</v>
      </c>
      <c r="L151" s="4" t="s">
        <v>4</v>
      </c>
      <c r="M151" s="4">
        <f>M143+K149</f>
        <v>-3.3770976158520742</v>
      </c>
      <c r="N151" s="4" t="s">
        <v>4</v>
      </c>
      <c r="O151" s="12">
        <f>(LN(U124)-1/M14*M151-W123)^2</f>
        <v>0.41592059373127144</v>
      </c>
    </row>
    <row r="152" spans="10:15" x14ac:dyDescent="0.25">
      <c r="J152" s="4">
        <v>1</v>
      </c>
      <c r="K152" s="4">
        <f>M14*LN(EXP(1/M14*(K143+K151))+EXP(1/M14*(L143+K150)))</f>
        <v>-5.0384399886115991</v>
      </c>
      <c r="L152" s="4" t="s">
        <v>5</v>
      </c>
      <c r="M152" s="4">
        <f>N143+K151</f>
        <v>-4.4421848518067941</v>
      </c>
      <c r="N152" s="4" t="s">
        <v>5</v>
      </c>
      <c r="O152" s="12">
        <f>(LN(U125)-1/M14*M152-W124)^2</f>
        <v>2.0896111150142778</v>
      </c>
    </row>
    <row r="153" spans="10:15" x14ac:dyDescent="0.25">
      <c r="J153" s="4"/>
      <c r="K153" s="4"/>
      <c r="L153" s="4" t="s">
        <v>11</v>
      </c>
      <c r="M153" s="4">
        <f>O143+K149</f>
        <v>-6.0666242969415745</v>
      </c>
      <c r="N153" s="4" t="s">
        <v>11</v>
      </c>
      <c r="O153" s="12">
        <f>(LN(U126)-1/M14*M153-W124)^2</f>
        <v>0.36671841164623925</v>
      </c>
    </row>
    <row r="155" spans="10:15" x14ac:dyDescent="0.25">
      <c r="J155" s="24" t="s">
        <v>87</v>
      </c>
      <c r="K155" s="24"/>
      <c r="L155" s="24"/>
      <c r="M155" s="24"/>
      <c r="N155" s="24"/>
      <c r="O155" s="24"/>
    </row>
    <row r="156" spans="10:15" x14ac:dyDescent="0.25">
      <c r="J156" s="25" t="s">
        <v>71</v>
      </c>
      <c r="K156" s="25"/>
      <c r="L156" s="25" t="s">
        <v>72</v>
      </c>
      <c r="M156" s="25"/>
      <c r="N156" s="25" t="s">
        <v>88</v>
      </c>
      <c r="O156" s="25"/>
    </row>
    <row r="157" spans="10:15" x14ac:dyDescent="0.25">
      <c r="J157" s="4" t="s">
        <v>67</v>
      </c>
      <c r="K157" s="4" t="s">
        <v>70</v>
      </c>
      <c r="L157" s="4" t="s">
        <v>39</v>
      </c>
      <c r="M157" s="4" t="s">
        <v>73</v>
      </c>
      <c r="N157" s="4" t="s">
        <v>39</v>
      </c>
      <c r="O157" s="11" t="s">
        <v>89</v>
      </c>
    </row>
    <row r="158" spans="10:15" x14ac:dyDescent="0.25">
      <c r="J158" s="4">
        <v>4</v>
      </c>
      <c r="K158" s="4">
        <f>0</f>
        <v>0</v>
      </c>
      <c r="L158" s="4" t="s">
        <v>4</v>
      </c>
      <c r="M158" s="4">
        <f>M143+K158</f>
        <v>-3.3770976158520742</v>
      </c>
      <c r="N158" s="4" t="s">
        <v>4</v>
      </c>
      <c r="O158" s="12">
        <f>(LN(U131)-1/M14*M158-W131)^2</f>
        <v>2.022380003797156E-2</v>
      </c>
    </row>
    <row r="159" spans="10:15" x14ac:dyDescent="0.25">
      <c r="J159" s="4">
        <v>3</v>
      </c>
      <c r="K159" s="4">
        <f>M14*LN(EXP(1/M14*(O143+K158))+EXP(1/M14*(N143+K160)))</f>
        <v>-4.2623479743197272</v>
      </c>
      <c r="L159" s="4" t="s">
        <v>5</v>
      </c>
      <c r="M159" s="4">
        <f>N143+K160</f>
        <v>-4.4421848518067941</v>
      </c>
      <c r="N159" s="4" t="s">
        <v>5</v>
      </c>
      <c r="O159" s="12">
        <f>(LN(U132)-1/M14*M159-W132)^2</f>
        <v>1.6310435956272515</v>
      </c>
    </row>
    <row r="160" spans="10:15" x14ac:dyDescent="0.25">
      <c r="J160" s="4">
        <v>2</v>
      </c>
      <c r="K160" s="4">
        <f>M14*LN(EXP(1/M14*(M143+K158)))</f>
        <v>-3.3770976158520742</v>
      </c>
      <c r="L160" s="4" t="s">
        <v>11</v>
      </c>
      <c r="M160" s="4">
        <f>O143+K158</f>
        <v>-6.0666242969415745</v>
      </c>
      <c r="N160" s="4" t="s">
        <v>11</v>
      </c>
      <c r="O160" s="12">
        <f>(LN(U133)-1/M14*M160-W132)^2</f>
        <v>0.20368358404223375</v>
      </c>
    </row>
    <row r="161" spans="10:23" x14ac:dyDescent="0.25">
      <c r="N161" s="3"/>
      <c r="O161" s="13"/>
    </row>
    <row r="162" spans="10:23" x14ac:dyDescent="0.25">
      <c r="J162" s="11" t="s">
        <v>90</v>
      </c>
      <c r="K162" s="11">
        <f>(SUM(O149:O153)+SUM(O158:O160))/2</f>
        <v>3.7877895973952906</v>
      </c>
      <c r="N162" s="3"/>
      <c r="O162" s="13"/>
    </row>
    <row r="164" spans="10:23" s="7" customFormat="1" x14ac:dyDescent="0.25">
      <c r="J164" s="7" t="s">
        <v>57</v>
      </c>
      <c r="K164" s="7">
        <v>3</v>
      </c>
    </row>
    <row r="166" spans="10:23" x14ac:dyDescent="0.25">
      <c r="J166" s="2" t="s">
        <v>21</v>
      </c>
      <c r="K166" s="2"/>
      <c r="L166" s="2"/>
      <c r="M166" s="2"/>
      <c r="N166" s="2"/>
      <c r="O166" s="2"/>
    </row>
    <row r="167" spans="10:23" x14ac:dyDescent="0.25">
      <c r="J167" s="26" t="s">
        <v>0</v>
      </c>
      <c r="K167" s="27"/>
      <c r="L167" s="27"/>
      <c r="M167" s="27"/>
      <c r="N167" s="27"/>
      <c r="O167" s="28"/>
    </row>
    <row r="168" spans="10:23" x14ac:dyDescent="0.25">
      <c r="J168" s="4" t="s">
        <v>1</v>
      </c>
      <c r="K168" s="4" t="s">
        <v>2</v>
      </c>
      <c r="L168" s="4" t="s">
        <v>3</v>
      </c>
      <c r="M168" s="4" t="s">
        <v>4</v>
      </c>
      <c r="N168" s="4" t="s">
        <v>5</v>
      </c>
      <c r="O168" s="4" t="s">
        <v>11</v>
      </c>
    </row>
    <row r="169" spans="10:23" x14ac:dyDescent="0.25">
      <c r="J169" s="4" t="s">
        <v>30</v>
      </c>
      <c r="K169" s="4">
        <f>K142</f>
        <v>1.4515908628989163</v>
      </c>
      <c r="L169" s="4">
        <f>L142</f>
        <v>8.5484091371010837</v>
      </c>
      <c r="M169" s="4">
        <f t="shared" ref="M169:O169" si="8">M142</f>
        <v>9.5677609998472413</v>
      </c>
      <c r="N169" s="4">
        <f t="shared" si="8"/>
        <v>8.116170136948325</v>
      </c>
      <c r="O169" s="4">
        <f t="shared" si="8"/>
        <v>10.432239000152759</v>
      </c>
    </row>
    <row r="170" spans="10:23" x14ac:dyDescent="0.25">
      <c r="J170" s="4" t="s">
        <v>69</v>
      </c>
      <c r="K170" s="4">
        <f>K143</f>
        <v>-3.0001997972089915</v>
      </c>
      <c r="L170" s="4">
        <f t="shared" ref="L170:O170" si="9">L143</f>
        <v>-1.0800999893664318</v>
      </c>
      <c r="M170" s="4">
        <f t="shared" si="9"/>
        <v>-3.3770976158520742</v>
      </c>
      <c r="N170" s="4">
        <f t="shared" si="9"/>
        <v>-1.0650872359547197</v>
      </c>
      <c r="O170" s="4">
        <f t="shared" si="9"/>
        <v>-6.0666242969415745</v>
      </c>
    </row>
    <row r="171" spans="10:23" x14ac:dyDescent="0.25">
      <c r="J171" s="4" t="s">
        <v>7</v>
      </c>
      <c r="K171" s="4">
        <v>10</v>
      </c>
      <c r="L171" s="4">
        <v>10</v>
      </c>
      <c r="M171" s="4">
        <v>10</v>
      </c>
      <c r="N171" s="4">
        <v>10</v>
      </c>
      <c r="O171" s="4">
        <v>20</v>
      </c>
    </row>
    <row r="173" spans="10:23" x14ac:dyDescent="0.25">
      <c r="J173" s="2" t="s">
        <v>33</v>
      </c>
    </row>
    <row r="174" spans="10:23" x14ac:dyDescent="0.25">
      <c r="J174" s="29" t="s">
        <v>34</v>
      </c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</row>
    <row r="175" spans="10:23" x14ac:dyDescent="0.25">
      <c r="J175" s="25" t="s">
        <v>71</v>
      </c>
      <c r="K175" s="25"/>
      <c r="L175" s="25" t="s">
        <v>72</v>
      </c>
      <c r="M175" s="25"/>
      <c r="N175" s="25" t="s">
        <v>74</v>
      </c>
      <c r="O175" s="25"/>
      <c r="P175" s="25" t="s">
        <v>77</v>
      </c>
      <c r="Q175" s="25"/>
      <c r="R175" s="25" t="s">
        <v>76</v>
      </c>
      <c r="S175" s="25"/>
      <c r="T175" s="25" t="s">
        <v>96</v>
      </c>
      <c r="U175" s="25"/>
      <c r="V175" s="25" t="s">
        <v>92</v>
      </c>
      <c r="W175" s="25"/>
    </row>
    <row r="176" spans="10:23" x14ac:dyDescent="0.25">
      <c r="J176" s="4" t="s">
        <v>67</v>
      </c>
      <c r="K176" s="4" t="s">
        <v>70</v>
      </c>
      <c r="L176" s="4" t="s">
        <v>39</v>
      </c>
      <c r="M176" s="4" t="s">
        <v>73</v>
      </c>
      <c r="N176" s="4" t="s">
        <v>39</v>
      </c>
      <c r="O176" s="4" t="s">
        <v>75</v>
      </c>
      <c r="P176" s="4" t="s">
        <v>39</v>
      </c>
      <c r="Q176" s="4" t="s">
        <v>78</v>
      </c>
      <c r="R176" s="4" t="s">
        <v>67</v>
      </c>
      <c r="S176" s="4" t="s">
        <v>79</v>
      </c>
      <c r="T176" s="4" t="s">
        <v>39</v>
      </c>
      <c r="U176" s="4" t="s">
        <v>78</v>
      </c>
      <c r="V176" s="4" t="s">
        <v>67</v>
      </c>
      <c r="W176" s="4" t="s">
        <v>79</v>
      </c>
    </row>
    <row r="177" spans="10:23" x14ac:dyDescent="0.25">
      <c r="J177" s="4">
        <v>4</v>
      </c>
      <c r="K177" s="4">
        <f>K149</f>
        <v>0</v>
      </c>
      <c r="L177" s="4" t="s">
        <v>2</v>
      </c>
      <c r="M177" s="4">
        <f>M149</f>
        <v>-6.3772974130610658</v>
      </c>
      <c r="N177" s="4" t="s">
        <v>2</v>
      </c>
      <c r="O177" s="4">
        <f>EXP(1/M14*M177)/(EXP(1/M14*M177)+EXP(1/M14*M178))</f>
        <v>0.26214501802136903</v>
      </c>
      <c r="P177" s="4" t="s">
        <v>2</v>
      </c>
      <c r="Q177" s="4">
        <f>K10*O177</f>
        <v>2.6214501802136905</v>
      </c>
      <c r="R177" s="4">
        <v>1</v>
      </c>
      <c r="S177" s="4">
        <f>LN((K10)/(EXP(1/M14*M177)+EXP(1/M14*M178)))</f>
        <v>7.341025081605645</v>
      </c>
      <c r="T177" s="4" t="s">
        <v>2</v>
      </c>
      <c r="U177" s="4">
        <f>U122+1/K164*(Q177-U122)</f>
        <v>1.8415439686705075</v>
      </c>
      <c r="V177" s="4">
        <v>1</v>
      </c>
      <c r="W177" s="4">
        <f>W122+1/K164*(S177-W122)</f>
        <v>7.949641865219399</v>
      </c>
    </row>
    <row r="178" spans="10:23" x14ac:dyDescent="0.25">
      <c r="J178" s="4">
        <v>3</v>
      </c>
      <c r="K178" s="4">
        <f t="shared" ref="K178:K180" si="10">K150</f>
        <v>-4.2623479743197272</v>
      </c>
      <c r="L178" s="4" t="s">
        <v>3</v>
      </c>
      <c r="M178" s="4">
        <f t="shared" ref="M178:M181" si="11">M150</f>
        <v>-5.3424479636861593</v>
      </c>
      <c r="N178" s="4" t="s">
        <v>3</v>
      </c>
      <c r="O178" s="4">
        <f>EXP(1/M14*M178)/(EXP(1/M14*M177)+EXP(1/M14*M178))</f>
        <v>0.73785498197863097</v>
      </c>
      <c r="P178" s="4" t="s">
        <v>3</v>
      </c>
      <c r="Q178" s="4">
        <f>K10*O178</f>
        <v>7.3785498197863095</v>
      </c>
      <c r="R178" s="4">
        <v>2</v>
      </c>
      <c r="S178" s="4">
        <f>LN((Q177+Q180)/(EXP(1/M124*M179)))</f>
        <v>1.0474078084832668</v>
      </c>
      <c r="T178" s="4" t="s">
        <v>3</v>
      </c>
      <c r="U178" s="4">
        <f>U123+1/K164*(Q178-U123)</f>
        <v>8.1584560313294929</v>
      </c>
      <c r="V178" s="4">
        <v>2</v>
      </c>
      <c r="W178" s="4">
        <f>W123+1/K164*(S178-W123)</f>
        <v>3.2201434467273815</v>
      </c>
    </row>
    <row r="179" spans="10:23" x14ac:dyDescent="0.25">
      <c r="J179" s="4">
        <v>2</v>
      </c>
      <c r="K179" s="4">
        <f t="shared" si="10"/>
        <v>-3.3770976158520742</v>
      </c>
      <c r="L179" s="4" t="s">
        <v>4</v>
      </c>
      <c r="M179" s="4">
        <f t="shared" si="11"/>
        <v>-3.3770976158520742</v>
      </c>
      <c r="N179" s="4" t="s">
        <v>4</v>
      </c>
      <c r="O179" s="4">
        <f>EXP(1/M14*M179)/EXP(1/M14*M179)</f>
        <v>1</v>
      </c>
      <c r="P179" s="4" t="s">
        <v>4</v>
      </c>
      <c r="Q179" s="4">
        <f>(Q177+Q180)*O179</f>
        <v>8.7855384676610804</v>
      </c>
      <c r="R179" s="4">
        <v>3</v>
      </c>
      <c r="S179" s="4">
        <f>LN((Q178)/(EXP(1/M14*M180)+EXP(1/M14*M181)))</f>
        <v>6.2609250922392121</v>
      </c>
      <c r="T179" s="4" t="s">
        <v>4</v>
      </c>
      <c r="U179" s="4">
        <f>U124+1/K164*(Q179-U124)</f>
        <v>6.1468589471984227</v>
      </c>
      <c r="V179" s="4">
        <v>3</v>
      </c>
      <c r="W179" s="4">
        <f>W124+1/K164*(S179-W124)</f>
        <v>6.8232443119670405</v>
      </c>
    </row>
    <row r="180" spans="10:23" x14ac:dyDescent="0.25">
      <c r="J180" s="4">
        <v>1</v>
      </c>
      <c r="K180" s="4">
        <f t="shared" si="10"/>
        <v>-5.0384399886115991</v>
      </c>
      <c r="L180" s="4" t="s">
        <v>5</v>
      </c>
      <c r="M180" s="4">
        <f t="shared" si="11"/>
        <v>-4.4421848518067941</v>
      </c>
      <c r="N180" s="4" t="s">
        <v>5</v>
      </c>
      <c r="O180" s="4">
        <f>EXP(1/M14*M180)/(EXP(1/M14*M180)+EXP(1/M14*M181))</f>
        <v>0.83540647390057299</v>
      </c>
      <c r="P180" s="4" t="s">
        <v>5</v>
      </c>
      <c r="Q180" s="4">
        <f>Q178*O180</f>
        <v>6.164088287447389</v>
      </c>
      <c r="R180" s="4">
        <v>4</v>
      </c>
      <c r="S180" s="4">
        <v>0</v>
      </c>
      <c r="T180" s="4" t="s">
        <v>5</v>
      </c>
      <c r="U180" s="4">
        <f>U125+1/K164*(Q180-U125)</f>
        <v>4.3053149785279148</v>
      </c>
      <c r="V180" s="4">
        <v>4</v>
      </c>
      <c r="W180" s="4">
        <f>W125+1/K164*(S180-W125)</f>
        <v>0</v>
      </c>
    </row>
    <row r="181" spans="10:23" x14ac:dyDescent="0.25">
      <c r="J181" s="4"/>
      <c r="K181" s="4"/>
      <c r="L181" s="4" t="s">
        <v>11</v>
      </c>
      <c r="M181" s="4">
        <f t="shared" si="11"/>
        <v>-6.0666242969415745</v>
      </c>
      <c r="N181" s="4" t="s">
        <v>11</v>
      </c>
      <c r="O181" s="4">
        <f>EXP(1/M14*M181)/(EXP(1/M14*M180)+EXP(1/M14*M181))</f>
        <v>0.16459352609942704</v>
      </c>
      <c r="P181" s="4" t="s">
        <v>11</v>
      </c>
      <c r="Q181" s="4">
        <f>Q178*O181</f>
        <v>1.2144615323389205</v>
      </c>
      <c r="R181" s="4"/>
      <c r="S181" s="4"/>
      <c r="T181" s="4" t="s">
        <v>11</v>
      </c>
      <c r="U181" s="4">
        <f>U126+1/K164*(Q181-U126)</f>
        <v>3.8531410528015777</v>
      </c>
      <c r="V181" s="4"/>
      <c r="W181" s="4"/>
    </row>
    <row r="183" spans="10:23" x14ac:dyDescent="0.25">
      <c r="J183" s="29" t="s">
        <v>81</v>
      </c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</row>
    <row r="184" spans="10:23" x14ac:dyDescent="0.25">
      <c r="J184" s="25" t="s">
        <v>71</v>
      </c>
      <c r="K184" s="25"/>
      <c r="L184" s="25" t="s">
        <v>72</v>
      </c>
      <c r="M184" s="25"/>
      <c r="N184" s="25" t="s">
        <v>74</v>
      </c>
      <c r="O184" s="25"/>
      <c r="P184" s="25" t="s">
        <v>77</v>
      </c>
      <c r="Q184" s="25"/>
      <c r="R184" s="25" t="s">
        <v>76</v>
      </c>
      <c r="S184" s="25"/>
      <c r="T184" s="25" t="s">
        <v>93</v>
      </c>
      <c r="U184" s="25"/>
      <c r="V184" s="25" t="s">
        <v>94</v>
      </c>
      <c r="W184" s="25"/>
    </row>
    <row r="185" spans="10:23" x14ac:dyDescent="0.25">
      <c r="J185" s="4" t="s">
        <v>67</v>
      </c>
      <c r="K185" s="4" t="s">
        <v>70</v>
      </c>
      <c r="L185" s="4" t="s">
        <v>39</v>
      </c>
      <c r="M185" s="4" t="s">
        <v>73</v>
      </c>
      <c r="N185" s="4" t="s">
        <v>39</v>
      </c>
      <c r="O185" s="4" t="s">
        <v>75</v>
      </c>
      <c r="P185" s="4" t="s">
        <v>39</v>
      </c>
      <c r="Q185" s="4" t="s">
        <v>78</v>
      </c>
      <c r="R185" s="4" t="s">
        <v>67</v>
      </c>
      <c r="S185" s="4" t="s">
        <v>79</v>
      </c>
      <c r="T185" s="4" t="s">
        <v>39</v>
      </c>
      <c r="U185" s="4" t="s">
        <v>78</v>
      </c>
      <c r="V185" s="4" t="s">
        <v>67</v>
      </c>
      <c r="W185" s="4" t="s">
        <v>79</v>
      </c>
    </row>
    <row r="186" spans="10:23" x14ac:dyDescent="0.25">
      <c r="J186" s="4">
        <v>4</v>
      </c>
      <c r="K186" s="4">
        <f>K158</f>
        <v>0</v>
      </c>
      <c r="L186" s="4" t="s">
        <v>4</v>
      </c>
      <c r="M186" s="4">
        <f>M158</f>
        <v>-3.3770976158520742</v>
      </c>
      <c r="N186" s="4" t="s">
        <v>4</v>
      </c>
      <c r="O186" s="4">
        <f>EXP(1/M14*M186)/EXP(1/M14*M186)</f>
        <v>1</v>
      </c>
      <c r="P186" s="4" t="s">
        <v>4</v>
      </c>
      <c r="Q186" s="4">
        <f>Q187*O186</f>
        <v>8.3540647390057305</v>
      </c>
      <c r="R186" s="4">
        <v>2</v>
      </c>
      <c r="S186" s="4">
        <f>LN((Q187)/(EXP(1/M14*M186)))</f>
        <v>5.4998458313590524</v>
      </c>
      <c r="T186" s="4" t="s">
        <v>4</v>
      </c>
      <c r="U186" s="4">
        <f>U131+1/K164*(Q186-U131)</f>
        <v>5.944849454922009</v>
      </c>
      <c r="V186" s="4">
        <v>2</v>
      </c>
      <c r="W186" s="4">
        <f>W131+1/K164*(S186-W131)</f>
        <v>5.2168793926278543</v>
      </c>
    </row>
    <row r="187" spans="10:23" x14ac:dyDescent="0.25">
      <c r="J187" s="4">
        <v>3</v>
      </c>
      <c r="K187" s="4">
        <f t="shared" ref="K187:K188" si="12">K159</f>
        <v>-4.2623479743197272</v>
      </c>
      <c r="L187" s="4" t="s">
        <v>5</v>
      </c>
      <c r="M187" s="4">
        <f t="shared" ref="M187:M188" si="13">M159</f>
        <v>-4.4421848518067941</v>
      </c>
      <c r="N187" s="4" t="s">
        <v>5</v>
      </c>
      <c r="O187" s="4">
        <f>EXP(1/M14*M187)/(EXP(1/M14*M187)+EXP(1/M14*M188))</f>
        <v>0.83540647390057299</v>
      </c>
      <c r="P187" s="4" t="s">
        <v>5</v>
      </c>
      <c r="Q187" s="4">
        <f>L10*O187</f>
        <v>8.3540647390057305</v>
      </c>
      <c r="R187" s="4">
        <v>3</v>
      </c>
      <c r="S187" s="4">
        <f>LN((L10)/(EXP(1/M14*M187)+EXP(1/M14*M188)))</f>
        <v>6.5649330673137722</v>
      </c>
      <c r="T187" s="4" t="s">
        <v>5</v>
      </c>
      <c r="U187" s="4">
        <f>U132+1/K164*(Q187-U132)</f>
        <v>5.944849454922009</v>
      </c>
      <c r="V187" s="4">
        <v>3</v>
      </c>
      <c r="W187" s="4">
        <f>W132+1/K164*(S187-W132)</f>
        <v>7.0385751379461441</v>
      </c>
    </row>
    <row r="188" spans="10:23" x14ac:dyDescent="0.25">
      <c r="J188" s="4">
        <v>2</v>
      </c>
      <c r="K188" s="4">
        <f t="shared" si="12"/>
        <v>-3.3770976158520742</v>
      </c>
      <c r="L188" s="4" t="s">
        <v>11</v>
      </c>
      <c r="M188" s="4">
        <f t="shared" si="13"/>
        <v>-6.0666242969415745</v>
      </c>
      <c r="N188" s="4" t="s">
        <v>11</v>
      </c>
      <c r="O188" s="4">
        <f>EXP(1/M14*M188)/(EXP(1/M14*M187)+EXP(1/M14*M188))</f>
        <v>0.16459352609942704</v>
      </c>
      <c r="P188" s="4" t="s">
        <v>11</v>
      </c>
      <c r="Q188" s="4">
        <f>L10*O188</f>
        <v>1.6459352609942703</v>
      </c>
      <c r="R188" s="4">
        <v>4</v>
      </c>
      <c r="S188" s="4">
        <v>0</v>
      </c>
      <c r="T188" s="4" t="s">
        <v>11</v>
      </c>
      <c r="U188" s="4">
        <f>U133+1/K164*(Q188-U133)</f>
        <v>4.055150545077991</v>
      </c>
      <c r="V188" s="4">
        <v>4</v>
      </c>
      <c r="W188" s="4">
        <f>W133+1/K164*(S188-W133)</f>
        <v>0</v>
      </c>
    </row>
    <row r="190" spans="10:23" x14ac:dyDescent="0.25">
      <c r="J190" s="3" t="s">
        <v>84</v>
      </c>
      <c r="K190" s="3"/>
      <c r="L190" s="3"/>
      <c r="M190" s="3"/>
      <c r="N190" s="3"/>
      <c r="O190" s="3"/>
    </row>
    <row r="192" spans="10:23" x14ac:dyDescent="0.25">
      <c r="J192" s="2" t="s">
        <v>95</v>
      </c>
      <c r="K192" s="3"/>
      <c r="L192" s="3"/>
      <c r="M192" s="3"/>
      <c r="N192" s="3"/>
      <c r="O192" s="2"/>
    </row>
    <row r="193" spans="10:15" x14ac:dyDescent="0.25">
      <c r="J193" s="26" t="s">
        <v>0</v>
      </c>
      <c r="K193" s="27"/>
      <c r="L193" s="27"/>
      <c r="M193" s="27"/>
      <c r="N193" s="27"/>
      <c r="O193" s="28"/>
    </row>
    <row r="194" spans="10:15" x14ac:dyDescent="0.25">
      <c r="J194" s="4" t="s">
        <v>1</v>
      </c>
      <c r="K194" s="4" t="s">
        <v>2</v>
      </c>
      <c r="L194" s="4" t="s">
        <v>3</v>
      </c>
      <c r="M194" s="4" t="s">
        <v>4</v>
      </c>
      <c r="N194" s="4" t="s">
        <v>5</v>
      </c>
      <c r="O194" s="4" t="s">
        <v>6</v>
      </c>
    </row>
    <row r="195" spans="10:15" x14ac:dyDescent="0.25">
      <c r="J195" s="4" t="s">
        <v>19</v>
      </c>
      <c r="K195" s="4">
        <v>3</v>
      </c>
      <c r="L195" s="4">
        <v>1</v>
      </c>
      <c r="M195" s="4">
        <v>3</v>
      </c>
      <c r="N195" s="4">
        <v>1</v>
      </c>
      <c r="O195" s="4">
        <v>6</v>
      </c>
    </row>
    <row r="196" spans="10:15" x14ac:dyDescent="0.25">
      <c r="J196" s="4" t="s">
        <v>7</v>
      </c>
      <c r="K196" s="4">
        <v>10</v>
      </c>
      <c r="L196" s="4">
        <v>10</v>
      </c>
      <c r="M196" s="4">
        <v>10</v>
      </c>
      <c r="N196" s="4">
        <v>10</v>
      </c>
      <c r="O196" s="4">
        <v>20</v>
      </c>
    </row>
    <row r="197" spans="10:15" x14ac:dyDescent="0.25">
      <c r="J197" s="4" t="s">
        <v>30</v>
      </c>
      <c r="K197" s="4">
        <f>U177</f>
        <v>1.8415439686705075</v>
      </c>
      <c r="L197" s="4">
        <f>U178</f>
        <v>8.1584560313294929</v>
      </c>
      <c r="M197" s="4">
        <f>U179+U186</f>
        <v>12.091708402120432</v>
      </c>
      <c r="N197" s="4">
        <f>U180+U187</f>
        <v>10.250164433449925</v>
      </c>
      <c r="O197" s="4">
        <f>U181+U188</f>
        <v>7.9082915978795683</v>
      </c>
    </row>
    <row r="198" spans="10:15" x14ac:dyDescent="0.25">
      <c r="J198" s="4" t="s">
        <v>69</v>
      </c>
      <c r="K198" s="4">
        <f>-K195*(1+K14*(K197/K196)^L14)</f>
        <v>-3.0005175363801366</v>
      </c>
      <c r="L198" s="4">
        <f>-L195*(1+K14*(L197/L196)^L14)</f>
        <v>-1.0664543123373229</v>
      </c>
      <c r="M198" s="4">
        <f>-M195*(1+K14*(M197/M196)^L14)</f>
        <v>-3.961973648160197</v>
      </c>
      <c r="N198" s="4">
        <f>-N195*(1+K14*(N197/N196)^L14)</f>
        <v>-1.1655825584598569</v>
      </c>
      <c r="O198" s="4">
        <f>-O195*(1+K14*(O197/O196)^L14)</f>
        <v>-6.0220015473011674</v>
      </c>
    </row>
    <row r="200" spans="10:15" x14ac:dyDescent="0.25">
      <c r="J200" s="2" t="s">
        <v>33</v>
      </c>
    </row>
    <row r="201" spans="10:15" x14ac:dyDescent="0.25">
      <c r="J201" s="24" t="s">
        <v>86</v>
      </c>
      <c r="K201" s="24"/>
      <c r="L201" s="24"/>
      <c r="M201" s="24"/>
      <c r="N201" s="24"/>
      <c r="O201" s="24"/>
    </row>
    <row r="202" spans="10:15" x14ac:dyDescent="0.25">
      <c r="J202" s="25" t="s">
        <v>71</v>
      </c>
      <c r="K202" s="25"/>
      <c r="L202" s="25" t="s">
        <v>72</v>
      </c>
      <c r="M202" s="25"/>
      <c r="N202" s="25" t="s">
        <v>88</v>
      </c>
      <c r="O202" s="25"/>
    </row>
    <row r="203" spans="10:15" x14ac:dyDescent="0.25">
      <c r="J203" s="4" t="s">
        <v>67</v>
      </c>
      <c r="K203" s="4" t="s">
        <v>70</v>
      </c>
      <c r="L203" s="4" t="s">
        <v>39</v>
      </c>
      <c r="M203" s="4" t="s">
        <v>73</v>
      </c>
      <c r="N203" s="4" t="s">
        <v>39</v>
      </c>
      <c r="O203" s="11" t="s">
        <v>89</v>
      </c>
    </row>
    <row r="204" spans="10:15" x14ac:dyDescent="0.25">
      <c r="J204" s="4">
        <v>4</v>
      </c>
      <c r="K204" s="4">
        <f>0</f>
        <v>0</v>
      </c>
      <c r="L204" s="4" t="s">
        <v>2</v>
      </c>
      <c r="M204" s="4">
        <f>K198+K206</f>
        <v>-6.9624911845403332</v>
      </c>
      <c r="N204" s="4" t="s">
        <v>2</v>
      </c>
      <c r="O204" s="12">
        <f>(LN(U177)-1/M14*M204-W177)^2</f>
        <v>0.14178715182246129</v>
      </c>
    </row>
    <row r="205" spans="10:15" x14ac:dyDescent="0.25">
      <c r="J205" s="4">
        <v>3</v>
      </c>
      <c r="K205" s="4">
        <f>M14*LN(EXP(1/M14*(O198+K204))+EXP(1/M14*(N198+K206)))</f>
        <v>-4.7847935820965599</v>
      </c>
      <c r="L205" s="4" t="s">
        <v>3</v>
      </c>
      <c r="M205" s="4">
        <f>L198+K205</f>
        <v>-5.8512478944338824</v>
      </c>
      <c r="N205" s="4" t="s">
        <v>3</v>
      </c>
      <c r="O205" s="12">
        <f>(LN(U178)-1/M14*M205-W177)^2</f>
        <v>4.3687927973870877E-7</v>
      </c>
    </row>
    <row r="206" spans="10:15" x14ac:dyDescent="0.25">
      <c r="J206" s="4">
        <v>2</v>
      </c>
      <c r="K206" s="4">
        <f>M14*LN(EXP(1/M14*(M198+K204)))</f>
        <v>-3.961973648160197</v>
      </c>
      <c r="L206" s="4" t="s">
        <v>4</v>
      </c>
      <c r="M206" s="4">
        <f>M198+K204</f>
        <v>-3.961973648160197</v>
      </c>
      <c r="N206" s="4" t="s">
        <v>4</v>
      </c>
      <c r="O206" s="12">
        <f>(LN(U179)-1/M14*M206-W178)^2</f>
        <v>6.5421945985308945</v>
      </c>
    </row>
    <row r="207" spans="10:15" x14ac:dyDescent="0.25">
      <c r="J207" s="4">
        <v>1</v>
      </c>
      <c r="K207" s="4">
        <f>M14*LN(EXP(1/M14*(K198+K206))+EXP(1/M14*(L198+K205)))</f>
        <v>-5.5667086467723825</v>
      </c>
      <c r="L207" s="4" t="s">
        <v>5</v>
      </c>
      <c r="M207" s="4">
        <f>N198+K206</f>
        <v>-5.1275562066200537</v>
      </c>
      <c r="N207" s="4" t="s">
        <v>5</v>
      </c>
      <c r="O207" s="12">
        <f>(LN(U180)-1/M14*M207-W179)^2</f>
        <v>5.5619469984107099E-2</v>
      </c>
    </row>
    <row r="208" spans="10:15" x14ac:dyDescent="0.25">
      <c r="J208" s="4"/>
      <c r="K208" s="4"/>
      <c r="L208" s="4" t="s">
        <v>11</v>
      </c>
      <c r="M208" s="4">
        <f>O198+K204</f>
        <v>-6.0220015473011674</v>
      </c>
      <c r="N208" s="4" t="s">
        <v>11</v>
      </c>
      <c r="O208" s="12">
        <f>(LN(U181)-1/M14*M208-W179)^2</f>
        <v>0.2999160415055912</v>
      </c>
    </row>
    <row r="210" spans="10:15" x14ac:dyDescent="0.25">
      <c r="J210" s="24" t="s">
        <v>87</v>
      </c>
      <c r="K210" s="24"/>
      <c r="L210" s="24"/>
      <c r="M210" s="24"/>
      <c r="N210" s="24"/>
      <c r="O210" s="24"/>
    </row>
    <row r="211" spans="10:15" x14ac:dyDescent="0.25">
      <c r="J211" s="25" t="s">
        <v>71</v>
      </c>
      <c r="K211" s="25"/>
      <c r="L211" s="25" t="s">
        <v>72</v>
      </c>
      <c r="M211" s="25"/>
      <c r="N211" s="25" t="s">
        <v>88</v>
      </c>
      <c r="O211" s="25"/>
    </row>
    <row r="212" spans="10:15" x14ac:dyDescent="0.25">
      <c r="J212" s="4" t="s">
        <v>67</v>
      </c>
      <c r="K212" s="4" t="s">
        <v>70</v>
      </c>
      <c r="L212" s="4" t="s">
        <v>39</v>
      </c>
      <c r="M212" s="4" t="s">
        <v>73</v>
      </c>
      <c r="N212" s="4" t="s">
        <v>39</v>
      </c>
      <c r="O212" s="11" t="s">
        <v>89</v>
      </c>
    </row>
    <row r="213" spans="10:15" x14ac:dyDescent="0.25">
      <c r="J213" s="4">
        <v>4</v>
      </c>
      <c r="K213" s="4">
        <f>0</f>
        <v>0</v>
      </c>
      <c r="L213" s="4" t="s">
        <v>4</v>
      </c>
      <c r="M213" s="4">
        <f>M198+K213</f>
        <v>-3.961973648160197</v>
      </c>
      <c r="N213" s="4" t="s">
        <v>4</v>
      </c>
      <c r="O213" s="12">
        <f>(LN(U186)-1/M14*M213-W186)^2</f>
        <v>0.27838229708307466</v>
      </c>
    </row>
    <row r="214" spans="10:15" x14ac:dyDescent="0.25">
      <c r="J214" s="4">
        <v>3</v>
      </c>
      <c r="K214" s="4">
        <f>M14*LN(EXP(1/M14*(O198+K213))+EXP(1/M14*(N198+K215)))</f>
        <v>-4.7847935820965599</v>
      </c>
      <c r="L214" s="4" t="s">
        <v>5</v>
      </c>
      <c r="M214" s="4">
        <f>N198+K215</f>
        <v>-5.1275562066200537</v>
      </c>
      <c r="N214" s="4" t="s">
        <v>5</v>
      </c>
      <c r="O214" s="12">
        <f>(LN(U187)-1/M14*M214-W187)^2</f>
        <v>1.6510637230116792E-2</v>
      </c>
    </row>
    <row r="215" spans="10:15" x14ac:dyDescent="0.25">
      <c r="J215" s="4">
        <v>2</v>
      </c>
      <c r="K215" s="4">
        <f>M14*LN(EXP(1/M14*(M198+K213)))</f>
        <v>-3.961973648160197</v>
      </c>
      <c r="L215" s="4" t="s">
        <v>11</v>
      </c>
      <c r="M215" s="4">
        <f>O198+K213</f>
        <v>-6.0220015473011674</v>
      </c>
      <c r="N215" s="4" t="s">
        <v>11</v>
      </c>
      <c r="O215" s="12">
        <f>(LN(U188)-1/M14*M215-W187)^2</f>
        <v>0.14700646564961073</v>
      </c>
    </row>
    <row r="216" spans="10:15" x14ac:dyDescent="0.25">
      <c r="N216" s="3"/>
      <c r="O216" s="13"/>
    </row>
    <row r="217" spans="10:15" x14ac:dyDescent="0.25">
      <c r="J217" s="11" t="s">
        <v>90</v>
      </c>
      <c r="K217" s="11">
        <f>(SUM(O204:O208)+SUM(O213:O215))/2</f>
        <v>3.7407085493425676</v>
      </c>
      <c r="N217" s="3"/>
      <c r="O217" s="13"/>
    </row>
    <row r="219" spans="10:15" s="7" customFormat="1" x14ac:dyDescent="0.25">
      <c r="J219" s="7" t="s">
        <v>57</v>
      </c>
      <c r="K219" s="7">
        <v>4</v>
      </c>
    </row>
    <row r="221" spans="10:15" x14ac:dyDescent="0.25">
      <c r="J221" s="2" t="s">
        <v>21</v>
      </c>
      <c r="K221" s="2"/>
      <c r="L221" s="2"/>
      <c r="M221" s="2"/>
      <c r="N221" s="2"/>
      <c r="O221" s="2"/>
    </row>
    <row r="222" spans="10:15" x14ac:dyDescent="0.25">
      <c r="J222" s="26" t="s">
        <v>0</v>
      </c>
      <c r="K222" s="27"/>
      <c r="L222" s="27"/>
      <c r="M222" s="27"/>
      <c r="N222" s="27"/>
      <c r="O222" s="28"/>
    </row>
    <row r="223" spans="10:15" x14ac:dyDescent="0.25">
      <c r="J223" s="4" t="s">
        <v>1</v>
      </c>
      <c r="K223" s="4" t="s">
        <v>2</v>
      </c>
      <c r="L223" s="4" t="s">
        <v>3</v>
      </c>
      <c r="M223" s="4" t="s">
        <v>4</v>
      </c>
      <c r="N223" s="4" t="s">
        <v>5</v>
      </c>
      <c r="O223" s="4" t="s">
        <v>11</v>
      </c>
    </row>
    <row r="224" spans="10:15" x14ac:dyDescent="0.25">
      <c r="J224" s="4" t="s">
        <v>30</v>
      </c>
      <c r="K224" s="4">
        <f>K197</f>
        <v>1.8415439686705075</v>
      </c>
      <c r="L224" s="4">
        <f>L197</f>
        <v>8.1584560313294929</v>
      </c>
      <c r="M224" s="4">
        <f t="shared" ref="M224:O224" si="14">M197</f>
        <v>12.091708402120432</v>
      </c>
      <c r="N224" s="4">
        <f t="shared" si="14"/>
        <v>10.250164433449925</v>
      </c>
      <c r="O224" s="4">
        <f t="shared" si="14"/>
        <v>7.9082915978795683</v>
      </c>
    </row>
    <row r="225" spans="10:23" x14ac:dyDescent="0.25">
      <c r="J225" s="4" t="s">
        <v>69</v>
      </c>
      <c r="K225" s="4">
        <f>K198</f>
        <v>-3.0005175363801366</v>
      </c>
      <c r="L225" s="4">
        <f t="shared" ref="L225:O225" si="15">L198</f>
        <v>-1.0664543123373229</v>
      </c>
      <c r="M225" s="4">
        <f t="shared" si="15"/>
        <v>-3.961973648160197</v>
      </c>
      <c r="N225" s="4">
        <f t="shared" si="15"/>
        <v>-1.1655825584598569</v>
      </c>
      <c r="O225" s="4">
        <f t="shared" si="15"/>
        <v>-6.0220015473011674</v>
      </c>
    </row>
    <row r="226" spans="10:23" x14ac:dyDescent="0.25">
      <c r="J226" s="4" t="s">
        <v>7</v>
      </c>
      <c r="K226" s="4">
        <v>10</v>
      </c>
      <c r="L226" s="4">
        <v>10</v>
      </c>
      <c r="M226" s="4">
        <v>10</v>
      </c>
      <c r="N226" s="4">
        <v>10</v>
      </c>
      <c r="O226" s="4">
        <v>20</v>
      </c>
    </row>
    <row r="228" spans="10:23" x14ac:dyDescent="0.25">
      <c r="J228" s="2" t="s">
        <v>33</v>
      </c>
    </row>
    <row r="229" spans="10:23" x14ac:dyDescent="0.25">
      <c r="J229" s="29" t="s">
        <v>34</v>
      </c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</row>
    <row r="230" spans="10:23" x14ac:dyDescent="0.25">
      <c r="J230" s="25" t="s">
        <v>71</v>
      </c>
      <c r="K230" s="25"/>
      <c r="L230" s="25" t="s">
        <v>72</v>
      </c>
      <c r="M230" s="25"/>
      <c r="N230" s="25" t="s">
        <v>74</v>
      </c>
      <c r="O230" s="25"/>
      <c r="P230" s="25" t="s">
        <v>77</v>
      </c>
      <c r="Q230" s="25"/>
      <c r="R230" s="25" t="s">
        <v>76</v>
      </c>
      <c r="S230" s="25"/>
      <c r="T230" s="25" t="s">
        <v>97</v>
      </c>
      <c r="U230" s="25"/>
      <c r="V230" s="25" t="s">
        <v>92</v>
      </c>
      <c r="W230" s="25"/>
    </row>
    <row r="231" spans="10:23" x14ac:dyDescent="0.25">
      <c r="J231" s="4" t="s">
        <v>67</v>
      </c>
      <c r="K231" s="4" t="s">
        <v>70</v>
      </c>
      <c r="L231" s="4" t="s">
        <v>39</v>
      </c>
      <c r="M231" s="4" t="s">
        <v>73</v>
      </c>
      <c r="N231" s="4" t="s">
        <v>39</v>
      </c>
      <c r="O231" s="4" t="s">
        <v>75</v>
      </c>
      <c r="P231" s="4" t="s">
        <v>39</v>
      </c>
      <c r="Q231" s="4" t="s">
        <v>78</v>
      </c>
      <c r="R231" s="4" t="s">
        <v>67</v>
      </c>
      <c r="S231" s="4" t="s">
        <v>79</v>
      </c>
      <c r="T231" s="4" t="s">
        <v>39</v>
      </c>
      <c r="U231" s="4" t="s">
        <v>78</v>
      </c>
      <c r="V231" s="4" t="s">
        <v>67</v>
      </c>
      <c r="W231" s="4" t="s">
        <v>79</v>
      </c>
    </row>
    <row r="232" spans="10:23" x14ac:dyDescent="0.25">
      <c r="J232" s="4">
        <v>4</v>
      </c>
      <c r="K232" s="4">
        <f>K204</f>
        <v>0</v>
      </c>
      <c r="L232" s="4" t="s">
        <v>2</v>
      </c>
      <c r="M232" s="4">
        <f>M204</f>
        <v>-6.9624911845403332</v>
      </c>
      <c r="N232" s="4" t="s">
        <v>2</v>
      </c>
      <c r="O232" s="4">
        <f>EXP(1/M14*M232)/(EXP(1/M14*M232)+EXP(1/M14*M233))</f>
        <v>0.24763917351851877</v>
      </c>
      <c r="P232" s="4" t="s">
        <v>2</v>
      </c>
      <c r="Q232" s="4">
        <f>K10*O232</f>
        <v>2.4763917351851878</v>
      </c>
      <c r="R232" s="4">
        <v>1</v>
      </c>
      <c r="S232" s="4">
        <f>LN((K10)/(EXP(1/M14*M232)+EXP(1/M14*M233)))</f>
        <v>7.8692937397664275</v>
      </c>
      <c r="T232" s="4" t="s">
        <v>2</v>
      </c>
      <c r="U232" s="4">
        <f>U177+1/K219*(Q232-U177)</f>
        <v>2.0002559102991775</v>
      </c>
      <c r="V232" s="4">
        <v>1</v>
      </c>
      <c r="W232" s="4">
        <f>W177+1/K219*(S232-W177)</f>
        <v>7.9295548338561561</v>
      </c>
    </row>
    <row r="233" spans="10:23" x14ac:dyDescent="0.25">
      <c r="J233" s="4">
        <v>3</v>
      </c>
      <c r="K233" s="4">
        <f t="shared" ref="K233:K235" si="16">K205</f>
        <v>-4.7847935820965599</v>
      </c>
      <c r="L233" s="4" t="s">
        <v>3</v>
      </c>
      <c r="M233" s="4">
        <f t="shared" ref="M233:M236" si="17">M205</f>
        <v>-5.8512478944338824</v>
      </c>
      <c r="N233" s="4" t="s">
        <v>3</v>
      </c>
      <c r="O233" s="4">
        <f>EXP(1/M14*M233)/(EXP(1/M14*M232)+EXP(1/M14*M233))</f>
        <v>0.75236082648148128</v>
      </c>
      <c r="P233" s="4" t="s">
        <v>3</v>
      </c>
      <c r="Q233" s="4">
        <f>K10*O233</f>
        <v>7.523608264814813</v>
      </c>
      <c r="R233" s="4">
        <v>2</v>
      </c>
      <c r="S233" s="4">
        <f>LN((Q232+Q235)/(EXP(1/M14*M234)))</f>
        <v>6.0182360108298774</v>
      </c>
      <c r="T233" s="4" t="s">
        <v>3</v>
      </c>
      <c r="U233" s="4">
        <f>U178+1/K219*(Q233-U178)</f>
        <v>7.9997440897008225</v>
      </c>
      <c r="V233" s="4">
        <v>2</v>
      </c>
      <c r="W233" s="4">
        <f>W178+1/K219*(S233-W178)</f>
        <v>3.9196665877530057</v>
      </c>
    </row>
    <row r="234" spans="10:23" x14ac:dyDescent="0.25">
      <c r="J234" s="4">
        <v>2</v>
      </c>
      <c r="K234" s="4">
        <f t="shared" si="16"/>
        <v>-3.961973648160197</v>
      </c>
      <c r="L234" s="4" t="s">
        <v>4</v>
      </c>
      <c r="M234" s="4">
        <f t="shared" si="17"/>
        <v>-3.961973648160197</v>
      </c>
      <c r="N234" s="4" t="s">
        <v>4</v>
      </c>
      <c r="O234" s="4">
        <f>EXP(1/M14*M234)/EXP(1/M14*M234)</f>
        <v>1</v>
      </c>
      <c r="P234" s="4" t="s">
        <v>4</v>
      </c>
      <c r="Q234" s="4">
        <f>(Q232+Q235)*O234</f>
        <v>7.8166991562831925</v>
      </c>
      <c r="R234" s="4">
        <v>3</v>
      </c>
      <c r="S234" s="4">
        <f>LN((Q233)/(EXP(1/M14*M235)+EXP(1/M14*M236)))</f>
        <v>6.802839427429106</v>
      </c>
      <c r="T234" s="4" t="s">
        <v>4</v>
      </c>
      <c r="U234" s="4">
        <f>U179+1/K219*(Q234-U179)</f>
        <v>6.5643189994696147</v>
      </c>
      <c r="V234" s="4">
        <v>3</v>
      </c>
      <c r="W234" s="4">
        <f>W179+1/K219*(S234-W179)</f>
        <v>6.8181430908325567</v>
      </c>
    </row>
    <row r="235" spans="10:23" x14ac:dyDescent="0.25">
      <c r="J235" s="4">
        <v>1</v>
      </c>
      <c r="K235" s="4">
        <f t="shared" si="16"/>
        <v>-5.5667086467723825</v>
      </c>
      <c r="L235" s="4" t="s">
        <v>5</v>
      </c>
      <c r="M235" s="4">
        <f t="shared" si="17"/>
        <v>-5.1275562066200537</v>
      </c>
      <c r="N235" s="4" t="s">
        <v>5</v>
      </c>
      <c r="O235" s="4">
        <f>EXP(1/M14*M235)/(EXP(1/M14*M235)+EXP(1/M14*M236))</f>
        <v>0.70980668226344068</v>
      </c>
      <c r="P235" s="4" t="s">
        <v>5</v>
      </c>
      <c r="Q235" s="4">
        <f>Q233*O235</f>
        <v>5.3403074210980046</v>
      </c>
      <c r="R235" s="4">
        <v>4</v>
      </c>
      <c r="S235" s="4">
        <v>0</v>
      </c>
      <c r="T235" s="4" t="s">
        <v>5</v>
      </c>
      <c r="U235" s="4">
        <f>U180+1/K219*(Q235-U180)</f>
        <v>4.5640630891704372</v>
      </c>
      <c r="V235" s="4">
        <v>4</v>
      </c>
      <c r="W235" s="4">
        <f>W180+1/K219*(S235-W180)</f>
        <v>0</v>
      </c>
    </row>
    <row r="236" spans="10:23" x14ac:dyDescent="0.25">
      <c r="J236" s="4"/>
      <c r="K236" s="4"/>
      <c r="L236" s="4" t="s">
        <v>11</v>
      </c>
      <c r="M236" s="4">
        <f t="shared" si="17"/>
        <v>-6.0220015473011674</v>
      </c>
      <c r="N236" s="4" t="s">
        <v>11</v>
      </c>
      <c r="O236" s="4">
        <f>EXP(1/M14*M236)/(EXP(1/M14*M235)+EXP(1/M14*M236))</f>
        <v>0.29019331773655926</v>
      </c>
      <c r="P236" s="4" t="s">
        <v>11</v>
      </c>
      <c r="Q236" s="4">
        <f>Q233*O236</f>
        <v>2.1833008437168084</v>
      </c>
      <c r="R236" s="4"/>
      <c r="S236" s="4"/>
      <c r="T236" s="4" t="s">
        <v>11</v>
      </c>
      <c r="U236" s="4">
        <f>U181+1/K219*(Q236-U181)</f>
        <v>3.4356810005303853</v>
      </c>
      <c r="V236" s="4"/>
      <c r="W236" s="4"/>
    </row>
    <row r="238" spans="10:23" x14ac:dyDescent="0.25">
      <c r="J238" s="29" t="s">
        <v>81</v>
      </c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</row>
    <row r="239" spans="10:23" x14ac:dyDescent="0.25">
      <c r="J239" s="25" t="s">
        <v>71</v>
      </c>
      <c r="K239" s="25"/>
      <c r="L239" s="25" t="s">
        <v>72</v>
      </c>
      <c r="M239" s="25"/>
      <c r="N239" s="25" t="s">
        <v>74</v>
      </c>
      <c r="O239" s="25"/>
      <c r="P239" s="25" t="s">
        <v>77</v>
      </c>
      <c r="Q239" s="25"/>
      <c r="R239" s="25" t="s">
        <v>76</v>
      </c>
      <c r="S239" s="25"/>
      <c r="T239" s="25" t="s">
        <v>93</v>
      </c>
      <c r="U239" s="25"/>
      <c r="V239" s="25" t="s">
        <v>94</v>
      </c>
      <c r="W239" s="25"/>
    </row>
    <row r="240" spans="10:23" x14ac:dyDescent="0.25">
      <c r="J240" s="4" t="s">
        <v>67</v>
      </c>
      <c r="K240" s="4" t="s">
        <v>70</v>
      </c>
      <c r="L240" s="4" t="s">
        <v>39</v>
      </c>
      <c r="M240" s="4" t="s">
        <v>73</v>
      </c>
      <c r="N240" s="4" t="s">
        <v>39</v>
      </c>
      <c r="O240" s="4" t="s">
        <v>75</v>
      </c>
      <c r="P240" s="4" t="s">
        <v>39</v>
      </c>
      <c r="Q240" s="4" t="s">
        <v>78</v>
      </c>
      <c r="R240" s="4" t="s">
        <v>67</v>
      </c>
      <c r="S240" s="4" t="s">
        <v>79</v>
      </c>
      <c r="T240" s="4" t="s">
        <v>39</v>
      </c>
      <c r="U240" s="4" t="s">
        <v>78</v>
      </c>
      <c r="V240" s="4" t="s">
        <v>67</v>
      </c>
      <c r="W240" s="4" t="s">
        <v>79</v>
      </c>
    </row>
    <row r="241" spans="10:23" x14ac:dyDescent="0.25">
      <c r="J241" s="4">
        <v>4</v>
      </c>
      <c r="K241" s="4">
        <f>K213</f>
        <v>0</v>
      </c>
      <c r="L241" s="4" t="s">
        <v>4</v>
      </c>
      <c r="M241" s="4">
        <f>M213</f>
        <v>-3.961973648160197</v>
      </c>
      <c r="N241" s="4" t="s">
        <v>4</v>
      </c>
      <c r="O241" s="4">
        <f>EXP(1/M14*M241)/EXP(1/M14*M241)</f>
        <v>1</v>
      </c>
      <c r="P241" s="4" t="s">
        <v>4</v>
      </c>
      <c r="Q241" s="4">
        <f>Q242*O241</f>
        <v>7.098066822634407</v>
      </c>
      <c r="R241" s="4">
        <v>2</v>
      </c>
      <c r="S241" s="4">
        <f>LN((Q242)/(EXP(1/M14*M241)))</f>
        <v>5.9217961166307491</v>
      </c>
      <c r="T241" s="4" t="s">
        <v>4</v>
      </c>
      <c r="U241" s="4">
        <f>U186+1/K219*(Q241-U186)</f>
        <v>6.2331537968501083</v>
      </c>
      <c r="V241" s="4">
        <v>2</v>
      </c>
      <c r="W241" s="4">
        <f>W186+1/K219*(S241-W186)</f>
        <v>5.3931085736285782</v>
      </c>
    </row>
    <row r="242" spans="10:23" x14ac:dyDescent="0.25">
      <c r="J242" s="4">
        <v>3</v>
      </c>
      <c r="K242" s="4">
        <f t="shared" ref="K242:K243" si="18">K214</f>
        <v>-4.7847935820965599</v>
      </c>
      <c r="L242" s="4" t="s">
        <v>5</v>
      </c>
      <c r="M242" s="4">
        <f t="shared" ref="M242:M243" si="19">M214</f>
        <v>-5.1275562066200537</v>
      </c>
      <c r="N242" s="4" t="s">
        <v>5</v>
      </c>
      <c r="O242" s="4">
        <f>EXP(1/M14*M242)/(EXP(1/M14*M242)+EXP(1/M14*M243))</f>
        <v>0.70980668226344068</v>
      </c>
      <c r="P242" s="4" t="s">
        <v>5</v>
      </c>
      <c r="Q242" s="4">
        <f>L10*O242</f>
        <v>7.098066822634407</v>
      </c>
      <c r="R242" s="4">
        <v>3</v>
      </c>
      <c r="S242" s="4">
        <f>LN((L10)/(EXP(1/M14*M242)+EXP(1/M14*M243)))</f>
        <v>7.0873786750906058</v>
      </c>
      <c r="T242" s="4" t="s">
        <v>5</v>
      </c>
      <c r="U242" s="4">
        <f>U187+1/K219*(Q242-U187)</f>
        <v>6.2331537968501083</v>
      </c>
      <c r="V242" s="4">
        <v>3</v>
      </c>
      <c r="W242" s="4">
        <f>W187+1/K219*(S242-W187)</f>
        <v>7.0507760222322595</v>
      </c>
    </row>
    <row r="243" spans="10:23" x14ac:dyDescent="0.25">
      <c r="J243" s="4">
        <v>2</v>
      </c>
      <c r="K243" s="4">
        <f t="shared" si="18"/>
        <v>-3.961973648160197</v>
      </c>
      <c r="L243" s="4" t="s">
        <v>11</v>
      </c>
      <c r="M243" s="4">
        <f t="shared" si="19"/>
        <v>-6.0220015473011674</v>
      </c>
      <c r="N243" s="4" t="s">
        <v>11</v>
      </c>
      <c r="O243" s="4">
        <f>EXP(1/M14*M243)/(EXP(1/M14*M242)+EXP(1/M14*M243))</f>
        <v>0.29019331773655926</v>
      </c>
      <c r="P243" s="4" t="s">
        <v>11</v>
      </c>
      <c r="Q243" s="4">
        <f>L10*O243</f>
        <v>2.9019331773655925</v>
      </c>
      <c r="R243" s="4">
        <v>4</v>
      </c>
      <c r="S243" s="4">
        <v>0</v>
      </c>
      <c r="T243" s="4" t="s">
        <v>11</v>
      </c>
      <c r="U243" s="4">
        <f>U188+1/K219*(Q243-U188)</f>
        <v>3.7668462031498913</v>
      </c>
      <c r="V243" s="4">
        <v>4</v>
      </c>
      <c r="W243" s="4">
        <f>W188+1/K219*(S243-W188)</f>
        <v>0</v>
      </c>
    </row>
    <row r="245" spans="10:23" x14ac:dyDescent="0.25">
      <c r="J245" s="3" t="s">
        <v>84</v>
      </c>
      <c r="K245" s="3"/>
      <c r="L245" s="3"/>
      <c r="M245" s="3"/>
      <c r="N245" s="3"/>
      <c r="O245" s="3"/>
    </row>
    <row r="247" spans="10:23" x14ac:dyDescent="0.25">
      <c r="J247" s="2" t="s">
        <v>95</v>
      </c>
      <c r="K247" s="3"/>
      <c r="L247" s="3"/>
      <c r="M247" s="3"/>
      <c r="N247" s="3"/>
      <c r="O247" s="2"/>
    </row>
    <row r="248" spans="10:23" x14ac:dyDescent="0.25">
      <c r="J248" s="26" t="s">
        <v>0</v>
      </c>
      <c r="K248" s="27"/>
      <c r="L248" s="27"/>
      <c r="M248" s="27"/>
      <c r="N248" s="27"/>
      <c r="O248" s="28"/>
    </row>
    <row r="249" spans="10:23" x14ac:dyDescent="0.25">
      <c r="J249" s="4" t="s">
        <v>1</v>
      </c>
      <c r="K249" s="4" t="s">
        <v>2</v>
      </c>
      <c r="L249" s="4" t="s">
        <v>3</v>
      </c>
      <c r="M249" s="4" t="s">
        <v>4</v>
      </c>
      <c r="N249" s="4" t="s">
        <v>5</v>
      </c>
      <c r="O249" s="4" t="s">
        <v>6</v>
      </c>
    </row>
    <row r="250" spans="10:23" x14ac:dyDescent="0.25">
      <c r="J250" s="4" t="s">
        <v>19</v>
      </c>
      <c r="K250" s="4">
        <v>3</v>
      </c>
      <c r="L250" s="4">
        <v>1</v>
      </c>
      <c r="M250" s="4">
        <v>3</v>
      </c>
      <c r="N250" s="4">
        <v>1</v>
      </c>
      <c r="O250" s="4">
        <v>6</v>
      </c>
    </row>
    <row r="251" spans="10:23" x14ac:dyDescent="0.25">
      <c r="J251" s="4" t="s">
        <v>7</v>
      </c>
      <c r="K251" s="4">
        <v>10</v>
      </c>
      <c r="L251" s="4">
        <v>10</v>
      </c>
      <c r="M251" s="4">
        <v>10</v>
      </c>
      <c r="N251" s="4">
        <v>10</v>
      </c>
      <c r="O251" s="4">
        <v>20</v>
      </c>
    </row>
    <row r="252" spans="10:23" x14ac:dyDescent="0.25">
      <c r="J252" s="4" t="s">
        <v>30</v>
      </c>
      <c r="K252" s="4">
        <f>U232</f>
        <v>2.0002559102991775</v>
      </c>
      <c r="L252" s="4">
        <f>U233</f>
        <v>7.9997440897008225</v>
      </c>
      <c r="M252" s="4">
        <f>U234+U241</f>
        <v>12.797472796319724</v>
      </c>
      <c r="N252" s="4">
        <f>U235+U242</f>
        <v>10.797216886020546</v>
      </c>
      <c r="O252" s="4">
        <f>U236+U243</f>
        <v>7.2025272036802761</v>
      </c>
    </row>
    <row r="253" spans="10:23" x14ac:dyDescent="0.25">
      <c r="J253" s="4" t="s">
        <v>69</v>
      </c>
      <c r="K253" s="4">
        <f>-K250*(1+K14*(K252/K251)^L14)</f>
        <v>-3.000720368581566</v>
      </c>
      <c r="L253" s="4">
        <f>-L250*(1+K14*(L252/L251)^L14)</f>
        <v>-1.0614321388128241</v>
      </c>
      <c r="M253" s="4">
        <f>-M250*(1+K14*(M252/M251)^L14)</f>
        <v>-4.2070058470471201</v>
      </c>
      <c r="N253" s="4">
        <f>-N250*(1+K14*(N252/N251)^L14)</f>
        <v>-1.2038630699729009</v>
      </c>
      <c r="O253" s="4">
        <f>-O250*(1+K14*(O252/O251)^L14)</f>
        <v>-6.0151377788355713</v>
      </c>
    </row>
    <row r="255" spans="10:23" x14ac:dyDescent="0.25">
      <c r="J255" s="2" t="s">
        <v>33</v>
      </c>
    </row>
    <row r="256" spans="10:23" x14ac:dyDescent="0.25">
      <c r="J256" s="24" t="s">
        <v>86</v>
      </c>
      <c r="K256" s="24"/>
      <c r="L256" s="24"/>
      <c r="M256" s="24"/>
      <c r="N256" s="24"/>
      <c r="O256" s="24"/>
    </row>
    <row r="257" spans="10:15" x14ac:dyDescent="0.25">
      <c r="J257" s="25" t="s">
        <v>71</v>
      </c>
      <c r="K257" s="25"/>
      <c r="L257" s="25" t="s">
        <v>72</v>
      </c>
      <c r="M257" s="25"/>
      <c r="N257" s="25" t="s">
        <v>88</v>
      </c>
      <c r="O257" s="25"/>
    </row>
    <row r="258" spans="10:15" x14ac:dyDescent="0.25">
      <c r="J258" s="4" t="s">
        <v>67</v>
      </c>
      <c r="K258" s="4" t="s">
        <v>70</v>
      </c>
      <c r="L258" s="4" t="s">
        <v>39</v>
      </c>
      <c r="M258" s="4" t="s">
        <v>73</v>
      </c>
      <c r="N258" s="4" t="s">
        <v>39</v>
      </c>
      <c r="O258" s="11" t="s">
        <v>89</v>
      </c>
    </row>
    <row r="259" spans="10:15" x14ac:dyDescent="0.25">
      <c r="J259" s="4">
        <v>4</v>
      </c>
      <c r="K259" s="4">
        <f>0</f>
        <v>0</v>
      </c>
      <c r="L259" s="4" t="s">
        <v>2</v>
      </c>
      <c r="M259" s="4">
        <f>K253+K261</f>
        <v>-7.2077262156286857</v>
      </c>
      <c r="N259" s="4" t="s">
        <v>2</v>
      </c>
      <c r="O259" s="12">
        <f>(LN(U232)-1/M14*M259-W232)^2</f>
        <v>8.1530183135479094E-4</v>
      </c>
    </row>
    <row r="260" spans="10:15" x14ac:dyDescent="0.25">
      <c r="J260" s="4">
        <v>3</v>
      </c>
      <c r="K260" s="4">
        <f>M14*LN(EXP(1/M14*(O253+K259))+EXP(1/M14*(N253+K261)))</f>
        <v>-4.9748915270750258</v>
      </c>
      <c r="L260" s="4" t="s">
        <v>3</v>
      </c>
      <c r="M260" s="4">
        <f>L253+K260</f>
        <v>-6.0363236658878501</v>
      </c>
      <c r="N260" s="4" t="s">
        <v>3</v>
      </c>
      <c r="O260" s="12">
        <f>(LN(U233)-1/M14*M260-W232)^2</f>
        <v>3.4662390822441679E-2</v>
      </c>
    </row>
    <row r="261" spans="10:15" x14ac:dyDescent="0.25">
      <c r="J261" s="4">
        <v>2</v>
      </c>
      <c r="K261" s="4">
        <f>M14*LN(EXP(1/M14*(M253+K259)))</f>
        <v>-4.2070058470471201</v>
      </c>
      <c r="L261" s="4" t="s">
        <v>4</v>
      </c>
      <c r="M261" s="4">
        <f>M253+K259</f>
        <v>-4.2070058470471201</v>
      </c>
      <c r="N261" s="4" t="s">
        <v>4</v>
      </c>
      <c r="O261" s="12">
        <f>(LN(U234)-1/M14*M261-W233)^2</f>
        <v>4.7045090728773262</v>
      </c>
    </row>
    <row r="262" spans="10:15" x14ac:dyDescent="0.25">
      <c r="J262" s="4">
        <v>1</v>
      </c>
      <c r="K262" s="4">
        <f>M14*LN(EXP(1/M14*(K253+K261))+EXP(1/M14*(L253+K260)))</f>
        <v>-5.7663484832165492</v>
      </c>
      <c r="L262" s="4" t="s">
        <v>5</v>
      </c>
      <c r="M262" s="4">
        <f>N253+K261</f>
        <v>-5.4108689170200215</v>
      </c>
      <c r="N262" s="4" t="s">
        <v>5</v>
      </c>
      <c r="O262" s="12">
        <f>(LN(U235)-1/M14*M262-W234)^2</f>
        <v>1.2307479762021624E-2</v>
      </c>
    </row>
    <row r="263" spans="10:15" x14ac:dyDescent="0.25">
      <c r="J263" s="4"/>
      <c r="K263" s="4"/>
      <c r="L263" s="4" t="s">
        <v>11</v>
      </c>
      <c r="M263" s="4">
        <f>O253+K259</f>
        <v>-6.0151377788355713</v>
      </c>
      <c r="N263" s="4" t="s">
        <v>11</v>
      </c>
      <c r="O263" s="12">
        <f>(LN(U236)-1/M14*M263-W234)^2</f>
        <v>0.18594193254408653</v>
      </c>
    </row>
    <row r="265" spans="10:15" x14ac:dyDescent="0.25">
      <c r="J265" s="24" t="s">
        <v>87</v>
      </c>
      <c r="K265" s="24"/>
      <c r="L265" s="24"/>
      <c r="M265" s="24"/>
      <c r="N265" s="24"/>
      <c r="O265" s="24"/>
    </row>
    <row r="266" spans="10:15" x14ac:dyDescent="0.25">
      <c r="J266" s="25" t="s">
        <v>71</v>
      </c>
      <c r="K266" s="25"/>
      <c r="L266" s="25" t="s">
        <v>72</v>
      </c>
      <c r="M266" s="25"/>
      <c r="N266" s="25" t="s">
        <v>88</v>
      </c>
      <c r="O266" s="25"/>
    </row>
    <row r="267" spans="10:15" x14ac:dyDescent="0.25">
      <c r="J267" s="4" t="s">
        <v>67</v>
      </c>
      <c r="K267" s="4" t="s">
        <v>70</v>
      </c>
      <c r="L267" s="4" t="s">
        <v>39</v>
      </c>
      <c r="M267" s="4" t="s">
        <v>73</v>
      </c>
      <c r="N267" s="4" t="s">
        <v>39</v>
      </c>
      <c r="O267" s="11" t="s">
        <v>89</v>
      </c>
    </row>
    <row r="268" spans="10:15" x14ac:dyDescent="0.25">
      <c r="J268" s="4">
        <v>4</v>
      </c>
      <c r="K268" s="4">
        <f>0</f>
        <v>0</v>
      </c>
      <c r="L268" s="4" t="s">
        <v>4</v>
      </c>
      <c r="M268" s="4">
        <f>M253+K268</f>
        <v>-4.2070058470471201</v>
      </c>
      <c r="N268" s="4" t="s">
        <v>4</v>
      </c>
      <c r="O268" s="12">
        <f>(LN(U241)-1/M14*M268-W241)^2</f>
        <v>0.41445230928036397</v>
      </c>
    </row>
    <row r="269" spans="10:15" x14ac:dyDescent="0.25">
      <c r="J269" s="4">
        <v>3</v>
      </c>
      <c r="K269" s="4">
        <f>M14*LN(EXP(1/M14*(O253+K268))+EXP(1/M14*(N253+K270)))</f>
        <v>-4.9748915270750258</v>
      </c>
      <c r="L269" s="4" t="s">
        <v>5</v>
      </c>
      <c r="M269" s="4">
        <f>N253+K270</f>
        <v>-5.4108689170200215</v>
      </c>
      <c r="N269" s="4" t="s">
        <v>5</v>
      </c>
      <c r="O269" s="12">
        <f>(LN(U242)-1/M14*M269-W242)^2</f>
        <v>3.6090624838748947E-2</v>
      </c>
    </row>
    <row r="270" spans="10:15" x14ac:dyDescent="0.25">
      <c r="J270" s="4">
        <v>2</v>
      </c>
      <c r="K270" s="4">
        <f>M14*LN(EXP(1/M14*(M253+K268)))</f>
        <v>-4.2070058470471201</v>
      </c>
      <c r="L270" s="4" t="s">
        <v>11</v>
      </c>
      <c r="M270" s="4">
        <f>O253+K268</f>
        <v>-6.0151377788355713</v>
      </c>
      <c r="N270" s="4" t="s">
        <v>11</v>
      </c>
      <c r="O270" s="12">
        <f>(LN(U243)-1/M14*M270-W242)^2</f>
        <v>8.4448276929480301E-2</v>
      </c>
    </row>
    <row r="271" spans="10:15" x14ac:dyDescent="0.25">
      <c r="N271" s="3"/>
      <c r="O271" s="13"/>
    </row>
    <row r="272" spans="10:15" x14ac:dyDescent="0.25">
      <c r="J272" s="11" t="s">
        <v>90</v>
      </c>
      <c r="K272" s="11">
        <f>(SUM(O259:O263)+SUM(O268:O270))/2</f>
        <v>2.7366136944429122</v>
      </c>
      <c r="N272" s="3"/>
      <c r="O272" s="13"/>
    </row>
  </sheetData>
  <mergeCells count="116">
    <mergeCell ref="J3:O3"/>
    <mergeCell ref="J8:L8"/>
    <mergeCell ref="J12:M12"/>
    <mergeCell ref="J20:O20"/>
    <mergeCell ref="J28:N28"/>
    <mergeCell ref="J29:L29"/>
    <mergeCell ref="M29:N29"/>
    <mergeCell ref="J37:N37"/>
    <mergeCell ref="J38:L38"/>
    <mergeCell ref="M38:N38"/>
    <mergeCell ref="J73:W73"/>
    <mergeCell ref="J74:K74"/>
    <mergeCell ref="L74:M74"/>
    <mergeCell ref="N74:O74"/>
    <mergeCell ref="P74:Q74"/>
    <mergeCell ref="R74:S74"/>
    <mergeCell ref="T74:U74"/>
    <mergeCell ref="V74:W74"/>
    <mergeCell ref="J47:O47"/>
    <mergeCell ref="J57:O57"/>
    <mergeCell ref="J65:K65"/>
    <mergeCell ref="L65:M65"/>
    <mergeCell ref="N65:O65"/>
    <mergeCell ref="P65:Q65"/>
    <mergeCell ref="R65:S65"/>
    <mergeCell ref="T65:U65"/>
    <mergeCell ref="V65:W65"/>
    <mergeCell ref="J64:W64"/>
    <mergeCell ref="J101:K101"/>
    <mergeCell ref="L101:M101"/>
    <mergeCell ref="N92:O92"/>
    <mergeCell ref="J91:O91"/>
    <mergeCell ref="N101:O101"/>
    <mergeCell ref="J100:O100"/>
    <mergeCell ref="J83:O83"/>
    <mergeCell ref="J92:K92"/>
    <mergeCell ref="L92:M92"/>
    <mergeCell ref="J128:W128"/>
    <mergeCell ref="J129:K129"/>
    <mergeCell ref="L129:M129"/>
    <mergeCell ref="N129:O129"/>
    <mergeCell ref="P129:Q129"/>
    <mergeCell ref="R129:S129"/>
    <mergeCell ref="T129:U129"/>
    <mergeCell ref="V129:W129"/>
    <mergeCell ref="J112:O112"/>
    <mergeCell ref="J119:W119"/>
    <mergeCell ref="J120:K120"/>
    <mergeCell ref="L120:M120"/>
    <mergeCell ref="N120:O120"/>
    <mergeCell ref="P120:Q120"/>
    <mergeCell ref="R120:S120"/>
    <mergeCell ref="T120:U120"/>
    <mergeCell ref="V120:W120"/>
    <mergeCell ref="J155:O155"/>
    <mergeCell ref="J156:K156"/>
    <mergeCell ref="L156:M156"/>
    <mergeCell ref="N156:O156"/>
    <mergeCell ref="J167:O167"/>
    <mergeCell ref="J138:O138"/>
    <mergeCell ref="J146:O146"/>
    <mergeCell ref="J147:K147"/>
    <mergeCell ref="L147:M147"/>
    <mergeCell ref="N147:O147"/>
    <mergeCell ref="J183:W183"/>
    <mergeCell ref="J184:K184"/>
    <mergeCell ref="L184:M184"/>
    <mergeCell ref="N184:O184"/>
    <mergeCell ref="P184:Q184"/>
    <mergeCell ref="R184:S184"/>
    <mergeCell ref="T184:U184"/>
    <mergeCell ref="V184:W184"/>
    <mergeCell ref="J174:W174"/>
    <mergeCell ref="J175:K175"/>
    <mergeCell ref="L175:M175"/>
    <mergeCell ref="N175:O175"/>
    <mergeCell ref="P175:Q175"/>
    <mergeCell ref="R175:S175"/>
    <mergeCell ref="T175:U175"/>
    <mergeCell ref="V175:W175"/>
    <mergeCell ref="T230:U230"/>
    <mergeCell ref="V230:W230"/>
    <mergeCell ref="J210:O210"/>
    <mergeCell ref="J211:K211"/>
    <mergeCell ref="L211:M211"/>
    <mergeCell ref="N211:O211"/>
    <mergeCell ref="J222:O222"/>
    <mergeCell ref="J193:O193"/>
    <mergeCell ref="J201:O201"/>
    <mergeCell ref="J202:K202"/>
    <mergeCell ref="L202:M202"/>
    <mergeCell ref="N202:O202"/>
    <mergeCell ref="C2:H3"/>
    <mergeCell ref="J265:O265"/>
    <mergeCell ref="J266:K266"/>
    <mergeCell ref="L266:M266"/>
    <mergeCell ref="N266:O266"/>
    <mergeCell ref="J248:O248"/>
    <mergeCell ref="J256:O256"/>
    <mergeCell ref="J257:K257"/>
    <mergeCell ref="L257:M257"/>
    <mergeCell ref="N257:O257"/>
    <mergeCell ref="J238:W238"/>
    <mergeCell ref="J239:K239"/>
    <mergeCell ref="L239:M239"/>
    <mergeCell ref="N239:O239"/>
    <mergeCell ref="P239:Q239"/>
    <mergeCell ref="R239:S239"/>
    <mergeCell ref="T239:U239"/>
    <mergeCell ref="V239:W239"/>
    <mergeCell ref="J229:W229"/>
    <mergeCell ref="J230:K230"/>
    <mergeCell ref="L230:M230"/>
    <mergeCell ref="N230:O230"/>
    <mergeCell ref="P230:Q230"/>
    <mergeCell ref="R230:S230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16</xdr:col>
                <xdr:colOff>352425</xdr:colOff>
                <xdr:row>3</xdr:row>
                <xdr:rowOff>123825</xdr:rowOff>
              </from>
              <to>
                <xdr:col>20</xdr:col>
                <xdr:colOff>571500</xdr:colOff>
                <xdr:row>13</xdr:row>
                <xdr:rowOff>180975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26" r:id="rId6">
          <objectPr defaultSize="0" autoPict="0" r:id="rId7">
            <anchor moveWithCells="1">
              <from>
                <xdr:col>4</xdr:col>
                <xdr:colOff>76200</xdr:colOff>
                <xdr:row>57</xdr:row>
                <xdr:rowOff>57150</xdr:rowOff>
              </from>
              <to>
                <xdr:col>8</xdr:col>
                <xdr:colOff>752475</xdr:colOff>
                <xdr:row>68</xdr:row>
                <xdr:rowOff>114300</xdr:rowOff>
              </to>
            </anchor>
          </objectPr>
        </oleObject>
      </mc:Choice>
      <mc:Fallback>
        <oleObject progId="Visio.Drawing.15" shapeId="1026" r:id="rId6"/>
      </mc:Fallback>
    </mc:AlternateContent>
    <mc:AlternateContent xmlns:mc="http://schemas.openxmlformats.org/markup-compatibility/2006">
      <mc:Choice Requires="x14">
        <oleObject progId="Visio.Drawing.15" shapeId="1027" r:id="rId8">
          <objectPr defaultSize="0" autoPict="0" r:id="rId9">
            <anchor moveWithCells="1">
              <from>
                <xdr:col>5</xdr:col>
                <xdr:colOff>409575</xdr:colOff>
                <xdr:row>70</xdr:row>
                <xdr:rowOff>57150</xdr:rowOff>
              </from>
              <to>
                <xdr:col>8</xdr:col>
                <xdr:colOff>85725</xdr:colOff>
                <xdr:row>81</xdr:row>
                <xdr:rowOff>66675</xdr:rowOff>
              </to>
            </anchor>
          </objectPr>
        </oleObject>
      </mc:Choice>
      <mc:Fallback>
        <oleObject progId="Visio.Drawing.15" shapeId="1027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11"/>
  <sheetViews>
    <sheetView workbookViewId="0">
      <selection activeCell="N20" sqref="N20"/>
    </sheetView>
  </sheetViews>
  <sheetFormatPr defaultRowHeight="13.5" x14ac:dyDescent="0.15"/>
  <sheetData>
    <row r="5" spans="3:11" x14ac:dyDescent="0.15">
      <c r="C5" t="s">
        <v>15</v>
      </c>
      <c r="D5">
        <f>0.15</f>
        <v>0.15</v>
      </c>
    </row>
    <row r="6" spans="3:11" x14ac:dyDescent="0.15">
      <c r="C6" t="s">
        <v>16</v>
      </c>
      <c r="D6">
        <f>4</f>
        <v>4</v>
      </c>
    </row>
    <row r="7" spans="3:11" x14ac:dyDescent="0.15">
      <c r="C7" t="s">
        <v>54</v>
      </c>
      <c r="D7">
        <f>3</f>
        <v>3</v>
      </c>
    </row>
    <row r="8" spans="3:11" x14ac:dyDescent="0.15">
      <c r="C8" t="s">
        <v>7</v>
      </c>
      <c r="D8">
        <f>10</f>
        <v>10</v>
      </c>
    </row>
    <row r="10" spans="3:11" x14ac:dyDescent="0.15">
      <c r="C10" t="s">
        <v>55</v>
      </c>
      <c r="D10">
        <v>0.5</v>
      </c>
      <c r="E10">
        <v>1</v>
      </c>
      <c r="F10">
        <v>1.5</v>
      </c>
      <c r="G10">
        <v>2</v>
      </c>
      <c r="H10">
        <v>2.5</v>
      </c>
      <c r="I10">
        <v>3</v>
      </c>
      <c r="J10">
        <v>3.5</v>
      </c>
      <c r="K10">
        <v>4</v>
      </c>
    </row>
    <row r="11" spans="3:11" x14ac:dyDescent="0.15">
      <c r="C11" t="s">
        <v>56</v>
      </c>
      <c r="D11">
        <f>D7*(1+D5*(D10/D8)^D6)</f>
        <v>3.0000028125</v>
      </c>
      <c r="E11">
        <f>D7*(1+D5*(E10/D8)^D6)</f>
        <v>3.0000450000000001</v>
      </c>
      <c r="F11">
        <f>D7*(1+D5*(F10/D8)^D6)</f>
        <v>3.0002278124999995</v>
      </c>
      <c r="G11">
        <f>D7*(1+D5*(G10/D8)^D6)</f>
        <v>3.0007200000000003</v>
      </c>
      <c r="H11">
        <f>D7*(1+D5*(H10/D8)^D6)</f>
        <v>3.0017578124999997</v>
      </c>
      <c r="I11">
        <f>D7*(1+D5*(I10/D8)^D6)</f>
        <v>3.0036449999999997</v>
      </c>
      <c r="J11">
        <f>D7*(1+D5*(J10/D8)^D6)</f>
        <v>3.0067528124999998</v>
      </c>
      <c r="K11">
        <f>D7*(1+D5*(K10/D8)^D6)</f>
        <v>3.01152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validate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2020-07-31T14:26:32Z</dcterms:modified>
</cp:coreProperties>
</file>