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Gupta\Desktop\Aerodynamics_Lab\pressureAroundAirfoil\"/>
    </mc:Choice>
  </mc:AlternateContent>
  <xr:revisionPtr revIDLastSave="0" documentId="13_ncr:1_{0F86E87F-9A4F-4B8D-BC5F-CB2CD1505D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3" i="1" l="1"/>
  <c r="M104" i="1"/>
  <c r="M105" i="1"/>
  <c r="M125" i="1" s="1"/>
  <c r="M106" i="1"/>
  <c r="M126" i="1" s="1"/>
  <c r="M107" i="1"/>
  <c r="M108" i="1"/>
  <c r="M102" i="1"/>
  <c r="M93" i="1"/>
  <c r="M94" i="1"/>
  <c r="M114" i="1" s="1"/>
  <c r="M95" i="1"/>
  <c r="M96" i="1"/>
  <c r="M116" i="1" s="1"/>
  <c r="M97" i="1"/>
  <c r="M98" i="1"/>
  <c r="M99" i="1"/>
  <c r="M100" i="1"/>
  <c r="M92" i="1"/>
  <c r="M112" i="1" s="1"/>
  <c r="L105" i="1"/>
  <c r="L106" i="1"/>
  <c r="L107" i="1"/>
  <c r="L108" i="1"/>
  <c r="L128" i="1" s="1"/>
  <c r="L104" i="1"/>
  <c r="L124" i="1" s="1"/>
  <c r="L103" i="1"/>
  <c r="L102" i="1"/>
  <c r="L94" i="1"/>
  <c r="L95" i="1"/>
  <c r="L96" i="1"/>
  <c r="L97" i="1"/>
  <c r="L117" i="1" s="1"/>
  <c r="L98" i="1"/>
  <c r="L99" i="1"/>
  <c r="L100" i="1"/>
  <c r="L93" i="1"/>
  <c r="L92" i="1"/>
  <c r="L112" i="1"/>
  <c r="L113" i="1"/>
  <c r="M113" i="1"/>
  <c r="L114" i="1"/>
  <c r="L115" i="1"/>
  <c r="M115" i="1"/>
  <c r="L116" i="1"/>
  <c r="M117" i="1"/>
  <c r="L118" i="1"/>
  <c r="M118" i="1"/>
  <c r="L119" i="1"/>
  <c r="M119" i="1"/>
  <c r="L120" i="1"/>
  <c r="M120" i="1"/>
  <c r="L122" i="1"/>
  <c r="M122" i="1"/>
  <c r="L123" i="1"/>
  <c r="M123" i="1"/>
  <c r="M124" i="1"/>
  <c r="L125" i="1"/>
  <c r="L126" i="1"/>
  <c r="L127" i="1"/>
  <c r="M127" i="1"/>
  <c r="M128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P71" i="1"/>
  <c r="O71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45" i="1"/>
  <c r="S6" i="1"/>
  <c r="L129" i="1" l="1"/>
  <c r="M129" i="1"/>
  <c r="D87" i="1"/>
  <c r="C87" i="1"/>
  <c r="D86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71" i="1"/>
  <c r="C86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C71" i="1"/>
  <c r="S4" i="1"/>
  <c r="T2" i="1"/>
  <c r="S5" i="1" s="1"/>
  <c r="V52" i="1" l="1"/>
  <c r="W53" i="1"/>
  <c r="X54" i="1"/>
  <c r="U51" i="1"/>
  <c r="Y55" i="1"/>
  <c r="Z56" i="1"/>
  <c r="AA57" i="1"/>
  <c r="AB58" i="1"/>
  <c r="R85" i="1"/>
  <c r="N38" i="1"/>
  <c r="S49" i="1"/>
  <c r="T50" i="1"/>
  <c r="W52" i="1"/>
  <c r="S47" i="1"/>
  <c r="T48" i="1"/>
  <c r="U49" i="1"/>
  <c r="V50" i="1"/>
  <c r="W51" i="1"/>
  <c r="X52" i="1"/>
  <c r="Y53" i="1"/>
  <c r="Z54" i="1"/>
  <c r="AA55" i="1"/>
  <c r="AB56" i="1"/>
  <c r="S46" i="1"/>
  <c r="T47" i="1"/>
  <c r="U48" i="1"/>
  <c r="V49" i="1"/>
  <c r="W50" i="1"/>
  <c r="X51" i="1"/>
  <c r="Y52" i="1"/>
  <c r="Z53" i="1"/>
  <c r="AA54" i="1"/>
  <c r="AB55" i="1"/>
  <c r="Z55" i="1"/>
  <c r="S45" i="1"/>
  <c r="T46" i="1"/>
  <c r="U47" i="1"/>
  <c r="V48" i="1"/>
  <c r="W49" i="1"/>
  <c r="X50" i="1"/>
  <c r="Y51" i="1"/>
  <c r="Z52" i="1"/>
  <c r="AA53" i="1"/>
  <c r="AB54" i="1"/>
  <c r="T45" i="1"/>
  <c r="U46" i="1"/>
  <c r="V47" i="1"/>
  <c r="W48" i="1"/>
  <c r="X49" i="1"/>
  <c r="Y50" i="1"/>
  <c r="Z51" i="1"/>
  <c r="AA52" i="1"/>
  <c r="AB53" i="1"/>
  <c r="S60" i="1"/>
  <c r="T49" i="1"/>
  <c r="AB57" i="1"/>
  <c r="U45" i="1"/>
  <c r="V46" i="1"/>
  <c r="W47" i="1"/>
  <c r="X48" i="1"/>
  <c r="Y49" i="1"/>
  <c r="Z50" i="1"/>
  <c r="AA51" i="1"/>
  <c r="AB52" i="1"/>
  <c r="S59" i="1"/>
  <c r="T60" i="1"/>
  <c r="V45" i="1"/>
  <c r="W46" i="1"/>
  <c r="X47" i="1"/>
  <c r="Y48" i="1"/>
  <c r="Z49" i="1"/>
  <c r="AA50" i="1"/>
  <c r="AB51" i="1"/>
  <c r="S58" i="1"/>
  <c r="T59" i="1"/>
  <c r="U60" i="1"/>
  <c r="U50" i="1"/>
  <c r="J75" i="1" s="1"/>
  <c r="W45" i="1"/>
  <c r="X46" i="1"/>
  <c r="Y47" i="1"/>
  <c r="Z48" i="1"/>
  <c r="AA49" i="1"/>
  <c r="AB50" i="1"/>
  <c r="S57" i="1"/>
  <c r="T58" i="1"/>
  <c r="U59" i="1"/>
  <c r="V60" i="1"/>
  <c r="Y54" i="1"/>
  <c r="N80" i="1" s="1"/>
  <c r="X45" i="1"/>
  <c r="Y46" i="1"/>
  <c r="Z47" i="1"/>
  <c r="AA48" i="1"/>
  <c r="AB49" i="1"/>
  <c r="S56" i="1"/>
  <c r="T57" i="1"/>
  <c r="U58" i="1"/>
  <c r="V59" i="1"/>
  <c r="W60" i="1"/>
  <c r="S48" i="1"/>
  <c r="AA56" i="1"/>
  <c r="Y45" i="1"/>
  <c r="N86" i="1" s="1"/>
  <c r="Z46" i="1"/>
  <c r="AA47" i="1"/>
  <c r="AB48" i="1"/>
  <c r="S55" i="1"/>
  <c r="T56" i="1"/>
  <c r="U57" i="1"/>
  <c r="V58" i="1"/>
  <c r="W59" i="1"/>
  <c r="X60" i="1"/>
  <c r="Z45" i="1"/>
  <c r="AA46" i="1"/>
  <c r="AB47" i="1"/>
  <c r="S54" i="1"/>
  <c r="T55" i="1"/>
  <c r="U56" i="1"/>
  <c r="V57" i="1"/>
  <c r="W58" i="1"/>
  <c r="X59" i="1"/>
  <c r="Y60" i="1"/>
  <c r="AA45" i="1"/>
  <c r="AB46" i="1"/>
  <c r="S53" i="1"/>
  <c r="T54" i="1"/>
  <c r="U55" i="1"/>
  <c r="V56" i="1"/>
  <c r="W57" i="1"/>
  <c r="X58" i="1"/>
  <c r="Y59" i="1"/>
  <c r="Z60" i="1"/>
  <c r="V51" i="1"/>
  <c r="AB45" i="1"/>
  <c r="S52" i="1"/>
  <c r="T53" i="1"/>
  <c r="U54" i="1"/>
  <c r="V55" i="1"/>
  <c r="W56" i="1"/>
  <c r="X57" i="1"/>
  <c r="Y58" i="1"/>
  <c r="Z59" i="1"/>
  <c r="AA60" i="1"/>
  <c r="X53" i="1"/>
  <c r="S51" i="1"/>
  <c r="T52" i="1"/>
  <c r="U53" i="1"/>
  <c r="V54" i="1"/>
  <c r="W55" i="1"/>
  <c r="X56" i="1"/>
  <c r="Y57" i="1"/>
  <c r="Z58" i="1"/>
  <c r="AA59" i="1"/>
  <c r="AB60" i="1"/>
  <c r="S84" i="1"/>
  <c r="T71" i="1"/>
  <c r="S50" i="1"/>
  <c r="T51" i="1"/>
  <c r="I76" i="1" s="1"/>
  <c r="U52" i="1"/>
  <c r="V53" i="1"/>
  <c r="K78" i="1" s="1"/>
  <c r="W54" i="1"/>
  <c r="X55" i="1"/>
  <c r="Y56" i="1"/>
  <c r="N81" i="1" s="1"/>
  <c r="Z57" i="1"/>
  <c r="AA58" i="1"/>
  <c r="AB59" i="1"/>
  <c r="Q84" i="1" s="1"/>
  <c r="K76" i="1" l="1"/>
  <c r="E28" i="1"/>
  <c r="C26" i="1"/>
  <c r="J33" i="1"/>
  <c r="S74" i="1"/>
  <c r="T74" i="1"/>
  <c r="Q73" i="1"/>
  <c r="T78" i="1"/>
  <c r="S78" i="1"/>
  <c r="I78" i="1"/>
  <c r="D99" i="1" s="1"/>
  <c r="D119" i="1" s="1"/>
  <c r="H78" i="1"/>
  <c r="M85" i="1"/>
  <c r="H106" i="1" s="1"/>
  <c r="H126" i="1" s="1"/>
  <c r="N35" i="1"/>
  <c r="B24" i="1"/>
  <c r="E29" i="1"/>
  <c r="L41" i="1"/>
  <c r="M34" i="1"/>
  <c r="G30" i="1"/>
  <c r="C27" i="1"/>
  <c r="L38" i="1"/>
  <c r="J39" i="1"/>
  <c r="L33" i="1"/>
  <c r="H34" i="1"/>
  <c r="H24" i="1"/>
  <c r="J77" i="1"/>
  <c r="R98" i="1" s="1"/>
  <c r="R118" i="1" s="1"/>
  <c r="Y97" i="1"/>
  <c r="Y117" i="1" s="1"/>
  <c r="H77" i="1"/>
  <c r="M77" i="1"/>
  <c r="U98" i="1" s="1"/>
  <c r="U118" i="1" s="1"/>
  <c r="K40" i="1"/>
  <c r="H37" i="1"/>
  <c r="Y93" i="1"/>
  <c r="Y113" i="1" s="1"/>
  <c r="M37" i="1"/>
  <c r="K24" i="1"/>
  <c r="H75" i="1"/>
  <c r="C96" i="1" s="1"/>
  <c r="C116" i="1" s="1"/>
  <c r="H31" i="1"/>
  <c r="D28" i="1"/>
  <c r="G39" i="1"/>
  <c r="Y92" i="1"/>
  <c r="H74" i="1"/>
  <c r="N34" i="1"/>
  <c r="R83" i="1"/>
  <c r="I34" i="1"/>
  <c r="N36" i="1"/>
  <c r="H33" i="1"/>
  <c r="Z97" i="1"/>
  <c r="Z117" i="1" s="1"/>
  <c r="S75" i="1"/>
  <c r="J98" i="1"/>
  <c r="J118" i="1" s="1"/>
  <c r="L29" i="1"/>
  <c r="K28" i="1"/>
  <c r="W93" i="1"/>
  <c r="W113" i="1" s="1"/>
  <c r="N72" i="1"/>
  <c r="M72" i="1"/>
  <c r="H93" i="1" s="1"/>
  <c r="H113" i="1" s="1"/>
  <c r="F32" i="1"/>
  <c r="K33" i="1"/>
  <c r="J27" i="1"/>
  <c r="R71" i="1"/>
  <c r="Q71" i="1"/>
  <c r="N25" i="1"/>
  <c r="C33" i="1"/>
  <c r="N32" i="1"/>
  <c r="B26" i="1"/>
  <c r="M24" i="1"/>
  <c r="B32" i="1"/>
  <c r="M31" i="1"/>
  <c r="E41" i="1"/>
  <c r="E40" i="1"/>
  <c r="F37" i="1"/>
  <c r="D39" i="1"/>
  <c r="I32" i="1"/>
  <c r="H36" i="1"/>
  <c r="E36" i="1"/>
  <c r="C38" i="1"/>
  <c r="L37" i="1"/>
  <c r="G35" i="1"/>
  <c r="D35" i="1"/>
  <c r="C39" i="1"/>
  <c r="L81" i="1"/>
  <c r="T102" i="1" s="1"/>
  <c r="T122" i="1" s="1"/>
  <c r="K81" i="1"/>
  <c r="F102" i="1" s="1"/>
  <c r="F122" i="1" s="1"/>
  <c r="Q81" i="1"/>
  <c r="K36" i="1"/>
  <c r="F34" i="1"/>
  <c r="I41" i="1"/>
  <c r="J30" i="1"/>
  <c r="J35" i="1"/>
  <c r="D32" i="1"/>
  <c r="H40" i="1"/>
  <c r="E25" i="1"/>
  <c r="E98" i="1"/>
  <c r="E118" i="1" s="1"/>
  <c r="T76" i="1"/>
  <c r="E33" i="1"/>
  <c r="I38" i="1"/>
  <c r="N37" i="1"/>
  <c r="C34" i="1"/>
  <c r="F38" i="1"/>
  <c r="I31" i="1"/>
  <c r="I26" i="1"/>
  <c r="L30" i="1"/>
  <c r="B37" i="1"/>
  <c r="D40" i="1"/>
  <c r="K32" i="1"/>
  <c r="F99" i="1"/>
  <c r="F119" i="1" s="1"/>
  <c r="S99" i="1"/>
  <c r="S119" i="1" s="1"/>
  <c r="D97" i="1"/>
  <c r="D117" i="1" s="1"/>
  <c r="Q97" i="1"/>
  <c r="Q117" i="1" s="1"/>
  <c r="H98" i="1"/>
  <c r="H118" i="1" s="1"/>
  <c r="N28" i="1"/>
  <c r="B33" i="1"/>
  <c r="E37" i="1"/>
  <c r="N24" i="1"/>
  <c r="H25" i="1"/>
  <c r="K29" i="1"/>
  <c r="M33" i="1"/>
  <c r="J31" i="1"/>
  <c r="Q75" i="1"/>
  <c r="L32" i="1"/>
  <c r="G32" i="1"/>
  <c r="L39" i="1"/>
  <c r="F28" i="1"/>
  <c r="C31" i="1"/>
  <c r="G36" i="1"/>
  <c r="K37" i="1"/>
  <c r="M27" i="1"/>
  <c r="D36" i="1"/>
  <c r="H41" i="1"/>
  <c r="G24" i="1"/>
  <c r="J28" i="1"/>
  <c r="K31" i="1"/>
  <c r="I30" i="1"/>
  <c r="R73" i="1"/>
  <c r="N75" i="1"/>
  <c r="C41" i="1"/>
  <c r="F31" i="1"/>
  <c r="J37" i="1"/>
  <c r="L35" i="1"/>
  <c r="B30" i="1"/>
  <c r="F35" i="1"/>
  <c r="E31" i="1"/>
  <c r="L26" i="1"/>
  <c r="C35" i="1"/>
  <c r="G40" i="1"/>
  <c r="E27" i="1"/>
  <c r="I27" i="1"/>
  <c r="N33" i="1"/>
  <c r="I29" i="1"/>
  <c r="H29" i="1"/>
  <c r="E30" i="1"/>
  <c r="I36" i="1"/>
  <c r="N40" i="1"/>
  <c r="E34" i="1"/>
  <c r="N41" i="1"/>
  <c r="K25" i="1"/>
  <c r="N29" i="1"/>
  <c r="B34" i="1"/>
  <c r="F39" i="1"/>
  <c r="M36" i="1"/>
  <c r="H26" i="1"/>
  <c r="M32" i="1"/>
  <c r="H28" i="1"/>
  <c r="G28" i="1"/>
  <c r="V93" i="1"/>
  <c r="V113" i="1" s="1"/>
  <c r="I93" i="1"/>
  <c r="I113" i="1" s="1"/>
  <c r="U93" i="1"/>
  <c r="U113" i="1" s="1"/>
  <c r="D29" i="1"/>
  <c r="H35" i="1"/>
  <c r="I35" i="1"/>
  <c r="D33" i="1"/>
  <c r="K41" i="1"/>
  <c r="J24" i="1"/>
  <c r="M28" i="1"/>
  <c r="E38" i="1"/>
  <c r="C29" i="1"/>
  <c r="G25" i="1"/>
  <c r="L31" i="1"/>
  <c r="G27" i="1"/>
  <c r="F27" i="1"/>
  <c r="J93" i="1"/>
  <c r="J113" i="1" s="1"/>
  <c r="V107" i="1"/>
  <c r="V127" i="1" s="1"/>
  <c r="I107" i="1"/>
  <c r="I127" i="1" s="1"/>
  <c r="L36" i="1"/>
  <c r="F29" i="1"/>
  <c r="C28" i="1"/>
  <c r="G34" i="1"/>
  <c r="G33" i="1"/>
  <c r="N26" i="1"/>
  <c r="C32" i="1"/>
  <c r="J40" i="1"/>
  <c r="D26" i="1"/>
  <c r="L27" i="1"/>
  <c r="D37" i="1"/>
  <c r="G41" i="1"/>
  <c r="F24" i="1"/>
  <c r="K30" i="1"/>
  <c r="F26" i="1"/>
  <c r="E26" i="1"/>
  <c r="Q99" i="1"/>
  <c r="Q119" i="1" s="1"/>
  <c r="Z94" i="1"/>
  <c r="Z114" i="1" s="1"/>
  <c r="K35" i="1"/>
  <c r="D27" i="1"/>
  <c r="B27" i="1"/>
  <c r="F33" i="1"/>
  <c r="K38" i="1"/>
  <c r="M25" i="1"/>
  <c r="B31" i="1"/>
  <c r="I39" i="1"/>
  <c r="B41" i="1"/>
  <c r="K26" i="1"/>
  <c r="N30" i="1"/>
  <c r="C36" i="1"/>
  <c r="F40" i="1"/>
  <c r="B38" i="1"/>
  <c r="J29" i="1"/>
  <c r="D24" i="1"/>
  <c r="D25" i="1"/>
  <c r="S97" i="1"/>
  <c r="S117" i="1" s="1"/>
  <c r="F97" i="1"/>
  <c r="F117" i="1" s="1"/>
  <c r="C95" i="1"/>
  <c r="C115" i="1" s="1"/>
  <c r="E96" i="1"/>
  <c r="E116" i="1" s="1"/>
  <c r="R96" i="1"/>
  <c r="R116" i="1" s="1"/>
  <c r="Z93" i="1"/>
  <c r="Z113" i="1" s="1"/>
  <c r="J34" i="1"/>
  <c r="B25" i="1"/>
  <c r="E32" i="1"/>
  <c r="M41" i="1"/>
  <c r="L24" i="1"/>
  <c r="H38" i="1"/>
  <c r="J25" i="1"/>
  <c r="M29" i="1"/>
  <c r="B35" i="1"/>
  <c r="E39" i="1"/>
  <c r="G29" i="1"/>
  <c r="I28" i="1"/>
  <c r="D41" i="1"/>
  <c r="C24" i="1"/>
  <c r="C99" i="1"/>
  <c r="C119" i="1" s="1"/>
  <c r="K85" i="1"/>
  <c r="J85" i="1"/>
  <c r="I33" i="1"/>
  <c r="D31" i="1"/>
  <c r="L40" i="1"/>
  <c r="C25" i="1"/>
  <c r="G37" i="1"/>
  <c r="J41" i="1"/>
  <c r="I24" i="1"/>
  <c r="L28" i="1"/>
  <c r="D38" i="1"/>
  <c r="K34" i="1"/>
  <c r="H27" i="1"/>
  <c r="C40" i="1"/>
  <c r="C98" i="1"/>
  <c r="C118" i="1" s="1"/>
  <c r="K104" i="1"/>
  <c r="K124" i="1" s="1"/>
  <c r="X104" i="1"/>
  <c r="X124" i="1" s="1"/>
  <c r="N84" i="1"/>
  <c r="K83" i="1"/>
  <c r="T84" i="1"/>
  <c r="H32" i="1"/>
  <c r="J36" i="1"/>
  <c r="C30" i="1"/>
  <c r="K39" i="1"/>
  <c r="N27" i="1"/>
  <c r="F36" i="1"/>
  <c r="I40" i="1"/>
  <c r="K27" i="1"/>
  <c r="C37" i="1"/>
  <c r="M39" i="1"/>
  <c r="G26" i="1"/>
  <c r="B39" i="1"/>
  <c r="S102" i="1"/>
  <c r="S122" i="1" s="1"/>
  <c r="W103" i="1"/>
  <c r="W123" i="1" s="1"/>
  <c r="J103" i="1"/>
  <c r="J123" i="1" s="1"/>
  <c r="I83" i="1"/>
  <c r="H83" i="1"/>
  <c r="S83" i="1"/>
  <c r="B40" i="1"/>
  <c r="G31" i="1"/>
  <c r="N39" i="1"/>
  <c r="M35" i="1"/>
  <c r="B29" i="1"/>
  <c r="J38" i="1"/>
  <c r="D30" i="1"/>
  <c r="M26" i="1"/>
  <c r="E35" i="1"/>
  <c r="H39" i="1"/>
  <c r="L34" i="1"/>
  <c r="J26" i="1"/>
  <c r="N31" i="1"/>
  <c r="B36" i="1"/>
  <c r="B28" i="1"/>
  <c r="F25" i="1"/>
  <c r="I102" i="1"/>
  <c r="I122" i="1" s="1"/>
  <c r="V102" i="1"/>
  <c r="V122" i="1" s="1"/>
  <c r="M82" i="1"/>
  <c r="L82" i="1"/>
  <c r="J81" i="1"/>
  <c r="I81" i="1"/>
  <c r="H82" i="1"/>
  <c r="J32" i="1"/>
  <c r="F30" i="1"/>
  <c r="M38" i="1"/>
  <c r="H30" i="1"/>
  <c r="I37" i="1"/>
  <c r="M40" i="1"/>
  <c r="L25" i="1"/>
  <c r="D34" i="1"/>
  <c r="G38" i="1"/>
  <c r="I25" i="1"/>
  <c r="M30" i="1"/>
  <c r="F41" i="1"/>
  <c r="E24" i="1"/>
  <c r="L83" i="1"/>
  <c r="L85" i="1"/>
  <c r="J71" i="1"/>
  <c r="K73" i="1"/>
  <c r="K74" i="1"/>
  <c r="I73" i="1"/>
  <c r="N83" i="1"/>
  <c r="M83" i="1"/>
  <c r="K82" i="1"/>
  <c r="J82" i="1"/>
  <c r="J84" i="1"/>
  <c r="I84" i="1"/>
  <c r="H72" i="1"/>
  <c r="I72" i="1"/>
  <c r="L77" i="1"/>
  <c r="J76" i="1"/>
  <c r="M75" i="1"/>
  <c r="S77" i="1"/>
  <c r="R77" i="1"/>
  <c r="Q78" i="1"/>
  <c r="R81" i="1"/>
  <c r="L73" i="1"/>
  <c r="R75" i="1"/>
  <c r="S71" i="1"/>
  <c r="N78" i="1"/>
  <c r="I80" i="1"/>
  <c r="I86" i="1"/>
  <c r="H86" i="1"/>
  <c r="H80" i="1"/>
  <c r="I82" i="1"/>
  <c r="H85" i="1"/>
  <c r="H71" i="1"/>
  <c r="J73" i="1"/>
  <c r="I74" i="1"/>
  <c r="M86" i="1"/>
  <c r="M80" i="1"/>
  <c r="L86" i="1"/>
  <c r="L80" i="1"/>
  <c r="J80" i="1"/>
  <c r="J86" i="1"/>
  <c r="H79" i="1"/>
  <c r="H87" i="1"/>
  <c r="H81" i="1"/>
  <c r="J72" i="1"/>
  <c r="I71" i="1"/>
  <c r="K80" i="1"/>
  <c r="K86" i="1"/>
  <c r="K79" i="1"/>
  <c r="K87" i="1"/>
  <c r="J79" i="1"/>
  <c r="J87" i="1"/>
  <c r="I79" i="1"/>
  <c r="I87" i="1"/>
  <c r="T87" i="1"/>
  <c r="T79" i="1"/>
  <c r="T86" i="1"/>
  <c r="T80" i="1"/>
  <c r="M81" i="1"/>
  <c r="J78" i="1"/>
  <c r="S87" i="1"/>
  <c r="S79" i="1"/>
  <c r="T81" i="1"/>
  <c r="M87" i="1"/>
  <c r="N82" i="1"/>
  <c r="J83" i="1"/>
  <c r="L79" i="1"/>
  <c r="L87" i="1"/>
  <c r="I77" i="1"/>
  <c r="T75" i="1"/>
  <c r="T77" i="1"/>
  <c r="R78" i="1"/>
  <c r="S86" i="1"/>
  <c r="S80" i="1"/>
  <c r="T82" i="1"/>
  <c r="T83" i="1"/>
  <c r="R82" i="1"/>
  <c r="L78" i="1"/>
  <c r="I85" i="1"/>
  <c r="H84" i="1"/>
  <c r="H76" i="1"/>
  <c r="R74" i="1"/>
  <c r="S76" i="1"/>
  <c r="R76" i="1"/>
  <c r="Q76" i="1"/>
  <c r="Q77" i="1"/>
  <c r="R87" i="1"/>
  <c r="R79" i="1"/>
  <c r="S81" i="1"/>
  <c r="S82" i="1"/>
  <c r="K77" i="1"/>
  <c r="S9" i="1"/>
  <c r="S8" i="1"/>
  <c r="R86" i="1"/>
  <c r="R80" i="1"/>
  <c r="T73" i="1"/>
  <c r="S73" i="1"/>
  <c r="Q72" i="1"/>
  <c r="Q74" i="1"/>
  <c r="Q87" i="1"/>
  <c r="Q79" i="1"/>
  <c r="Q86" i="1"/>
  <c r="Q80" i="1"/>
  <c r="T72" i="1"/>
  <c r="S72" i="1"/>
  <c r="R72" i="1"/>
  <c r="N73" i="1"/>
  <c r="N74" i="1"/>
  <c r="I75" i="1"/>
  <c r="M73" i="1"/>
  <c r="R84" i="1"/>
  <c r="T85" i="1"/>
  <c r="N71" i="1"/>
  <c r="M71" i="1"/>
  <c r="L71" i="1"/>
  <c r="L72" i="1"/>
  <c r="M74" i="1"/>
  <c r="N76" i="1"/>
  <c r="N77" i="1"/>
  <c r="L76" i="1"/>
  <c r="S85" i="1"/>
  <c r="K84" i="1"/>
  <c r="M78" i="1"/>
  <c r="M79" i="1"/>
  <c r="N85" i="1"/>
  <c r="H73" i="1"/>
  <c r="K71" i="1"/>
  <c r="M76" i="1"/>
  <c r="K75" i="1"/>
  <c r="Q82" i="1"/>
  <c r="Q83" i="1"/>
  <c r="Q85" i="1"/>
  <c r="M84" i="1"/>
  <c r="L84" i="1"/>
  <c r="N87" i="1"/>
  <c r="N79" i="1"/>
  <c r="K72" i="1"/>
  <c r="L74" i="1"/>
  <c r="L75" i="1"/>
  <c r="J74" i="1"/>
  <c r="Z98" i="1" l="1"/>
  <c r="Z118" i="1" s="1"/>
  <c r="G102" i="1"/>
  <c r="G122" i="1" s="1"/>
  <c r="U106" i="1"/>
  <c r="U126" i="1" s="1"/>
  <c r="Y95" i="1"/>
  <c r="Y115" i="1" s="1"/>
  <c r="W98" i="1"/>
  <c r="W118" i="1" s="1"/>
  <c r="Y112" i="1"/>
  <c r="W108" i="1"/>
  <c r="W128" i="1" s="1"/>
  <c r="J108" i="1"/>
  <c r="J128" i="1" s="1"/>
  <c r="F107" i="1"/>
  <c r="F127" i="1" s="1"/>
  <c r="S107" i="1"/>
  <c r="S127" i="1" s="1"/>
  <c r="G100" i="1"/>
  <c r="G120" i="1" s="1"/>
  <c r="T100" i="1"/>
  <c r="T120" i="1" s="1"/>
  <c r="R93" i="1"/>
  <c r="R113" i="1" s="1"/>
  <c r="E93" i="1"/>
  <c r="E113" i="1" s="1"/>
  <c r="X92" i="1"/>
  <c r="K92" i="1"/>
  <c r="R105" i="1"/>
  <c r="R125" i="1" s="1"/>
  <c r="E105" i="1"/>
  <c r="E125" i="1" s="1"/>
  <c r="Q104" i="1"/>
  <c r="Q124" i="1" s="1"/>
  <c r="D104" i="1"/>
  <c r="D124" i="1" s="1"/>
  <c r="E106" i="1"/>
  <c r="E126" i="1" s="1"/>
  <c r="R106" i="1"/>
  <c r="R126" i="1" s="1"/>
  <c r="I96" i="1"/>
  <c r="I116" i="1" s="1"/>
  <c r="V96" i="1"/>
  <c r="V116" i="1" s="1"/>
  <c r="K102" i="1"/>
  <c r="K122" i="1" s="1"/>
  <c r="X102" i="1"/>
  <c r="X122" i="1" s="1"/>
  <c r="Q93" i="1"/>
  <c r="Q113" i="1" s="1"/>
  <c r="D93" i="1"/>
  <c r="D113" i="1" s="1"/>
  <c r="C94" i="1"/>
  <c r="C114" i="1" s="1"/>
  <c r="Q105" i="1"/>
  <c r="Q125" i="1" s="1"/>
  <c r="D105" i="1"/>
  <c r="D125" i="1" s="1"/>
  <c r="Z95" i="1"/>
  <c r="Z115" i="1" s="1"/>
  <c r="D106" i="1"/>
  <c r="D126" i="1" s="1"/>
  <c r="Q106" i="1"/>
  <c r="Q126" i="1" s="1"/>
  <c r="U107" i="1"/>
  <c r="U127" i="1" s="1"/>
  <c r="H107" i="1"/>
  <c r="H127" i="1" s="1"/>
  <c r="E103" i="1"/>
  <c r="E123" i="1" s="1"/>
  <c r="R103" i="1"/>
  <c r="R123" i="1" s="1"/>
  <c r="F106" i="1"/>
  <c r="F126" i="1" s="1"/>
  <c r="S106" i="1"/>
  <c r="S126" i="1" s="1"/>
  <c r="F100" i="1"/>
  <c r="F120" i="1" s="1"/>
  <c r="S100" i="1"/>
  <c r="S120" i="1" s="1"/>
  <c r="S92" i="1"/>
  <c r="F92" i="1"/>
  <c r="Q95" i="1"/>
  <c r="Q115" i="1" s="1"/>
  <c r="D95" i="1"/>
  <c r="D115" i="1" s="1"/>
  <c r="F103" i="1"/>
  <c r="F123" i="1" s="1"/>
  <c r="S103" i="1"/>
  <c r="S123" i="1" s="1"/>
  <c r="Z105" i="1"/>
  <c r="Z125" i="1" s="1"/>
  <c r="T96" i="1"/>
  <c r="T116" i="1" s="1"/>
  <c r="G96" i="1"/>
  <c r="G116" i="1" s="1"/>
  <c r="X99" i="1"/>
  <c r="X119" i="1" s="1"/>
  <c r="K99" i="1"/>
  <c r="K119" i="1" s="1"/>
  <c r="C97" i="1"/>
  <c r="C117" i="1" s="1"/>
  <c r="I103" i="1"/>
  <c r="I123" i="1" s="1"/>
  <c r="V103" i="1"/>
  <c r="V123" i="1" s="1"/>
  <c r="K98" i="1"/>
  <c r="K118" i="1" s="1"/>
  <c r="X98" i="1"/>
  <c r="X118" i="1" s="1"/>
  <c r="V108" i="1"/>
  <c r="V128" i="1" s="1"/>
  <c r="I108" i="1"/>
  <c r="I128" i="1" s="1"/>
  <c r="Y105" i="1"/>
  <c r="Y125" i="1" s="1"/>
  <c r="Y108" i="1"/>
  <c r="Y128" i="1" s="1"/>
  <c r="Z104" i="1"/>
  <c r="Z124" i="1" s="1"/>
  <c r="E94" i="1"/>
  <c r="E114" i="1" s="1"/>
  <c r="R94" i="1"/>
  <c r="R114" i="1" s="1"/>
  <c r="T94" i="1"/>
  <c r="T114" i="1" s="1"/>
  <c r="G94" i="1"/>
  <c r="G114" i="1" s="1"/>
  <c r="H104" i="1"/>
  <c r="H124" i="1" s="1"/>
  <c r="U104" i="1"/>
  <c r="U124" i="1" s="1"/>
  <c r="Z102" i="1"/>
  <c r="Z122" i="1" s="1"/>
  <c r="R95" i="1"/>
  <c r="R115" i="1" s="1"/>
  <c r="E95" i="1"/>
  <c r="E115" i="1" s="1"/>
  <c r="W99" i="1"/>
  <c r="W119" i="1" s="1"/>
  <c r="J99" i="1"/>
  <c r="J119" i="1" s="1"/>
  <c r="K105" i="1"/>
  <c r="K125" i="1" s="1"/>
  <c r="X105" i="1"/>
  <c r="X125" i="1" s="1"/>
  <c r="G97" i="1"/>
  <c r="G117" i="1" s="1"/>
  <c r="T97" i="1"/>
  <c r="T117" i="1" s="1"/>
  <c r="Y102" i="1"/>
  <c r="Y122" i="1" s="1"/>
  <c r="I104" i="1"/>
  <c r="I124" i="1" s="1"/>
  <c r="V104" i="1"/>
  <c r="V124" i="1" s="1"/>
  <c r="C103" i="1"/>
  <c r="C123" i="1" s="1"/>
  <c r="K96" i="1"/>
  <c r="K116" i="1" s="1"/>
  <c r="X96" i="1"/>
  <c r="X116" i="1" s="1"/>
  <c r="Y103" i="1"/>
  <c r="Y123" i="1" s="1"/>
  <c r="J107" i="1"/>
  <c r="J127" i="1" s="1"/>
  <c r="W107" i="1"/>
  <c r="W127" i="1" s="1"/>
  <c r="Z100" i="1"/>
  <c r="Z120" i="1" s="1"/>
  <c r="W106" i="1"/>
  <c r="W126" i="1" s="1"/>
  <c r="J106" i="1"/>
  <c r="J126" i="1" s="1"/>
  <c r="I98" i="1"/>
  <c r="I118" i="1" s="1"/>
  <c r="V98" i="1"/>
  <c r="V118" i="1" s="1"/>
  <c r="I94" i="1"/>
  <c r="I114" i="1" s="1"/>
  <c r="V94" i="1"/>
  <c r="V114" i="1" s="1"/>
  <c r="Z108" i="1"/>
  <c r="Z128" i="1" s="1"/>
  <c r="C106" i="1"/>
  <c r="C126" i="1" s="1"/>
  <c r="Q94" i="1"/>
  <c r="Q114" i="1" s="1"/>
  <c r="D94" i="1"/>
  <c r="D114" i="1" s="1"/>
  <c r="Q102" i="1"/>
  <c r="Q122" i="1" s="1"/>
  <c r="D102" i="1"/>
  <c r="D122" i="1" s="1"/>
  <c r="V99" i="1"/>
  <c r="V119" i="1" s="1"/>
  <c r="I99" i="1"/>
  <c r="I119" i="1" s="1"/>
  <c r="J97" i="1"/>
  <c r="J117" i="1" s="1"/>
  <c r="W97" i="1"/>
  <c r="W117" i="1" s="1"/>
  <c r="K97" i="1"/>
  <c r="K117" i="1" s="1"/>
  <c r="X97" i="1"/>
  <c r="X117" i="1" s="1"/>
  <c r="I100" i="1"/>
  <c r="I120" i="1" s="1"/>
  <c r="V100" i="1"/>
  <c r="V120" i="1" s="1"/>
  <c r="K100" i="1"/>
  <c r="K120" i="1" s="1"/>
  <c r="X100" i="1"/>
  <c r="X120" i="1" s="1"/>
  <c r="C92" i="1"/>
  <c r="X106" i="1"/>
  <c r="X126" i="1" s="1"/>
  <c r="K106" i="1"/>
  <c r="K126" i="1" s="1"/>
  <c r="V97" i="1"/>
  <c r="V117" i="1" s="1"/>
  <c r="I97" i="1"/>
  <c r="I117" i="1" s="1"/>
  <c r="W94" i="1"/>
  <c r="W114" i="1" s="1"/>
  <c r="J94" i="1"/>
  <c r="J114" i="1" s="1"/>
  <c r="X93" i="1"/>
  <c r="X113" i="1" s="1"/>
  <c r="K93" i="1"/>
  <c r="K113" i="1" s="1"/>
  <c r="Y98" i="1"/>
  <c r="Y118" i="1" s="1"/>
  <c r="Y107" i="1"/>
  <c r="Y127" i="1" s="1"/>
  <c r="Z103" i="1"/>
  <c r="Z123" i="1" s="1"/>
  <c r="F95" i="1"/>
  <c r="F115" i="1" s="1"/>
  <c r="S95" i="1"/>
  <c r="S115" i="1" s="1"/>
  <c r="R102" i="1"/>
  <c r="R122" i="1" s="1"/>
  <c r="E102" i="1"/>
  <c r="E122" i="1" s="1"/>
  <c r="K107" i="1"/>
  <c r="K127" i="1" s="1"/>
  <c r="X107" i="1"/>
  <c r="X127" i="1" s="1"/>
  <c r="C104" i="1"/>
  <c r="C124" i="1" s="1"/>
  <c r="S105" i="1"/>
  <c r="S125" i="1" s="1"/>
  <c r="F105" i="1"/>
  <c r="F125" i="1" s="1"/>
  <c r="G99" i="1"/>
  <c r="G119" i="1" s="1"/>
  <c r="T99" i="1"/>
  <c r="T119" i="1" s="1"/>
  <c r="K95" i="1"/>
  <c r="K115" i="1" s="1"/>
  <c r="X95" i="1"/>
  <c r="X115" i="1" s="1"/>
  <c r="W92" i="1"/>
  <c r="J92" i="1"/>
  <c r="D108" i="1"/>
  <c r="D128" i="1" s="1"/>
  <c r="Q108" i="1"/>
  <c r="Q128" i="1" s="1"/>
  <c r="D103" i="1"/>
  <c r="D123" i="1" s="1"/>
  <c r="Q103" i="1"/>
  <c r="Q123" i="1" s="1"/>
  <c r="F94" i="1"/>
  <c r="F114" i="1" s="1"/>
  <c r="S94" i="1"/>
  <c r="S114" i="1" s="1"/>
  <c r="T103" i="1"/>
  <c r="T123" i="1" s="1"/>
  <c r="G103" i="1"/>
  <c r="G123" i="1" s="1"/>
  <c r="F104" i="1"/>
  <c r="F124" i="1" s="1"/>
  <c r="S104" i="1"/>
  <c r="S124" i="1" s="1"/>
  <c r="G98" i="1"/>
  <c r="G118" i="1" s="1"/>
  <c r="T98" i="1"/>
  <c r="T118" i="1" s="1"/>
  <c r="C93" i="1"/>
  <c r="C113" i="1" s="1"/>
  <c r="S93" i="1"/>
  <c r="S113" i="1" s="1"/>
  <c r="F93" i="1"/>
  <c r="F113" i="1" s="1"/>
  <c r="X94" i="1"/>
  <c r="X114" i="1" s="1"/>
  <c r="K94" i="1"/>
  <c r="K114" i="1" s="1"/>
  <c r="C105" i="1"/>
  <c r="C125" i="1" s="1"/>
  <c r="H99" i="1"/>
  <c r="H119" i="1" s="1"/>
  <c r="U99" i="1"/>
  <c r="U119" i="1" s="1"/>
  <c r="J104" i="1"/>
  <c r="J124" i="1" s="1"/>
  <c r="W104" i="1"/>
  <c r="W124" i="1" s="1"/>
  <c r="F98" i="1"/>
  <c r="F118" i="1" s="1"/>
  <c r="S98" i="1"/>
  <c r="S118" i="1" s="1"/>
  <c r="I95" i="1"/>
  <c r="I115" i="1" s="1"/>
  <c r="V95" i="1"/>
  <c r="V115" i="1" s="1"/>
  <c r="U95" i="1"/>
  <c r="U115" i="1" s="1"/>
  <c r="H95" i="1"/>
  <c r="H115" i="1" s="1"/>
  <c r="G93" i="1"/>
  <c r="G113" i="1" s="1"/>
  <c r="T93" i="1"/>
  <c r="T113" i="1" s="1"/>
  <c r="Y99" i="1"/>
  <c r="Y119" i="1" s="1"/>
  <c r="D100" i="1"/>
  <c r="D120" i="1" s="1"/>
  <c r="Q100" i="1"/>
  <c r="Q120" i="1" s="1"/>
  <c r="Z107" i="1"/>
  <c r="Z127" i="1" s="1"/>
  <c r="U96" i="1"/>
  <c r="U116" i="1" s="1"/>
  <c r="H96" i="1"/>
  <c r="H116" i="1" s="1"/>
  <c r="R92" i="1"/>
  <c r="E92" i="1"/>
  <c r="U103" i="1"/>
  <c r="U123" i="1" s="1"/>
  <c r="H103" i="1"/>
  <c r="H123" i="1" s="1"/>
  <c r="V105" i="1"/>
  <c r="V125" i="1" s="1"/>
  <c r="I105" i="1"/>
  <c r="I125" i="1" s="1"/>
  <c r="Q98" i="1"/>
  <c r="Q118" i="1" s="1"/>
  <c r="D98" i="1"/>
  <c r="D118" i="1" s="1"/>
  <c r="G108" i="1"/>
  <c r="G128" i="1" s="1"/>
  <c r="T108" i="1"/>
  <c r="T128" i="1" s="1"/>
  <c r="T107" i="1"/>
  <c r="T127" i="1" s="1"/>
  <c r="G107" i="1"/>
  <c r="G127" i="1" s="1"/>
  <c r="Z92" i="1"/>
  <c r="H94" i="1"/>
  <c r="H114" i="1" s="1"/>
  <c r="U94" i="1"/>
  <c r="U114" i="1" s="1"/>
  <c r="Y100" i="1"/>
  <c r="Y120" i="1" s="1"/>
  <c r="T105" i="1"/>
  <c r="T125" i="1" s="1"/>
  <c r="G105" i="1"/>
  <c r="G125" i="1" s="1"/>
  <c r="U105" i="1"/>
  <c r="U125" i="1" s="1"/>
  <c r="H105" i="1"/>
  <c r="H125" i="1" s="1"/>
  <c r="Y104" i="1"/>
  <c r="Y124" i="1" s="1"/>
  <c r="T92" i="1"/>
  <c r="G92" i="1"/>
  <c r="R99" i="1"/>
  <c r="R119" i="1" s="1"/>
  <c r="E99" i="1"/>
  <c r="E119" i="1" s="1"/>
  <c r="R108" i="1"/>
  <c r="R128" i="1" s="1"/>
  <c r="E108" i="1"/>
  <c r="E128" i="1" s="1"/>
  <c r="C102" i="1"/>
  <c r="C122" i="1" s="1"/>
  <c r="C107" i="1"/>
  <c r="C127" i="1" s="1"/>
  <c r="E97" i="1"/>
  <c r="E117" i="1" s="1"/>
  <c r="R97" i="1"/>
  <c r="R117" i="1" s="1"/>
  <c r="G106" i="1"/>
  <c r="G126" i="1" s="1"/>
  <c r="T106" i="1"/>
  <c r="T126" i="1" s="1"/>
  <c r="W105" i="1"/>
  <c r="W125" i="1" s="1"/>
  <c r="J105" i="1"/>
  <c r="J125" i="1" s="1"/>
  <c r="R107" i="1"/>
  <c r="R127" i="1" s="1"/>
  <c r="E107" i="1"/>
  <c r="E127" i="1" s="1"/>
  <c r="Y96" i="1"/>
  <c r="Y116" i="1" s="1"/>
  <c r="Z96" i="1"/>
  <c r="Z116" i="1" s="1"/>
  <c r="V106" i="1"/>
  <c r="V126" i="1" s="1"/>
  <c r="I106" i="1"/>
  <c r="I126" i="1" s="1"/>
  <c r="E104" i="1"/>
  <c r="E124" i="1" s="1"/>
  <c r="R104" i="1"/>
  <c r="R124" i="1" s="1"/>
  <c r="D96" i="1"/>
  <c r="D116" i="1" s="1"/>
  <c r="Q96" i="1"/>
  <c r="Q116" i="1" s="1"/>
  <c r="W96" i="1"/>
  <c r="W116" i="1" s="1"/>
  <c r="J96" i="1"/>
  <c r="J116" i="1" s="1"/>
  <c r="K108" i="1"/>
  <c r="K128" i="1" s="1"/>
  <c r="X108" i="1"/>
  <c r="X128" i="1" s="1"/>
  <c r="W102" i="1"/>
  <c r="W122" i="1" s="1"/>
  <c r="J102" i="1"/>
  <c r="J122" i="1" s="1"/>
  <c r="U92" i="1"/>
  <c r="H92" i="1"/>
  <c r="Y94" i="1"/>
  <c r="Y114" i="1" s="1"/>
  <c r="H102" i="1"/>
  <c r="H122" i="1" s="1"/>
  <c r="U102" i="1"/>
  <c r="U122" i="1" s="1"/>
  <c r="E100" i="1"/>
  <c r="E120" i="1" s="1"/>
  <c r="R100" i="1"/>
  <c r="R120" i="1" s="1"/>
  <c r="C108" i="1"/>
  <c r="C128" i="1" s="1"/>
  <c r="Q107" i="1"/>
  <c r="Q127" i="1" s="1"/>
  <c r="D107" i="1"/>
  <c r="D127" i="1" s="1"/>
  <c r="Y106" i="1"/>
  <c r="Y126" i="1" s="1"/>
  <c r="G104" i="1"/>
  <c r="G124" i="1" s="1"/>
  <c r="T104" i="1"/>
  <c r="T124" i="1" s="1"/>
  <c r="H97" i="1"/>
  <c r="H117" i="1" s="1"/>
  <c r="U97" i="1"/>
  <c r="U117" i="1" s="1"/>
  <c r="T95" i="1"/>
  <c r="T115" i="1" s="1"/>
  <c r="G95" i="1"/>
  <c r="G115" i="1" s="1"/>
  <c r="Q92" i="1"/>
  <c r="Z72" i="1" s="1"/>
  <c r="D92" i="1"/>
  <c r="H100" i="1"/>
  <c r="H120" i="1" s="1"/>
  <c r="U100" i="1"/>
  <c r="U120" i="1" s="1"/>
  <c r="H108" i="1"/>
  <c r="H128" i="1" s="1"/>
  <c r="U108" i="1"/>
  <c r="U128" i="1" s="1"/>
  <c r="W95" i="1"/>
  <c r="W115" i="1" s="1"/>
  <c r="J95" i="1"/>
  <c r="J115" i="1" s="1"/>
  <c r="X103" i="1"/>
  <c r="X123" i="1" s="1"/>
  <c r="K103" i="1"/>
  <c r="K123" i="1" s="1"/>
  <c r="S96" i="1"/>
  <c r="S116" i="1" s="1"/>
  <c r="F96" i="1"/>
  <c r="F116" i="1" s="1"/>
  <c r="V92" i="1"/>
  <c r="AE72" i="1" s="1"/>
  <c r="I92" i="1"/>
  <c r="J100" i="1"/>
  <c r="J120" i="1" s="1"/>
  <c r="W100" i="1"/>
  <c r="W120" i="1" s="1"/>
  <c r="Z106" i="1"/>
  <c r="Z126" i="1" s="1"/>
  <c r="F108" i="1"/>
  <c r="F128" i="1" s="1"/>
  <c r="S108" i="1"/>
  <c r="S128" i="1" s="1"/>
  <c r="C100" i="1"/>
  <c r="C120" i="1" s="1"/>
  <c r="Z99" i="1"/>
  <c r="Z119" i="1" s="1"/>
  <c r="AD72" i="1" l="1"/>
  <c r="AH71" i="1"/>
  <c r="AF72" i="1"/>
  <c r="AH72" i="1"/>
  <c r="AI71" i="1"/>
  <c r="AA71" i="1"/>
  <c r="Y71" i="1"/>
  <c r="AB71" i="1"/>
  <c r="AC72" i="1"/>
  <c r="AI72" i="1"/>
  <c r="AA72" i="1"/>
  <c r="Y72" i="1"/>
  <c r="AB72" i="1"/>
  <c r="AG72" i="1"/>
  <c r="AC71" i="1"/>
  <c r="AE71" i="1"/>
  <c r="Z71" i="1"/>
  <c r="AD71" i="1"/>
  <c r="AF71" i="1"/>
  <c r="AG71" i="1"/>
  <c r="Y129" i="1"/>
  <c r="Q112" i="1"/>
  <c r="Q129" i="1" s="1"/>
  <c r="Z112" i="1"/>
  <c r="Z129" i="1" s="1"/>
  <c r="H112" i="1"/>
  <c r="H129" i="1" s="1"/>
  <c r="AD78" i="1" s="1"/>
  <c r="AD79" i="1" s="1"/>
  <c r="I112" i="1"/>
  <c r="I129" i="1" s="1"/>
  <c r="V112" i="1"/>
  <c r="V129" i="1" s="1"/>
  <c r="U112" i="1"/>
  <c r="U129" i="1" s="1"/>
  <c r="K112" i="1"/>
  <c r="K129" i="1" s="1"/>
  <c r="AH78" i="1"/>
  <c r="AH79" i="1" s="1"/>
  <c r="G112" i="1"/>
  <c r="G129" i="1" s="1"/>
  <c r="C112" i="1"/>
  <c r="C129" i="1" s="1"/>
  <c r="Y78" i="1" s="1"/>
  <c r="Y79" i="1" s="1"/>
  <c r="X112" i="1"/>
  <c r="X129" i="1" s="1"/>
  <c r="T112" i="1"/>
  <c r="T129" i="1" s="1"/>
  <c r="F112" i="1"/>
  <c r="F129" i="1" s="1"/>
  <c r="J112" i="1"/>
  <c r="J129" i="1" s="1"/>
  <c r="S112" i="1"/>
  <c r="S129" i="1" s="1"/>
  <c r="W112" i="1"/>
  <c r="W129" i="1" s="1"/>
  <c r="E112" i="1"/>
  <c r="E129" i="1" s="1"/>
  <c r="R112" i="1"/>
  <c r="R129" i="1" s="1"/>
  <c r="D112" i="1"/>
  <c r="D129" i="1" s="1"/>
  <c r="AH74" i="1" l="1"/>
  <c r="AH76" i="1" s="1"/>
  <c r="AA78" i="1"/>
  <c r="AA79" i="1" s="1"/>
  <c r="AB78" i="1"/>
  <c r="AB79" i="1" s="1"/>
  <c r="Z78" i="1"/>
  <c r="Z79" i="1" s="1"/>
  <c r="AF78" i="1"/>
  <c r="AF79" i="1" s="1"/>
  <c r="AI78" i="1"/>
  <c r="AI79" i="1" s="1"/>
  <c r="AG78" i="1"/>
  <c r="AG79" i="1" s="1"/>
  <c r="AG74" i="1"/>
  <c r="AG76" i="1" s="1"/>
  <c r="AG73" i="1"/>
  <c r="AG75" i="1" s="1"/>
  <c r="AE74" i="1"/>
  <c r="AE76" i="1" s="1"/>
  <c r="AE73" i="1"/>
  <c r="AE75" i="1" s="1"/>
  <c r="AB73" i="1"/>
  <c r="AB75" i="1" s="1"/>
  <c r="AB80" i="1" s="1"/>
  <c r="AB74" i="1"/>
  <c r="AB76" i="1" s="1"/>
  <c r="AF73" i="1"/>
  <c r="AF75" i="1" s="1"/>
  <c r="AF74" i="1"/>
  <c r="AF76" i="1" s="1"/>
  <c r="AC74" i="1"/>
  <c r="AC76" i="1" s="1"/>
  <c r="AC73" i="1"/>
  <c r="AC75" i="1" s="1"/>
  <c r="Y74" i="1"/>
  <c r="Y76" i="1" s="1"/>
  <c r="Y73" i="1"/>
  <c r="Y75" i="1" s="1"/>
  <c r="AC78" i="1"/>
  <c r="AC79" i="1" s="1"/>
  <c r="AD74" i="1"/>
  <c r="AD76" i="1" s="1"/>
  <c r="AD73" i="1"/>
  <c r="AD75" i="1" s="1"/>
  <c r="AA73" i="1"/>
  <c r="AA75" i="1" s="1"/>
  <c r="AA74" i="1"/>
  <c r="AA76" i="1" s="1"/>
  <c r="AH73" i="1"/>
  <c r="AH75" i="1" s="1"/>
  <c r="AH77" i="1" s="1"/>
  <c r="AE78" i="1"/>
  <c r="AE79" i="1" s="1"/>
  <c r="Z74" i="1"/>
  <c r="Z76" i="1" s="1"/>
  <c r="Z73" i="1"/>
  <c r="Z75" i="1" s="1"/>
  <c r="AI73" i="1"/>
  <c r="AI75" i="1" s="1"/>
  <c r="AI74" i="1"/>
  <c r="AI76" i="1" s="1"/>
  <c r="AG77" i="1" l="1"/>
  <c r="AE80" i="1"/>
  <c r="Z77" i="1"/>
  <c r="AC80" i="1"/>
  <c r="AA77" i="1"/>
  <c r="Z80" i="1"/>
  <c r="AH80" i="1"/>
  <c r="AD77" i="1"/>
  <c r="Y77" i="1"/>
  <c r="AE77" i="1"/>
  <c r="AD80" i="1"/>
  <c r="AG80" i="1"/>
  <c r="AI77" i="1"/>
  <c r="AI80" i="1"/>
  <c r="AF77" i="1"/>
  <c r="AF80" i="1"/>
  <c r="AC77" i="1"/>
  <c r="Y80" i="1"/>
  <c r="AB77" i="1"/>
  <c r="AA80" i="1"/>
</calcChain>
</file>

<file path=xl/sharedStrings.xml><?xml version="1.0" encoding="utf-8"?>
<sst xmlns="http://schemas.openxmlformats.org/spreadsheetml/2006/main" count="157" uniqueCount="101">
  <si>
    <t>Alpha</t>
  </si>
  <si>
    <t>patm</t>
  </si>
  <si>
    <t>mach =</t>
  </si>
  <si>
    <t>Re/m =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</si>
  <si>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</si>
  <si>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</si>
  <si>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</si>
  <si>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</si>
  <si>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</si>
  <si>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</si>
  <si>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</si>
  <si>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</si>
  <si>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</si>
  <si>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</si>
  <si>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</si>
  <si>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</si>
  <si>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</si>
  <si>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</si>
  <si>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</si>
  <si>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</si>
  <si>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</si>
  <si>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</si>
  <si>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x-cordinate</t>
  </si>
  <si>
    <t>y-cordinate</t>
  </si>
  <si>
    <t>ds</t>
  </si>
  <si>
    <t>p2-p1</t>
  </si>
  <si>
    <t>N</t>
  </si>
  <si>
    <t>p3-p2</t>
  </si>
  <si>
    <t>A</t>
  </si>
  <si>
    <t>p4-p3</t>
  </si>
  <si>
    <t>L</t>
  </si>
  <si>
    <t>p5-p4</t>
  </si>
  <si>
    <t>D</t>
  </si>
  <si>
    <t>p6-p5</t>
  </si>
  <si>
    <t>cl</t>
  </si>
  <si>
    <t>p7-p6</t>
  </si>
  <si>
    <t>cd</t>
  </si>
  <si>
    <t>p8-p7</t>
  </si>
  <si>
    <t>p9-p8</t>
  </si>
  <si>
    <t>p10-p9</t>
  </si>
  <si>
    <t>p11-p10</t>
  </si>
  <si>
    <t>p12-p11</t>
  </si>
  <si>
    <t>p13-p12</t>
  </si>
  <si>
    <t>p14-p13</t>
  </si>
  <si>
    <t>p15-p14</t>
  </si>
  <si>
    <t>p16-p15</t>
  </si>
  <si>
    <t>p11-p1</t>
  </si>
  <si>
    <t>p16-p10</t>
  </si>
  <si>
    <t>xi+1 - xi</t>
  </si>
  <si>
    <t>yi+1 - yi</t>
  </si>
  <si>
    <t>Average of pressures Pi+1+Pi/2</t>
  </si>
  <si>
    <t>Normal Force Terms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</si>
  <si>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</si>
  <si>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</si>
  <si>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</si>
  <si>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</si>
  <si>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</si>
  <si>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</si>
  <si>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</si>
  <si>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</si>
  <si>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</si>
  <si>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N12</t>
  </si>
  <si>
    <t>N13</t>
  </si>
  <si>
    <t>N14</t>
  </si>
  <si>
    <t>N15</t>
  </si>
  <si>
    <t>N16</t>
  </si>
  <si>
    <t>N11-1</t>
  </si>
  <si>
    <t>N16-10</t>
  </si>
  <si>
    <t>cl/cd</t>
  </si>
  <si>
    <t>M,LE</t>
  </si>
  <si>
    <t>Moment due to normal forces</t>
  </si>
  <si>
    <t>cm,le</t>
  </si>
  <si>
    <t>Pressures at ports</t>
  </si>
  <si>
    <t>Patm (m of Hg)</t>
  </si>
  <si>
    <t>density of air</t>
  </si>
  <si>
    <t>density (kg/m^3)</t>
  </si>
  <si>
    <t>T (K)</t>
  </si>
  <si>
    <t>flow velocity</t>
  </si>
  <si>
    <t>Pa</t>
  </si>
  <si>
    <t>kg/m^3</t>
  </si>
  <si>
    <t>m/s</t>
  </si>
  <si>
    <t>cm,c/4</t>
  </si>
  <si>
    <t>AOA</t>
  </si>
  <si>
    <t>P1_AOA</t>
  </si>
  <si>
    <t>P2_AOA</t>
  </si>
  <si>
    <t>P3_AOA</t>
  </si>
  <si>
    <t>P4_AOA</t>
  </si>
  <si>
    <t>P5_AOA</t>
  </si>
  <si>
    <t>P6_AOA</t>
  </si>
  <si>
    <t>P7_AOA</t>
  </si>
  <si>
    <t>P8_AOA</t>
  </si>
  <si>
    <t>P9_AOA</t>
  </si>
  <si>
    <t>P10_AOA</t>
  </si>
  <si>
    <t>P11_AOA</t>
  </si>
  <si>
    <t>P12_AOA</t>
  </si>
  <si>
    <t>P13_AOA</t>
  </si>
  <si>
    <t>P14_AOA</t>
  </si>
  <si>
    <t>P15_AOA</t>
  </si>
  <si>
    <t>P16_AOA</t>
  </si>
  <si>
    <t>P_TEST_AOA</t>
  </si>
  <si>
    <t>P_SETTLING_AOA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</si>
</sst>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9"/>
  <sheetViews>
    <sheetView tabSelected="1" topLeftCell="K1" zoomScale="85" zoomScaleNormal="85" workbookViewId="0">
      <selection activeCell="Y78" sqref="Y78"/>
    </sheetView>
  </sheetViews>
  <sheetFormatPr defaultRowHeight="15" x14ac:dyDescent="0.25"/>
  <cols>
    <col min="1" max="1" width="16.85546875" bestFit="1" customWidth="1"/>
    <col min="2" max="2" width="7.85546875" bestFit="1" customWidth="1"/>
    <col min="18" max="18" width="18" customWidth="1"/>
    <col min="19" max="19" width="24.28515625" customWidth="1"/>
    <col min="20" max="20" width="10.42578125" customWidth="1"/>
  </cols>
  <sheetData>
    <row r="1" spans="1:20" ht="18.75" x14ac:dyDescent="0.3">
      <c r="A1" s="2" t="s">
        <v>82</v>
      </c>
      <c r="B1" s="2">
        <v>-4</v>
      </c>
      <c r="C1" s="2">
        <v>-2</v>
      </c>
      <c r="D1" s="2">
        <v>0</v>
      </c>
      <c r="E1" s="2">
        <v>2</v>
      </c>
      <c r="F1" s="2">
        <v>4</v>
      </c>
      <c r="G1" s="2">
        <v>6</v>
      </c>
      <c r="H1" s="2">
        <v>8</v>
      </c>
      <c r="I1" s="2">
        <v>10</v>
      </c>
      <c r="J1" s="2">
        <v>11</v>
      </c>
      <c r="K1" s="2">
        <v>12</v>
      </c>
      <c r="L1" s="2">
        <v>13</v>
      </c>
      <c r="M1" s="2">
        <v>12.1</v>
      </c>
      <c r="N1" s="2">
        <v>12.8</v>
      </c>
      <c r="O1" s="1"/>
      <c r="P1" s="1"/>
      <c r="Q1" s="1"/>
      <c r="R1" t="s">
        <v>73</v>
      </c>
      <c r="S1" t="s">
        <v>75</v>
      </c>
      <c r="T1" t="s">
        <v>76</v>
      </c>
    </row>
    <row r="2" spans="1:20" ht="18.75" x14ac:dyDescent="0.3">
      <c r="A2" s="2" t="s">
        <v>83</v>
      </c>
      <c r="B2" s="8">
        <v>7.4</v>
      </c>
      <c r="C2" s="8">
        <v>7</v>
      </c>
      <c r="D2" s="8">
        <v>6.8</v>
      </c>
      <c r="E2" s="8">
        <v>6.9</v>
      </c>
      <c r="F2" s="8">
        <v>7.4</v>
      </c>
      <c r="G2" s="8">
        <v>8</v>
      </c>
      <c r="H2" s="8">
        <v>8.6999999999999993</v>
      </c>
      <c r="I2" s="8">
        <v>9.3000000000000007</v>
      </c>
      <c r="J2" s="8">
        <v>9.5</v>
      </c>
      <c r="K2" s="8">
        <v>9.5</v>
      </c>
      <c r="L2" s="8">
        <v>8.9</v>
      </c>
      <c r="M2" s="8">
        <v>9.5</v>
      </c>
      <c r="N2" s="8">
        <v>9.1</v>
      </c>
      <c r="O2" s="1"/>
      <c r="P2" s="1"/>
      <c r="Q2" s="1"/>
      <c r="R2">
        <v>0.75</v>
      </c>
      <c r="S2">
        <v>13520</v>
      </c>
      <c r="T2">
        <f>30.5+273.15</f>
        <v>303.64999999999998</v>
      </c>
    </row>
    <row r="3" spans="1:20" ht="18.75" x14ac:dyDescent="0.3">
      <c r="A3" s="2" t="s">
        <v>84</v>
      </c>
      <c r="B3" s="8">
        <v>10.5</v>
      </c>
      <c r="C3" s="8">
        <v>9.6</v>
      </c>
      <c r="D3" s="8">
        <v>8.6</v>
      </c>
      <c r="E3" s="8">
        <v>7.9</v>
      </c>
      <c r="F3" s="8">
        <v>7.3</v>
      </c>
      <c r="G3" s="8">
        <v>7</v>
      </c>
      <c r="H3" s="8">
        <v>6.9</v>
      </c>
      <c r="I3" s="8">
        <v>6.9</v>
      </c>
      <c r="J3" s="8">
        <v>6.8</v>
      </c>
      <c r="K3" s="8">
        <v>6.8</v>
      </c>
      <c r="L3" s="8">
        <v>6.8</v>
      </c>
      <c r="M3" s="8">
        <v>6.8</v>
      </c>
      <c r="N3" s="8">
        <v>6.8</v>
      </c>
      <c r="O3" s="1"/>
      <c r="P3" s="1"/>
      <c r="Q3" s="1"/>
    </row>
    <row r="4" spans="1:20" ht="18.75" x14ac:dyDescent="0.3">
      <c r="A4" s="2" t="s">
        <v>85</v>
      </c>
      <c r="B4" s="8">
        <v>10.199999999999999</v>
      </c>
      <c r="C4" s="8">
        <v>9.5</v>
      </c>
      <c r="D4" s="8">
        <v>8.8000000000000007</v>
      </c>
      <c r="E4" s="8">
        <v>8.1999999999999993</v>
      </c>
      <c r="F4" s="8">
        <v>7.6</v>
      </c>
      <c r="G4" s="8">
        <v>7.4</v>
      </c>
      <c r="H4" s="8">
        <v>7.1</v>
      </c>
      <c r="I4" s="8">
        <v>7</v>
      </c>
      <c r="J4" s="8">
        <v>7</v>
      </c>
      <c r="K4" s="8">
        <v>7</v>
      </c>
      <c r="L4" s="8">
        <v>7</v>
      </c>
      <c r="M4" s="8">
        <v>6.9</v>
      </c>
      <c r="N4" s="8">
        <v>7</v>
      </c>
      <c r="O4" s="1"/>
      <c r="P4" s="1"/>
      <c r="Q4" s="1"/>
      <c r="R4" t="s">
        <v>1</v>
      </c>
      <c r="S4">
        <f>R2*9.81*S2</f>
        <v>99473.4</v>
      </c>
      <c r="T4" t="s">
        <v>78</v>
      </c>
    </row>
    <row r="5" spans="1:20" ht="18" customHeight="1" x14ac:dyDescent="0.3">
      <c r="A5" s="2" t="s">
        <v>86</v>
      </c>
      <c r="B5" s="8">
        <v>9.8000000000000007</v>
      </c>
      <c r="C5" s="8">
        <v>9.4</v>
      </c>
      <c r="D5" s="8">
        <v>8.8000000000000007</v>
      </c>
      <c r="E5" s="8">
        <v>8.3000000000000007</v>
      </c>
      <c r="F5" s="8">
        <v>7.8</v>
      </c>
      <c r="G5" s="8">
        <v>7.6</v>
      </c>
      <c r="H5" s="8">
        <v>7.4</v>
      </c>
      <c r="I5" s="8">
        <v>7.3</v>
      </c>
      <c r="J5" s="8">
        <v>7.3</v>
      </c>
      <c r="K5" s="8">
        <v>7.2</v>
      </c>
      <c r="L5" s="8">
        <v>7.3</v>
      </c>
      <c r="M5" s="8">
        <v>7.2</v>
      </c>
      <c r="N5" s="8">
        <v>7.2</v>
      </c>
      <c r="O5" s="1"/>
      <c r="P5" s="1"/>
      <c r="Q5" s="1"/>
      <c r="R5" t="s">
        <v>74</v>
      </c>
      <c r="S5">
        <f>R2*9.81*S2/(T2*287)</f>
        <v>1.141436563621123</v>
      </c>
      <c r="T5" t="s">
        <v>79</v>
      </c>
    </row>
    <row r="6" spans="1:20" ht="18.75" x14ac:dyDescent="0.3">
      <c r="A6" s="2" t="s">
        <v>87</v>
      </c>
      <c r="B6" s="8">
        <v>9.5</v>
      </c>
      <c r="C6" s="8">
        <v>9.1999999999999993</v>
      </c>
      <c r="D6" s="8">
        <v>8.8000000000000007</v>
      </c>
      <c r="E6" s="8">
        <v>8.5</v>
      </c>
      <c r="F6" s="8">
        <v>8.1</v>
      </c>
      <c r="G6" s="8">
        <v>7.9</v>
      </c>
      <c r="H6" s="8">
        <v>7.8</v>
      </c>
      <c r="I6" s="8">
        <v>7.6</v>
      </c>
      <c r="J6" s="8">
        <v>7.7</v>
      </c>
      <c r="K6" s="8">
        <v>7.6</v>
      </c>
      <c r="L6" s="8">
        <v>7.6</v>
      </c>
      <c r="M6" s="8">
        <v>7.6</v>
      </c>
      <c r="N6" s="8">
        <v>7.6</v>
      </c>
      <c r="O6" s="1"/>
      <c r="P6" s="1"/>
      <c r="Q6" s="1"/>
      <c r="R6" s="6" t="s">
        <v>77</v>
      </c>
      <c r="S6">
        <f>SQRT((2*789*9.81*SIN(48*3.14/180)*(B19-B18)/100)/(S5*(1-((300*300*300*300)/(740*740*740*740)))))</f>
        <v>12.039988245006708</v>
      </c>
      <c r="T6" t="s">
        <v>80</v>
      </c>
    </row>
    <row r="7" spans="1:20" ht="18.75" x14ac:dyDescent="0.3">
      <c r="A7" s="2" t="s">
        <v>88</v>
      </c>
      <c r="B7" s="8">
        <v>9.4</v>
      </c>
      <c r="C7" s="8">
        <v>9.1</v>
      </c>
      <c r="D7" s="8">
        <v>8.8000000000000007</v>
      </c>
      <c r="E7" s="8">
        <v>8.6</v>
      </c>
      <c r="F7" s="8">
        <v>8.3000000000000007</v>
      </c>
      <c r="G7" s="8">
        <v>8.1999999999999993</v>
      </c>
      <c r="H7" s="8">
        <v>8</v>
      </c>
      <c r="I7" s="8">
        <v>8</v>
      </c>
      <c r="J7" s="8">
        <v>7.9</v>
      </c>
      <c r="K7" s="8">
        <v>7.9</v>
      </c>
      <c r="L7" s="8">
        <v>7.9</v>
      </c>
      <c r="M7" s="8">
        <v>7.9</v>
      </c>
      <c r="N7" s="8">
        <v>7.9</v>
      </c>
      <c r="O7" s="1"/>
      <c r="P7" s="1"/>
      <c r="Q7" s="1"/>
      <c r="R7" s="6"/>
    </row>
    <row r="8" spans="1:20" ht="18.75" x14ac:dyDescent="0.3">
      <c r="A8" s="2" t="s">
        <v>89</v>
      </c>
      <c r="B8" s="8">
        <v>9.3000000000000007</v>
      </c>
      <c r="C8" s="8">
        <v>9.1</v>
      </c>
      <c r="D8" s="8">
        <v>8.8000000000000007</v>
      </c>
      <c r="E8" s="8">
        <v>8.6999999999999993</v>
      </c>
      <c r="F8" s="8">
        <v>8.5</v>
      </c>
      <c r="G8" s="8">
        <v>8.3000000000000007</v>
      </c>
      <c r="H8" s="8">
        <v>8.3000000000000007</v>
      </c>
      <c r="I8" s="8">
        <v>8.3000000000000007</v>
      </c>
      <c r="J8" s="8">
        <v>8.3000000000000007</v>
      </c>
      <c r="K8" s="8">
        <v>8.3000000000000007</v>
      </c>
      <c r="L8" s="8">
        <v>8.3000000000000007</v>
      </c>
      <c r="M8" s="8">
        <v>8.3000000000000007</v>
      </c>
      <c r="N8" s="8">
        <v>8.4</v>
      </c>
      <c r="O8" s="1"/>
      <c r="P8" s="1"/>
      <c r="Q8" s="1"/>
      <c r="R8" t="s">
        <v>2</v>
      </c>
      <c r="S8">
        <f>S6/SQRT(1.4*287*T2)</f>
        <v>3.4469457951206373E-2</v>
      </c>
    </row>
    <row r="9" spans="1:20" ht="18.75" x14ac:dyDescent="0.3">
      <c r="A9" s="2" t="s">
        <v>90</v>
      </c>
      <c r="B9" s="8">
        <v>9.1999999999999993</v>
      </c>
      <c r="C9" s="8">
        <v>9</v>
      </c>
      <c r="D9" s="8">
        <v>8.6999999999999993</v>
      </c>
      <c r="E9" s="8">
        <v>8.6999999999999993</v>
      </c>
      <c r="F9" s="8">
        <v>8.5</v>
      </c>
      <c r="G9" s="8">
        <v>8.4</v>
      </c>
      <c r="H9" s="8">
        <v>8.4</v>
      </c>
      <c r="I9" s="8">
        <v>8.5</v>
      </c>
      <c r="J9" s="8">
        <v>8.5</v>
      </c>
      <c r="K9" s="8">
        <v>8.6</v>
      </c>
      <c r="L9" s="8">
        <v>8.6</v>
      </c>
      <c r="M9" s="8">
        <v>8.6</v>
      </c>
      <c r="N9" s="8">
        <v>8.6</v>
      </c>
      <c r="O9" s="1"/>
      <c r="P9" s="1"/>
      <c r="Q9" s="1"/>
      <c r="R9" t="s">
        <v>3</v>
      </c>
      <c r="S9">
        <f>S6/(1.534*10^-5)</f>
        <v>784875.37451151933</v>
      </c>
    </row>
    <row r="10" spans="1:20" ht="18.75" x14ac:dyDescent="0.3">
      <c r="A10" s="2" t="s">
        <v>91</v>
      </c>
      <c r="B10" s="8">
        <v>9.1</v>
      </c>
      <c r="C10" s="8">
        <v>8.9</v>
      </c>
      <c r="D10" s="8">
        <v>8.6</v>
      </c>
      <c r="E10" s="8">
        <v>8.5</v>
      </c>
      <c r="F10" s="8">
        <v>8.3000000000000007</v>
      </c>
      <c r="G10" s="8">
        <v>8.3000000000000007</v>
      </c>
      <c r="H10" s="8">
        <v>8.3000000000000007</v>
      </c>
      <c r="I10" s="8">
        <v>8.3000000000000007</v>
      </c>
      <c r="J10" s="8">
        <v>8.4</v>
      </c>
      <c r="K10" s="8">
        <v>8.4</v>
      </c>
      <c r="L10" s="8">
        <v>8.5</v>
      </c>
      <c r="M10" s="8">
        <v>8.4</v>
      </c>
      <c r="N10" s="8">
        <v>8.5</v>
      </c>
      <c r="O10" s="1"/>
      <c r="P10" s="1"/>
      <c r="Q10" s="1"/>
      <c r="R10" s="1"/>
      <c r="S10" s="9"/>
    </row>
    <row r="11" spans="1:20" ht="18.75" x14ac:dyDescent="0.3">
      <c r="A11" s="2" t="s">
        <v>92</v>
      </c>
      <c r="B11" s="8">
        <v>8.3000000000000007</v>
      </c>
      <c r="C11" s="8">
        <v>8.4</v>
      </c>
      <c r="D11" s="8">
        <v>8.6999999999999993</v>
      </c>
      <c r="E11" s="8">
        <v>8.5</v>
      </c>
      <c r="F11" s="8">
        <v>8.1999999999999993</v>
      </c>
      <c r="G11" s="8">
        <v>8.1999999999999993</v>
      </c>
      <c r="H11" s="8">
        <v>8.1999999999999993</v>
      </c>
      <c r="I11" s="8">
        <v>8.1999999999999993</v>
      </c>
      <c r="J11" s="8">
        <v>8.3000000000000007</v>
      </c>
      <c r="K11" s="8">
        <v>8.3000000000000007</v>
      </c>
      <c r="L11" s="8">
        <v>8.6</v>
      </c>
      <c r="M11" s="8">
        <v>8.3000000000000007</v>
      </c>
      <c r="N11" s="8">
        <v>8.5</v>
      </c>
      <c r="O11" s="1"/>
      <c r="P11" s="1"/>
      <c r="Q11" s="1"/>
      <c r="R11" s="1"/>
      <c r="S11" s="1"/>
    </row>
    <row r="12" spans="1:20" ht="18.75" x14ac:dyDescent="0.3">
      <c r="A12" s="2" t="s">
        <v>93</v>
      </c>
      <c r="B12" s="8">
        <v>7.8</v>
      </c>
      <c r="C12" s="8">
        <v>8.1</v>
      </c>
      <c r="D12" s="8">
        <v>8.6999999999999993</v>
      </c>
      <c r="E12" s="8">
        <v>9</v>
      </c>
      <c r="F12" s="8">
        <v>9.8000000000000007</v>
      </c>
      <c r="G12" s="8">
        <v>10.199999999999999</v>
      </c>
      <c r="H12" s="8">
        <v>10.4</v>
      </c>
      <c r="I12" s="8">
        <v>11</v>
      </c>
      <c r="J12" s="8">
        <v>11</v>
      </c>
      <c r="K12" s="8">
        <v>11.1</v>
      </c>
      <c r="L12" s="8">
        <v>10.4</v>
      </c>
      <c r="M12" s="8">
        <v>11</v>
      </c>
      <c r="N12" s="8">
        <v>10.6</v>
      </c>
      <c r="O12" s="1"/>
      <c r="P12" s="1"/>
      <c r="Q12" s="1"/>
      <c r="R12" s="1"/>
      <c r="S12" s="1"/>
    </row>
    <row r="13" spans="1:20" ht="18.75" x14ac:dyDescent="0.3">
      <c r="A13" s="2" t="s">
        <v>94</v>
      </c>
      <c r="B13" s="8">
        <v>8.1</v>
      </c>
      <c r="C13" s="8">
        <v>8.3000000000000007</v>
      </c>
      <c r="D13" s="8">
        <v>8.8000000000000007</v>
      </c>
      <c r="E13" s="8">
        <v>9</v>
      </c>
      <c r="F13" s="8">
        <v>9.5</v>
      </c>
      <c r="G13" s="8">
        <v>9.8000000000000007</v>
      </c>
      <c r="H13" s="8">
        <v>10.4</v>
      </c>
      <c r="I13" s="8">
        <v>11</v>
      </c>
      <c r="J13" s="8">
        <v>11</v>
      </c>
      <c r="K13" s="8">
        <v>11.1</v>
      </c>
      <c r="L13" s="8">
        <v>10.4</v>
      </c>
      <c r="M13" s="8">
        <v>11.1</v>
      </c>
      <c r="N13" s="8">
        <v>10.7</v>
      </c>
      <c r="O13" s="1"/>
      <c r="P13" s="1"/>
      <c r="Q13" s="1"/>
      <c r="R13" s="1"/>
      <c r="S13" s="1"/>
    </row>
    <row r="14" spans="1:20" ht="18.75" x14ac:dyDescent="0.3">
      <c r="A14" s="2" t="s">
        <v>95</v>
      </c>
      <c r="B14" s="8">
        <v>8.3000000000000007</v>
      </c>
      <c r="C14" s="8">
        <v>8.5</v>
      </c>
      <c r="D14" s="8">
        <v>8.8000000000000007</v>
      </c>
      <c r="E14" s="8">
        <v>8.9</v>
      </c>
      <c r="F14" s="8">
        <v>9.3000000000000007</v>
      </c>
      <c r="G14" s="8">
        <v>9.5</v>
      </c>
      <c r="H14" s="8">
        <v>9.4</v>
      </c>
      <c r="I14" s="8">
        <v>9.5</v>
      </c>
      <c r="J14" s="8">
        <v>9.6</v>
      </c>
      <c r="K14" s="8">
        <v>9.9</v>
      </c>
      <c r="L14" s="8">
        <v>10.1</v>
      </c>
      <c r="M14" s="8">
        <v>9.9</v>
      </c>
      <c r="N14" s="8">
        <v>10.1</v>
      </c>
      <c r="O14" s="1"/>
      <c r="P14" s="1"/>
      <c r="Q14" s="1"/>
      <c r="R14" s="1"/>
      <c r="S14" s="1"/>
    </row>
    <row r="15" spans="1:20" ht="18.75" x14ac:dyDescent="0.3">
      <c r="A15" s="2" t="s">
        <v>96</v>
      </c>
      <c r="B15" s="8">
        <v>8.4</v>
      </c>
      <c r="C15" s="8">
        <v>8.6</v>
      </c>
      <c r="D15" s="8">
        <v>8.8000000000000007</v>
      </c>
      <c r="E15" s="8">
        <v>8.9</v>
      </c>
      <c r="F15" s="8">
        <v>9.1999999999999993</v>
      </c>
      <c r="G15" s="8">
        <v>9.3000000000000007</v>
      </c>
      <c r="H15" s="8">
        <v>9.3000000000000007</v>
      </c>
      <c r="I15" s="8">
        <v>9.3000000000000007</v>
      </c>
      <c r="J15" s="8">
        <v>9.1999999999999993</v>
      </c>
      <c r="K15" s="8">
        <v>9.1</v>
      </c>
      <c r="L15" s="8">
        <v>9.4</v>
      </c>
      <c r="M15" s="8">
        <v>9.1</v>
      </c>
      <c r="N15" s="8">
        <v>9.3000000000000007</v>
      </c>
      <c r="O15" s="1"/>
      <c r="P15" s="1"/>
      <c r="Q15" s="1"/>
      <c r="R15" s="1"/>
      <c r="S15" s="1"/>
    </row>
    <row r="16" spans="1:20" ht="18.75" x14ac:dyDescent="0.3">
      <c r="A16" s="2" t="s">
        <v>97</v>
      </c>
      <c r="B16" s="8">
        <v>8.4</v>
      </c>
      <c r="C16" s="8">
        <v>8.5</v>
      </c>
      <c r="D16" s="8">
        <v>8.6999999999999993</v>
      </c>
      <c r="E16" s="8">
        <v>8.8000000000000007</v>
      </c>
      <c r="F16" s="8">
        <v>9.1</v>
      </c>
      <c r="G16" s="8">
        <v>9.1999999999999993</v>
      </c>
      <c r="H16" s="8">
        <v>9.1</v>
      </c>
      <c r="I16" s="8">
        <v>9</v>
      </c>
      <c r="J16" s="8">
        <v>9</v>
      </c>
      <c r="K16" s="8">
        <v>8.8000000000000007</v>
      </c>
      <c r="L16" s="8">
        <v>9</v>
      </c>
      <c r="M16" s="8">
        <v>8.8000000000000007</v>
      </c>
      <c r="N16" s="8">
        <v>8.9</v>
      </c>
      <c r="O16" s="1"/>
      <c r="P16" s="1"/>
      <c r="Q16" s="1"/>
      <c r="R16" s="1"/>
      <c r="S16" s="1"/>
    </row>
    <row r="17" spans="1:36" ht="18.75" x14ac:dyDescent="0.3">
      <c r="A17" s="2" t="s">
        <v>98</v>
      </c>
      <c r="B17" s="8">
        <v>7.4</v>
      </c>
      <c r="C17" s="8">
        <v>7.5</v>
      </c>
      <c r="D17" s="8">
        <v>7.6</v>
      </c>
      <c r="E17" s="8">
        <v>7.7</v>
      </c>
      <c r="F17" s="8">
        <v>7.8</v>
      </c>
      <c r="G17" s="8">
        <v>7.7</v>
      </c>
      <c r="H17" s="8">
        <v>7.6</v>
      </c>
      <c r="I17" s="8">
        <v>7.6</v>
      </c>
      <c r="J17" s="8">
        <v>7.5</v>
      </c>
      <c r="K17" s="8">
        <v>7.5</v>
      </c>
      <c r="L17" s="8">
        <v>7.7</v>
      </c>
      <c r="M17" s="8">
        <v>7.5</v>
      </c>
      <c r="N17" s="8">
        <v>7.6</v>
      </c>
      <c r="O17" s="1"/>
      <c r="P17" s="1"/>
    </row>
    <row r="18" spans="1:36" ht="18.75" x14ac:dyDescent="0.3">
      <c r="A18" s="2" t="s">
        <v>99</v>
      </c>
      <c r="B18" s="8">
        <v>6.8</v>
      </c>
      <c r="C18" s="8">
        <v>6.8</v>
      </c>
      <c r="D18" s="8">
        <v>6.8</v>
      </c>
      <c r="E18" s="8">
        <v>6.8</v>
      </c>
      <c r="F18" s="8">
        <v>6.8</v>
      </c>
      <c r="G18" s="8">
        <v>6.8</v>
      </c>
      <c r="H18" s="8">
        <v>6.8</v>
      </c>
      <c r="I18" s="8">
        <v>6.8</v>
      </c>
      <c r="J18" s="8">
        <v>6.8</v>
      </c>
      <c r="K18" s="8">
        <v>6.8</v>
      </c>
      <c r="L18" s="8">
        <v>6.8</v>
      </c>
      <c r="M18" s="8">
        <v>6.8</v>
      </c>
      <c r="N18" s="8">
        <v>6.8</v>
      </c>
      <c r="O18" s="1"/>
      <c r="P18" s="1"/>
      <c r="AJ18" s="1"/>
    </row>
    <row r="19" spans="1:36" ht="18.75" x14ac:dyDescent="0.3">
      <c r="A19" s="2" t="s">
        <v>100</v>
      </c>
      <c r="B19" s="8">
        <v>8.1999999999999993</v>
      </c>
      <c r="C19" s="8">
        <v>8.1999999999999993</v>
      </c>
      <c r="D19" s="8">
        <v>8.3000000000000007</v>
      </c>
      <c r="E19" s="8">
        <v>8.3000000000000007</v>
      </c>
      <c r="F19" s="8">
        <v>8.1999999999999993</v>
      </c>
      <c r="G19" s="8">
        <v>8.1999999999999993</v>
      </c>
      <c r="H19" s="8">
        <v>8.1999999999999993</v>
      </c>
      <c r="I19" s="8">
        <v>8.1999999999999993</v>
      </c>
      <c r="J19" s="8">
        <v>8.1999999999999993</v>
      </c>
      <c r="K19" s="8">
        <v>8.1999999999999993</v>
      </c>
      <c r="L19" s="8">
        <v>8.1999999999999993</v>
      </c>
      <c r="M19" s="8">
        <v>8.1999999999999993</v>
      </c>
      <c r="N19" s="8">
        <v>8.1999999999999993</v>
      </c>
      <c r="O19" s="1"/>
      <c r="P19" s="1"/>
    </row>
    <row r="20" spans="1:36" ht="18.75" x14ac:dyDescent="0.3">
      <c r="A20" s="1"/>
    </row>
    <row r="23" spans="1:36" ht="18.75" x14ac:dyDescent="0.3">
      <c r="A23" s="1" t="s">
        <v>0</v>
      </c>
      <c r="B23" s="1">
        <v>-4</v>
      </c>
      <c r="C23" s="1">
        <v>-2</v>
      </c>
      <c r="D23" s="1">
        <v>0</v>
      </c>
      <c r="E23" s="1">
        <v>2</v>
      </c>
      <c r="F23" s="1">
        <v>4</v>
      </c>
      <c r="G23" s="1">
        <v>6</v>
      </c>
      <c r="H23" s="1">
        <v>8</v>
      </c>
      <c r="I23" s="1">
        <v>10</v>
      </c>
      <c r="J23" s="1">
        <v>11</v>
      </c>
      <c r="K23" s="1">
        <v>12.2</v>
      </c>
      <c r="L23" s="1">
        <v>12.4</v>
      </c>
      <c r="M23" s="1">
        <v>12.6</v>
      </c>
      <c r="N23" s="1">
        <v>12.8</v>
      </c>
      <c r="O23" s="1"/>
      <c r="P23" s="1"/>
      <c r="R23" s="2" t="s">
        <v>22</v>
      </c>
      <c r="S23" s="2" t="s">
        <v>23</v>
      </c>
    </row>
    <row r="24" spans="1:36" x14ac:dyDescent="0.25">
      <c r="A24" t="s">
        <v>4</v>
      </c>
      <c r="B24">
        <f t="shared" ref="B24:P24" si="0">(780.6*9.81*SIN(52*3.14/180)*($B$19-B2)/100)/(0.5*$S$5*$S$6*$S$6)</f>
        <v>0.58329678871941304</v>
      </c>
      <c r="C24">
        <f t="shared" si="0"/>
        <v>0.87494518307912006</v>
      </c>
      <c r="D24">
        <f t="shared" si="0"/>
        <v>1.0207693802589737</v>
      </c>
      <c r="E24">
        <f t="shared" si="0"/>
        <v>0.94785728166904659</v>
      </c>
      <c r="F24">
        <f t="shared" si="0"/>
        <v>0.58329678871941304</v>
      </c>
      <c r="G24">
        <f t="shared" si="0"/>
        <v>0.1458241971798529</v>
      </c>
      <c r="H24">
        <f t="shared" si="0"/>
        <v>-0.36456049294963355</v>
      </c>
      <c r="I24">
        <f t="shared" si="0"/>
        <v>-0.80203308448919508</v>
      </c>
      <c r="J24">
        <f t="shared" si="0"/>
        <v>-0.94785728166904781</v>
      </c>
      <c r="K24">
        <f t="shared" si="0"/>
        <v>-0.94785728166904781</v>
      </c>
      <c r="L24">
        <f t="shared" si="0"/>
        <v>-0.51038469012948784</v>
      </c>
      <c r="M24">
        <f t="shared" si="0"/>
        <v>-0.94785728166904781</v>
      </c>
      <c r="N24">
        <f t="shared" si="0"/>
        <v>-0.65620888730934068</v>
      </c>
      <c r="R24" s="2">
        <v>0</v>
      </c>
      <c r="S24" s="2">
        <v>0</v>
      </c>
    </row>
    <row r="25" spans="1:36" x14ac:dyDescent="0.25">
      <c r="A25" t="s">
        <v>5</v>
      </c>
      <c r="B25">
        <f t="shared" ref="B25:P25" si="1">(780.6*9.81*SIN(52*3.14/180)*($B$19-B3)/100)/(0.5*$S$5*$S$6*$S$6)</f>
        <v>-1.6769782675683149</v>
      </c>
      <c r="C25">
        <f t="shared" si="1"/>
        <v>-1.0207693802589743</v>
      </c>
      <c r="D25">
        <f t="shared" si="1"/>
        <v>-0.29164839435970713</v>
      </c>
      <c r="E25">
        <f t="shared" si="1"/>
        <v>0.21873629576977938</v>
      </c>
      <c r="F25">
        <f t="shared" si="1"/>
        <v>0.65620888730934002</v>
      </c>
      <c r="G25">
        <f t="shared" si="1"/>
        <v>0.87494518307912006</v>
      </c>
      <c r="H25">
        <f t="shared" si="1"/>
        <v>0.94785728166904659</v>
      </c>
      <c r="I25">
        <f t="shared" si="1"/>
        <v>0.94785728166904659</v>
      </c>
      <c r="J25">
        <f t="shared" si="1"/>
        <v>1.0207693802589737</v>
      </c>
      <c r="K25">
        <f t="shared" si="1"/>
        <v>1.0207693802589737</v>
      </c>
      <c r="L25">
        <f t="shared" si="1"/>
        <v>1.0207693802589737</v>
      </c>
      <c r="M25">
        <f t="shared" si="1"/>
        <v>1.0207693802589737</v>
      </c>
      <c r="N25">
        <f t="shared" si="1"/>
        <v>1.0207693802589737</v>
      </c>
      <c r="R25" s="2">
        <v>1.9802E-2</v>
      </c>
      <c r="S25" s="2">
        <v>-1.9730000000000001E-2</v>
      </c>
    </row>
    <row r="26" spans="1:36" x14ac:dyDescent="0.25">
      <c r="A26" t="s">
        <v>6</v>
      </c>
      <c r="B26">
        <f t="shared" ref="B26:P26" si="2">(780.6*9.81*SIN(52*3.14/180)*($B$19-B4)/100)/(0.5*$S$5*$S$6*$S$6)</f>
        <v>-1.4582419717985342</v>
      </c>
      <c r="C26">
        <f t="shared" si="2"/>
        <v>-0.94785728166904781</v>
      </c>
      <c r="D26">
        <f t="shared" si="2"/>
        <v>-0.43747259153956131</v>
      </c>
      <c r="E26">
        <f t="shared" si="2"/>
        <v>0</v>
      </c>
      <c r="F26">
        <f t="shared" si="2"/>
        <v>0.43747259153956003</v>
      </c>
      <c r="G26">
        <f t="shared" si="2"/>
        <v>0.58329678871941304</v>
      </c>
      <c r="H26">
        <f t="shared" si="2"/>
        <v>0.80203308448919364</v>
      </c>
      <c r="I26">
        <f t="shared" si="2"/>
        <v>0.87494518307912006</v>
      </c>
      <c r="J26">
        <f t="shared" si="2"/>
        <v>0.87494518307912006</v>
      </c>
      <c r="K26">
        <f t="shared" si="2"/>
        <v>0.87494518307912006</v>
      </c>
      <c r="L26">
        <f t="shared" si="2"/>
        <v>0.87494518307912006</v>
      </c>
      <c r="M26">
        <f t="shared" si="2"/>
        <v>0.94785728166904659</v>
      </c>
      <c r="N26">
        <f t="shared" si="2"/>
        <v>0.87494518307912006</v>
      </c>
      <c r="R26" s="2">
        <v>3.9604E-2</v>
      </c>
      <c r="S26" s="2">
        <v>-2.7320000000000001E-2</v>
      </c>
    </row>
    <row r="27" spans="1:36" x14ac:dyDescent="0.25">
      <c r="A27" t="s">
        <v>7</v>
      </c>
      <c r="B27">
        <f t="shared" ref="B27:P27" si="3">(780.6*9.81*SIN(52*3.14/180)*($B$19-B5)/100)/(0.5*$S$5*$S$6*$S$6)</f>
        <v>-1.1665935774388285</v>
      </c>
      <c r="C27">
        <f t="shared" si="3"/>
        <v>-0.87494518307912139</v>
      </c>
      <c r="D27">
        <f t="shared" si="3"/>
        <v>-0.43747259153956131</v>
      </c>
      <c r="E27">
        <f t="shared" si="3"/>
        <v>-7.2912098589927754E-2</v>
      </c>
      <c r="F27">
        <f t="shared" si="3"/>
        <v>0.29164839435970652</v>
      </c>
      <c r="G27">
        <f t="shared" si="3"/>
        <v>0.43747259153956003</v>
      </c>
      <c r="H27">
        <f t="shared" si="3"/>
        <v>0.58329678871941304</v>
      </c>
      <c r="I27">
        <f t="shared" si="3"/>
        <v>0.65620888730934002</v>
      </c>
      <c r="J27">
        <f t="shared" si="3"/>
        <v>0.65620888730934002</v>
      </c>
      <c r="K27">
        <f t="shared" si="3"/>
        <v>0.72912098589926655</v>
      </c>
      <c r="L27">
        <f t="shared" si="3"/>
        <v>0.65620888730934002</v>
      </c>
      <c r="M27">
        <f t="shared" si="3"/>
        <v>0.72912098589926655</v>
      </c>
      <c r="N27">
        <f t="shared" si="3"/>
        <v>0.72912098589926655</v>
      </c>
      <c r="R27" s="2">
        <v>5.9406E-2</v>
      </c>
      <c r="S27" s="2">
        <v>-3.3590000000000002E-2</v>
      </c>
    </row>
    <row r="28" spans="1:36" x14ac:dyDescent="0.25">
      <c r="A28" t="s">
        <v>8</v>
      </c>
      <c r="B28">
        <f t="shared" ref="B28:P28" si="4">(780.6*9.81*SIN(52*3.14/180)*($B$19-B6)/100)/(0.5*$S$5*$S$6*$S$6)</f>
        <v>-0.94785728166904781</v>
      </c>
      <c r="C28">
        <f t="shared" si="4"/>
        <v>-0.7291209858992671</v>
      </c>
      <c r="D28">
        <f t="shared" si="4"/>
        <v>-0.43747259153956131</v>
      </c>
      <c r="E28">
        <f t="shared" si="4"/>
        <v>-0.21873629576978065</v>
      </c>
      <c r="F28">
        <f t="shared" si="4"/>
        <v>7.291209858992645E-2</v>
      </c>
      <c r="G28">
        <f t="shared" si="4"/>
        <v>0.21873629576977938</v>
      </c>
      <c r="H28">
        <f t="shared" si="4"/>
        <v>0.29164839435970652</v>
      </c>
      <c r="I28">
        <f t="shared" si="4"/>
        <v>0.43747259153956003</v>
      </c>
      <c r="J28">
        <f t="shared" si="4"/>
        <v>0.36456049294963294</v>
      </c>
      <c r="K28">
        <f t="shared" si="4"/>
        <v>0.43747259153956003</v>
      </c>
      <c r="L28">
        <f t="shared" si="4"/>
        <v>0.43747259153956003</v>
      </c>
      <c r="M28">
        <f t="shared" si="4"/>
        <v>0.43747259153956003</v>
      </c>
      <c r="N28">
        <f t="shared" si="4"/>
        <v>0.43747259153956003</v>
      </c>
      <c r="R28" s="2">
        <v>0.12871299999999999</v>
      </c>
      <c r="S28" s="2">
        <v>-4.8930000000000001E-2</v>
      </c>
    </row>
    <row r="29" spans="1:36" x14ac:dyDescent="0.25">
      <c r="A29" t="s">
        <v>9</v>
      </c>
      <c r="B29">
        <f t="shared" ref="B29:P29" si="5">(780.6*9.81*SIN(52*3.14/180)*($B$19-B7)/100)/(0.5*$S$5*$S$6*$S$6)</f>
        <v>-0.87494518307912139</v>
      </c>
      <c r="C29">
        <f t="shared" si="5"/>
        <v>-0.65620888730934068</v>
      </c>
      <c r="D29">
        <f t="shared" si="5"/>
        <v>-0.43747259153956131</v>
      </c>
      <c r="E29">
        <f t="shared" si="5"/>
        <v>-0.29164839435970713</v>
      </c>
      <c r="F29">
        <f t="shared" si="5"/>
        <v>-7.2912098589927754E-2</v>
      </c>
      <c r="G29">
        <f t="shared" si="5"/>
        <v>0</v>
      </c>
      <c r="H29">
        <f t="shared" si="5"/>
        <v>0.1458241971798529</v>
      </c>
      <c r="I29">
        <f t="shared" si="5"/>
        <v>0.1458241971798529</v>
      </c>
      <c r="J29">
        <f t="shared" si="5"/>
        <v>0.21873629576977938</v>
      </c>
      <c r="K29">
        <f t="shared" si="5"/>
        <v>0.21873629576977938</v>
      </c>
      <c r="L29">
        <f t="shared" si="5"/>
        <v>0.21873629576977938</v>
      </c>
      <c r="M29">
        <f t="shared" si="5"/>
        <v>0.21873629576977938</v>
      </c>
      <c r="N29">
        <f t="shared" si="5"/>
        <v>0.21873629576977938</v>
      </c>
      <c r="R29" s="2">
        <v>0.22772300000000001</v>
      </c>
      <c r="S29" s="2">
        <v>-6.2899999999999998E-2</v>
      </c>
    </row>
    <row r="30" spans="1:36" x14ac:dyDescent="0.25">
      <c r="A30" t="s">
        <v>10</v>
      </c>
      <c r="B30">
        <f t="shared" ref="B30:P30" si="6">(780.6*9.81*SIN(52*3.14/180)*($B$19-B8)/100)/(0.5*$S$5*$S$6*$S$6)</f>
        <v>-0.80203308448919508</v>
      </c>
      <c r="C30">
        <f t="shared" si="6"/>
        <v>-0.65620888730934068</v>
      </c>
      <c r="D30">
        <f t="shared" si="6"/>
        <v>-0.43747259153956131</v>
      </c>
      <c r="E30">
        <f t="shared" si="6"/>
        <v>-0.36456049294963355</v>
      </c>
      <c r="F30">
        <f t="shared" si="6"/>
        <v>-0.21873629576978065</v>
      </c>
      <c r="G30">
        <f t="shared" si="6"/>
        <v>-7.2912098589927754E-2</v>
      </c>
      <c r="H30">
        <f t="shared" si="6"/>
        <v>-7.2912098589927754E-2</v>
      </c>
      <c r="I30">
        <f t="shared" si="6"/>
        <v>-7.2912098589927754E-2</v>
      </c>
      <c r="J30">
        <f t="shared" si="6"/>
        <v>-7.2912098589927754E-2</v>
      </c>
      <c r="K30">
        <f t="shared" si="6"/>
        <v>-7.2912098589927754E-2</v>
      </c>
      <c r="L30">
        <f t="shared" si="6"/>
        <v>-7.2912098589927754E-2</v>
      </c>
      <c r="M30">
        <f t="shared" si="6"/>
        <v>-7.2912098589927754E-2</v>
      </c>
      <c r="N30">
        <f t="shared" si="6"/>
        <v>-0.1458241971798542</v>
      </c>
      <c r="R30" s="2">
        <v>0.41584199999999999</v>
      </c>
      <c r="S30" s="2">
        <v>-7.4539999999999995E-2</v>
      </c>
    </row>
    <row r="31" spans="1:36" x14ac:dyDescent="0.25">
      <c r="A31" t="s">
        <v>11</v>
      </c>
      <c r="B31">
        <f t="shared" ref="B31:P31" si="7">(780.6*9.81*SIN(52*3.14/180)*($B$19-B9)/100)/(0.5*$S$5*$S$6*$S$6)</f>
        <v>-0.7291209858992671</v>
      </c>
      <c r="C31">
        <f t="shared" si="7"/>
        <v>-0.58329678871941426</v>
      </c>
      <c r="D31">
        <f t="shared" si="7"/>
        <v>-0.36456049294963355</v>
      </c>
      <c r="E31">
        <f t="shared" si="7"/>
        <v>-0.36456049294963355</v>
      </c>
      <c r="F31">
        <f t="shared" si="7"/>
        <v>-0.21873629576978065</v>
      </c>
      <c r="G31">
        <f t="shared" si="7"/>
        <v>-0.1458241971798542</v>
      </c>
      <c r="H31">
        <f t="shared" si="7"/>
        <v>-0.1458241971798542</v>
      </c>
      <c r="I31">
        <f t="shared" si="7"/>
        <v>-0.21873629576978065</v>
      </c>
      <c r="J31">
        <f t="shared" si="7"/>
        <v>-0.21873629576978065</v>
      </c>
      <c r="K31">
        <f t="shared" si="7"/>
        <v>-0.29164839435970713</v>
      </c>
      <c r="L31">
        <f t="shared" si="7"/>
        <v>-0.29164839435970713</v>
      </c>
      <c r="M31">
        <f t="shared" si="7"/>
        <v>-0.29164839435970713</v>
      </c>
      <c r="N31">
        <f t="shared" si="7"/>
        <v>-0.29164839435970713</v>
      </c>
      <c r="R31" s="2">
        <v>0.594059</v>
      </c>
      <c r="S31" s="2">
        <v>-6.9269999999999998E-2</v>
      </c>
    </row>
    <row r="32" spans="1:36" x14ac:dyDescent="0.25">
      <c r="A32" t="s">
        <v>12</v>
      </c>
      <c r="B32">
        <f t="shared" ref="B32:P32" si="8">(780.6*9.81*SIN(52*3.14/180)*($B$19-B10)/100)/(0.5*$S$5*$S$6*$S$6)</f>
        <v>-0.65620888730934068</v>
      </c>
      <c r="C32">
        <f t="shared" si="8"/>
        <v>-0.51038469012948784</v>
      </c>
      <c r="D32">
        <f t="shared" si="8"/>
        <v>-0.29164839435970713</v>
      </c>
      <c r="E32">
        <f t="shared" si="8"/>
        <v>-0.21873629576978065</v>
      </c>
      <c r="F32">
        <f t="shared" si="8"/>
        <v>-7.2912098589927754E-2</v>
      </c>
      <c r="G32">
        <f t="shared" si="8"/>
        <v>-7.2912098589927754E-2</v>
      </c>
      <c r="H32">
        <f t="shared" si="8"/>
        <v>-7.2912098589927754E-2</v>
      </c>
      <c r="I32">
        <f t="shared" si="8"/>
        <v>-7.2912098589927754E-2</v>
      </c>
      <c r="J32">
        <f t="shared" si="8"/>
        <v>-0.1458241971798542</v>
      </c>
      <c r="K32">
        <f t="shared" si="8"/>
        <v>-0.1458241971798542</v>
      </c>
      <c r="L32">
        <f t="shared" si="8"/>
        <v>-0.21873629576978065</v>
      </c>
      <c r="M32">
        <f t="shared" si="8"/>
        <v>-0.1458241971798542</v>
      </c>
      <c r="N32">
        <f t="shared" si="8"/>
        <v>-0.21873629576978065</v>
      </c>
      <c r="R32" s="2">
        <v>0.78217800000000004</v>
      </c>
      <c r="S32" s="2">
        <v>-3.9669999999999997E-2</v>
      </c>
    </row>
    <row r="33" spans="1:33" x14ac:dyDescent="0.25">
      <c r="A33" t="s">
        <v>13</v>
      </c>
      <c r="B33">
        <f t="shared" ref="B33:P33" si="9">(780.6*9.81*SIN(52*3.14/180)*($B$19-B11)/100)/(0.5*$S$5*$S$6*$S$6)</f>
        <v>-7.2912098589927754E-2</v>
      </c>
      <c r="C33">
        <f t="shared" si="9"/>
        <v>-0.1458241971798542</v>
      </c>
      <c r="D33">
        <f t="shared" si="9"/>
        <v>-0.36456049294963355</v>
      </c>
      <c r="E33">
        <f t="shared" si="9"/>
        <v>-0.21873629576978065</v>
      </c>
      <c r="F33">
        <f t="shared" si="9"/>
        <v>0</v>
      </c>
      <c r="G33">
        <f t="shared" si="9"/>
        <v>0</v>
      </c>
      <c r="H33">
        <f t="shared" si="9"/>
        <v>0</v>
      </c>
      <c r="I33">
        <f t="shared" si="9"/>
        <v>0</v>
      </c>
      <c r="J33">
        <f t="shared" si="9"/>
        <v>-7.2912098589927754E-2</v>
      </c>
      <c r="K33">
        <f t="shared" si="9"/>
        <v>-7.2912098589927754E-2</v>
      </c>
      <c r="L33">
        <f t="shared" si="9"/>
        <v>-0.29164839435970713</v>
      </c>
      <c r="M33">
        <f t="shared" si="9"/>
        <v>-7.2912098589927754E-2</v>
      </c>
      <c r="N33">
        <f t="shared" si="9"/>
        <v>-0.21873629576978065</v>
      </c>
      <c r="R33" s="2">
        <v>1</v>
      </c>
      <c r="S33" s="2">
        <v>0</v>
      </c>
    </row>
    <row r="34" spans="1:33" x14ac:dyDescent="0.25">
      <c r="A34" t="s">
        <v>14</v>
      </c>
      <c r="B34">
        <f t="shared" ref="B34:P34" si="10">(780.6*9.81*SIN(52*3.14/180)*($B$19-B12)/100)/(0.5*$S$5*$S$6*$S$6)</f>
        <v>0.29164839435970652</v>
      </c>
      <c r="C34">
        <f t="shared" si="10"/>
        <v>7.291209858992645E-2</v>
      </c>
      <c r="D34">
        <f t="shared" si="10"/>
        <v>-0.36456049294963355</v>
      </c>
      <c r="E34">
        <f t="shared" si="10"/>
        <v>-0.58329678871941426</v>
      </c>
      <c r="F34">
        <f t="shared" si="10"/>
        <v>-1.1665935774388285</v>
      </c>
      <c r="G34">
        <f t="shared" si="10"/>
        <v>-1.4582419717985342</v>
      </c>
      <c r="H34">
        <f t="shared" si="10"/>
        <v>-1.6040661689783888</v>
      </c>
      <c r="I34">
        <f t="shared" si="10"/>
        <v>-2.0415387605179487</v>
      </c>
      <c r="J34">
        <f t="shared" si="10"/>
        <v>-2.0415387605179487</v>
      </c>
      <c r="K34">
        <f t="shared" si="10"/>
        <v>-2.1144508591078752</v>
      </c>
      <c r="L34">
        <f t="shared" si="10"/>
        <v>-1.6040661689783888</v>
      </c>
      <c r="M34">
        <f t="shared" si="10"/>
        <v>-2.0415387605179487</v>
      </c>
      <c r="N34">
        <f t="shared" si="10"/>
        <v>-1.7498903661582415</v>
      </c>
      <c r="R34" s="2">
        <v>5.9406E-2</v>
      </c>
      <c r="S34" s="2">
        <v>3.3590000000000002E-2</v>
      </c>
    </row>
    <row r="35" spans="1:33" x14ac:dyDescent="0.25">
      <c r="A35" t="s">
        <v>15</v>
      </c>
      <c r="B35">
        <f t="shared" ref="B35:P35" si="11">(780.6*9.81*SIN(52*3.14/180)*($B$19-B13)/100)/(0.5*$S$5*$S$6*$S$6)</f>
        <v>7.291209858992645E-2</v>
      </c>
      <c r="C35">
        <f t="shared" si="11"/>
        <v>-7.2912098589927754E-2</v>
      </c>
      <c r="D35">
        <f t="shared" si="11"/>
        <v>-0.43747259153956131</v>
      </c>
      <c r="E35">
        <f t="shared" si="11"/>
        <v>-0.58329678871941426</v>
      </c>
      <c r="F35">
        <f t="shared" si="11"/>
        <v>-0.94785728166904781</v>
      </c>
      <c r="G35">
        <f t="shared" si="11"/>
        <v>-1.1665935774388285</v>
      </c>
      <c r="H35">
        <f t="shared" si="11"/>
        <v>-1.6040661689783888</v>
      </c>
      <c r="I35">
        <f t="shared" si="11"/>
        <v>-2.0415387605179487</v>
      </c>
      <c r="J35">
        <f t="shared" si="11"/>
        <v>-2.0415387605179487</v>
      </c>
      <c r="K35">
        <f t="shared" si="11"/>
        <v>-2.1144508591078752</v>
      </c>
      <c r="L35">
        <f t="shared" si="11"/>
        <v>-1.6040661689783888</v>
      </c>
      <c r="M35">
        <f t="shared" si="11"/>
        <v>-2.1144508591078752</v>
      </c>
      <c r="N35">
        <f t="shared" si="11"/>
        <v>-1.822802464748168</v>
      </c>
      <c r="R35" s="2">
        <v>0.118812</v>
      </c>
      <c r="S35" s="2">
        <v>4.7050000000000002E-2</v>
      </c>
    </row>
    <row r="36" spans="1:33" x14ac:dyDescent="0.25">
      <c r="A36" t="s">
        <v>16</v>
      </c>
      <c r="B36">
        <f t="shared" ref="B36:P36" si="12">(780.6*9.81*SIN(52*3.14/180)*($B$19-B14)/100)/(0.5*$S$5*$S$6*$S$6)</f>
        <v>-7.2912098589927754E-2</v>
      </c>
      <c r="C36">
        <f t="shared" si="12"/>
        <v>-0.21873629576978065</v>
      </c>
      <c r="D36">
        <f t="shared" si="12"/>
        <v>-0.43747259153956131</v>
      </c>
      <c r="E36">
        <f t="shared" si="12"/>
        <v>-0.51038469012948784</v>
      </c>
      <c r="F36">
        <f t="shared" si="12"/>
        <v>-0.80203308448919508</v>
      </c>
      <c r="G36">
        <f t="shared" si="12"/>
        <v>-0.94785728166904781</v>
      </c>
      <c r="H36">
        <f t="shared" si="12"/>
        <v>-0.87494518307912139</v>
      </c>
      <c r="I36">
        <f t="shared" si="12"/>
        <v>-0.94785728166904781</v>
      </c>
      <c r="J36">
        <f t="shared" si="12"/>
        <v>-1.0207693802589743</v>
      </c>
      <c r="K36">
        <f t="shared" si="12"/>
        <v>-1.2395056760287551</v>
      </c>
      <c r="L36">
        <f t="shared" si="12"/>
        <v>-1.3853298732086079</v>
      </c>
      <c r="M36">
        <f t="shared" si="12"/>
        <v>-1.2395056760287551</v>
      </c>
      <c r="N36">
        <f t="shared" si="12"/>
        <v>-1.3853298732086079</v>
      </c>
      <c r="R36" s="2">
        <v>0.22772300000000001</v>
      </c>
      <c r="S36" s="2">
        <v>6.2899999999999998E-2</v>
      </c>
    </row>
    <row r="37" spans="1:33" x14ac:dyDescent="0.25">
      <c r="A37" t="s">
        <v>17</v>
      </c>
      <c r="B37">
        <f t="shared" ref="B37:P37" si="13">(780.6*9.81*SIN(52*3.14/180)*($B$19-B15)/100)/(0.5*$S$5*$S$6*$S$6)</f>
        <v>-0.1458241971798542</v>
      </c>
      <c r="C37">
        <f t="shared" si="13"/>
        <v>-0.29164839435970713</v>
      </c>
      <c r="D37">
        <f t="shared" si="13"/>
        <v>-0.43747259153956131</v>
      </c>
      <c r="E37">
        <f t="shared" si="13"/>
        <v>-0.51038469012948784</v>
      </c>
      <c r="F37">
        <f t="shared" si="13"/>
        <v>-0.7291209858992671</v>
      </c>
      <c r="G37">
        <f t="shared" si="13"/>
        <v>-0.80203308448919508</v>
      </c>
      <c r="H37">
        <f t="shared" si="13"/>
        <v>-0.80203308448919508</v>
      </c>
      <c r="I37">
        <f t="shared" si="13"/>
        <v>-0.80203308448919508</v>
      </c>
      <c r="J37">
        <f t="shared" si="13"/>
        <v>-0.7291209858992671</v>
      </c>
      <c r="K37">
        <f t="shared" si="13"/>
        <v>-0.65620888730934068</v>
      </c>
      <c r="L37">
        <f t="shared" si="13"/>
        <v>-0.87494518307912139</v>
      </c>
      <c r="M37">
        <f t="shared" si="13"/>
        <v>-0.65620888730934068</v>
      </c>
      <c r="N37">
        <f t="shared" si="13"/>
        <v>-0.80203308448919508</v>
      </c>
      <c r="R37" s="2">
        <v>0.405941</v>
      </c>
      <c r="S37" s="2">
        <v>7.4219999999999994E-2</v>
      </c>
    </row>
    <row r="38" spans="1:33" x14ac:dyDescent="0.25">
      <c r="A38" t="s">
        <v>18</v>
      </c>
      <c r="B38">
        <f t="shared" ref="B38:P38" si="14">(780.6*9.81*SIN(52*3.14/180)*($B$19-B16)/100)/(0.5*$S$5*$S$6*$S$6)</f>
        <v>-0.1458241971798542</v>
      </c>
      <c r="C38">
        <f t="shared" si="14"/>
        <v>-0.21873629576978065</v>
      </c>
      <c r="D38">
        <f t="shared" si="14"/>
        <v>-0.36456049294963355</v>
      </c>
      <c r="E38">
        <f t="shared" si="14"/>
        <v>-0.43747259153956131</v>
      </c>
      <c r="F38">
        <f t="shared" si="14"/>
        <v>-0.65620888730934068</v>
      </c>
      <c r="G38">
        <f t="shared" si="14"/>
        <v>-0.7291209858992671</v>
      </c>
      <c r="H38">
        <f t="shared" si="14"/>
        <v>-0.65620888730934068</v>
      </c>
      <c r="I38">
        <f t="shared" si="14"/>
        <v>-0.58329678871941426</v>
      </c>
      <c r="J38">
        <f t="shared" si="14"/>
        <v>-0.58329678871941426</v>
      </c>
      <c r="K38">
        <f t="shared" si="14"/>
        <v>-0.43747259153956131</v>
      </c>
      <c r="L38">
        <f t="shared" si="14"/>
        <v>-0.58329678871941426</v>
      </c>
      <c r="M38">
        <f t="shared" si="14"/>
        <v>-0.43747259153956131</v>
      </c>
      <c r="N38">
        <f t="shared" si="14"/>
        <v>-0.51038469012948784</v>
      </c>
      <c r="R38" s="2">
        <v>0.58415799999999996</v>
      </c>
      <c r="S38" s="2">
        <v>7.0279999999999995E-2</v>
      </c>
    </row>
    <row r="39" spans="1:33" x14ac:dyDescent="0.25">
      <c r="A39" t="s">
        <v>19</v>
      </c>
      <c r="B39">
        <f t="shared" ref="B39:P39" si="15">(780.6*9.81*SIN(52*3.14/180)*($B$19-B17)/100)/(0.5*$S$5*$S$6*$S$6)</f>
        <v>0.58329678871941304</v>
      </c>
      <c r="C39">
        <f t="shared" si="15"/>
        <v>0.51038469012948651</v>
      </c>
      <c r="D39">
        <f t="shared" si="15"/>
        <v>0.43747259153956003</v>
      </c>
      <c r="E39">
        <f t="shared" si="15"/>
        <v>0.36456049294963294</v>
      </c>
      <c r="F39">
        <f t="shared" si="15"/>
        <v>0.29164839435970652</v>
      </c>
      <c r="G39">
        <f t="shared" si="15"/>
        <v>0.36456049294963294</v>
      </c>
      <c r="H39">
        <f t="shared" si="15"/>
        <v>0.43747259153956003</v>
      </c>
      <c r="I39">
        <f t="shared" si="15"/>
        <v>0.43747259153956003</v>
      </c>
      <c r="J39">
        <f t="shared" si="15"/>
        <v>0.51038469012948651</v>
      </c>
      <c r="K39">
        <f t="shared" si="15"/>
        <v>0.51038469012948651</v>
      </c>
      <c r="L39">
        <f t="shared" si="15"/>
        <v>0.36456049294963294</v>
      </c>
      <c r="M39">
        <f t="shared" si="15"/>
        <v>0.51038469012948651</v>
      </c>
      <c r="N39">
        <f t="shared" si="15"/>
        <v>0.43747259153956003</v>
      </c>
      <c r="R39" s="2">
        <v>0.78217800000000004</v>
      </c>
      <c r="S39" s="2">
        <v>3.9660000000000001E-2</v>
      </c>
    </row>
    <row r="40" spans="1:33" x14ac:dyDescent="0.25">
      <c r="A40" t="s">
        <v>20</v>
      </c>
      <c r="B40">
        <f t="shared" ref="B40:P40" si="16">(780.6*9.81*SIN(52*3.14/180)*($B$19-B18)/100)/(0.5*$S$5*$S$6*$S$6)</f>
        <v>1.0207693802589737</v>
      </c>
      <c r="C40">
        <f t="shared" si="16"/>
        <v>1.0207693802589737</v>
      </c>
      <c r="D40">
        <f t="shared" si="16"/>
        <v>1.0207693802589737</v>
      </c>
      <c r="E40">
        <f t="shared" si="16"/>
        <v>1.0207693802589737</v>
      </c>
      <c r="F40">
        <f t="shared" si="16"/>
        <v>1.0207693802589737</v>
      </c>
      <c r="G40">
        <f t="shared" si="16"/>
        <v>1.0207693802589737</v>
      </c>
      <c r="H40">
        <f t="shared" si="16"/>
        <v>1.0207693802589737</v>
      </c>
      <c r="I40">
        <f t="shared" si="16"/>
        <v>1.0207693802589737</v>
      </c>
      <c r="J40">
        <f t="shared" si="16"/>
        <v>1.0207693802589737</v>
      </c>
      <c r="K40">
        <f t="shared" si="16"/>
        <v>1.0207693802589737</v>
      </c>
      <c r="L40">
        <f t="shared" si="16"/>
        <v>1.0207693802589737</v>
      </c>
      <c r="M40">
        <f t="shared" si="16"/>
        <v>1.0207693802589737</v>
      </c>
      <c r="N40">
        <f t="shared" si="16"/>
        <v>1.0207693802589737</v>
      </c>
    </row>
    <row r="41" spans="1:33" x14ac:dyDescent="0.25">
      <c r="A41" t="s">
        <v>21</v>
      </c>
      <c r="B41">
        <f t="shared" ref="B41:P41" si="17">(780.6*9.81*SIN(52*3.14/180)*($B$19-B19)/100)/(0.5*$S$5*$S$6*$S$6)</f>
        <v>0</v>
      </c>
      <c r="C41">
        <f t="shared" si="17"/>
        <v>0</v>
      </c>
      <c r="D41">
        <f t="shared" si="17"/>
        <v>-7.2912098589927754E-2</v>
      </c>
      <c r="E41">
        <f t="shared" si="17"/>
        <v>-7.2912098589927754E-2</v>
      </c>
      <c r="F41">
        <f t="shared" si="17"/>
        <v>0</v>
      </c>
      <c r="G41">
        <f t="shared" si="17"/>
        <v>0</v>
      </c>
      <c r="H41">
        <f t="shared" si="17"/>
        <v>0</v>
      </c>
      <c r="I41">
        <f t="shared" si="17"/>
        <v>0</v>
      </c>
      <c r="J41">
        <f t="shared" si="17"/>
        <v>0</v>
      </c>
      <c r="K41">
        <f t="shared" si="17"/>
        <v>0</v>
      </c>
      <c r="L41">
        <f t="shared" si="17"/>
        <v>0</v>
      </c>
      <c r="M41">
        <f t="shared" si="17"/>
        <v>0</v>
      </c>
      <c r="N41">
        <f t="shared" si="17"/>
        <v>0</v>
      </c>
    </row>
    <row r="42" spans="1:33" x14ac:dyDescent="0.25">
      <c r="B42" s="2"/>
      <c r="I42" s="2"/>
    </row>
    <row r="43" spans="1:33" x14ac:dyDescent="0.25">
      <c r="B43" s="2"/>
      <c r="I43" s="2"/>
      <c r="R43" s="7" t="s">
        <v>72</v>
      </c>
      <c r="S43" s="7"/>
      <c r="T43" s="7"/>
      <c r="U43" s="7"/>
    </row>
    <row r="44" spans="1:33" ht="18.75" x14ac:dyDescent="0.3">
      <c r="A44" s="2" t="s">
        <v>82</v>
      </c>
      <c r="B44" s="2">
        <v>-4</v>
      </c>
      <c r="C44" s="2">
        <v>-2</v>
      </c>
      <c r="D44" s="2">
        <v>0</v>
      </c>
      <c r="E44" s="2">
        <v>2</v>
      </c>
      <c r="F44" s="2">
        <v>4</v>
      </c>
      <c r="G44" s="2">
        <v>6</v>
      </c>
      <c r="H44" s="2">
        <v>8</v>
      </c>
      <c r="I44" s="2">
        <v>10</v>
      </c>
      <c r="J44" s="2">
        <v>11</v>
      </c>
      <c r="K44" s="2">
        <v>12</v>
      </c>
      <c r="L44" s="2">
        <v>12.1</v>
      </c>
      <c r="M44" s="2">
        <v>12.8</v>
      </c>
      <c r="N44" s="2">
        <v>13</v>
      </c>
      <c r="P44" s="1"/>
      <c r="Q44" s="1"/>
      <c r="R44" s="1" t="s">
        <v>82</v>
      </c>
      <c r="S44" s="1">
        <v>-4</v>
      </c>
      <c r="T44" s="1">
        <v>-2</v>
      </c>
      <c r="U44" s="1">
        <v>0</v>
      </c>
      <c r="V44" s="1">
        <v>2</v>
      </c>
      <c r="W44" s="1">
        <v>4</v>
      </c>
      <c r="X44" s="1">
        <v>6</v>
      </c>
      <c r="Y44" s="1">
        <v>8</v>
      </c>
      <c r="Z44" s="1">
        <v>10</v>
      </c>
      <c r="AA44" s="1">
        <v>11</v>
      </c>
      <c r="AB44" s="1">
        <v>12</v>
      </c>
      <c r="AC44" s="1">
        <v>12.1</v>
      </c>
      <c r="AD44" s="1">
        <v>12.8</v>
      </c>
      <c r="AE44" s="1">
        <v>13</v>
      </c>
      <c r="AF44" s="1"/>
      <c r="AG44" s="1"/>
    </row>
    <row r="45" spans="1:33" ht="18.75" x14ac:dyDescent="0.3">
      <c r="A45" s="2" t="s">
        <v>83</v>
      </c>
      <c r="B45" s="8">
        <v>7.4</v>
      </c>
      <c r="C45" s="8">
        <v>7</v>
      </c>
      <c r="D45" s="8">
        <v>6.8</v>
      </c>
      <c r="E45" s="8">
        <v>6.9</v>
      </c>
      <c r="F45" s="8">
        <v>7.4</v>
      </c>
      <c r="G45" s="8">
        <v>8</v>
      </c>
      <c r="H45" s="8">
        <v>8.6999999999999993</v>
      </c>
      <c r="I45" s="8">
        <v>9.3000000000000007</v>
      </c>
      <c r="J45" s="8">
        <v>9.5</v>
      </c>
      <c r="K45" s="8">
        <v>9.5</v>
      </c>
      <c r="L45" s="8">
        <v>9.5</v>
      </c>
      <c r="M45" s="8">
        <v>9.1</v>
      </c>
      <c r="N45" s="8">
        <v>8.9</v>
      </c>
      <c r="P45" s="1"/>
      <c r="Q45" s="1"/>
      <c r="R45" s="2" t="s">
        <v>83</v>
      </c>
      <c r="S45">
        <f t="shared" ref="S45:S60" si="18">$S$4-(780.6*9.81*SIN(52*3.14/180)*(B45-6.7)/100)</f>
        <v>99431.174816184037</v>
      </c>
      <c r="T45">
        <f t="shared" ref="T45:T60" si="19">$S$4-(780.6*9.81*SIN(52*3.14/180)*(C45-6.7)/100)</f>
        <v>99455.303492650302</v>
      </c>
      <c r="U45">
        <f t="shared" ref="U45:U60" si="20">$S$4-(780.6*9.81*SIN(52*3.14/180)*(D45-6.7)/100)</f>
        <v>99467.367830883435</v>
      </c>
      <c r="V45">
        <f t="shared" ref="V45:V60" si="21">$S$4-(780.6*9.81*SIN(52*3.14/180)*(E45-6.7)/100)</f>
        <v>99461.335661766861</v>
      </c>
      <c r="W45">
        <f t="shared" ref="W45:W60" si="22">$S$4-(780.6*9.81*SIN(52*3.14/180)*(F45-6.7)/100)</f>
        <v>99431.174816184037</v>
      </c>
      <c r="X45">
        <f t="shared" ref="X45:X60" si="23">$S$4-(780.6*9.81*SIN(52*3.14/180)*(G45-6.7)/100)</f>
        <v>99394.981801484653</v>
      </c>
      <c r="Y45">
        <f t="shared" ref="Y45:Y60" si="24">$S$4-(780.6*9.81*SIN(52*3.14/180)*(H45-6.7)/100)</f>
        <v>99352.756617668696</v>
      </c>
      <c r="Z45">
        <f t="shared" ref="Z45:Z60" si="25">$S$4-(780.6*9.81*SIN(52*3.14/180)*(I45-6.7)/100)</f>
        <v>99316.563602969312</v>
      </c>
      <c r="AA45">
        <f t="shared" ref="AA45:AA60" si="26">$S$4-(780.6*9.81*SIN(52*3.14/180)*(J45-6.7)/100)</f>
        <v>99304.49926473618</v>
      </c>
      <c r="AB45">
        <f t="shared" ref="AB45:AB60" si="27">$S$4-(780.6*9.81*SIN(52*3.14/180)*(K45-6.7)/100)</f>
        <v>99304.49926473618</v>
      </c>
      <c r="AC45">
        <f>$S$4-(780.6*9.81*SIN(52*3.14/180)*(L45-6.7)/100)</f>
        <v>99304.49926473618</v>
      </c>
      <c r="AD45">
        <f>$S$4-(780.6*9.81*SIN(52*3.14/180)*(M45-6.7)/100)</f>
        <v>99328.627941202431</v>
      </c>
      <c r="AE45">
        <f>$S$4-(780.6*9.81*SIN(52*3.14/180)*(N45-6.7)/100)</f>
        <v>99340.692279435563</v>
      </c>
    </row>
    <row r="46" spans="1:33" ht="18.75" x14ac:dyDescent="0.3">
      <c r="A46" s="2" t="s">
        <v>84</v>
      </c>
      <c r="B46" s="8">
        <v>10.5</v>
      </c>
      <c r="C46" s="8">
        <v>9.6</v>
      </c>
      <c r="D46" s="8">
        <v>8.6</v>
      </c>
      <c r="E46" s="8">
        <v>7.9</v>
      </c>
      <c r="F46" s="8">
        <v>7.3</v>
      </c>
      <c r="G46" s="8">
        <v>7</v>
      </c>
      <c r="H46" s="8">
        <v>6.9</v>
      </c>
      <c r="I46" s="8">
        <v>6.9</v>
      </c>
      <c r="J46" s="8">
        <v>6.8</v>
      </c>
      <c r="K46" s="8">
        <v>6.8</v>
      </c>
      <c r="L46" s="8">
        <v>6.8</v>
      </c>
      <c r="M46" s="8">
        <v>6.8</v>
      </c>
      <c r="N46" s="8">
        <v>6.8</v>
      </c>
      <c r="P46" s="1"/>
      <c r="Q46" s="1"/>
      <c r="R46" s="2" t="s">
        <v>84</v>
      </c>
      <c r="S46">
        <f t="shared" si="18"/>
        <v>99244.177573570531</v>
      </c>
      <c r="T46">
        <f t="shared" si="19"/>
        <v>99298.467095619606</v>
      </c>
      <c r="U46">
        <f t="shared" si="20"/>
        <v>99358.788786785255</v>
      </c>
      <c r="V46">
        <f t="shared" si="21"/>
        <v>99401.013970601212</v>
      </c>
      <c r="W46">
        <f t="shared" si="22"/>
        <v>99437.206985300611</v>
      </c>
      <c r="X46">
        <f t="shared" si="23"/>
        <v>99455.303492650302</v>
      </c>
      <c r="Y46">
        <f t="shared" si="24"/>
        <v>99461.335661766861</v>
      </c>
      <c r="Z46">
        <f t="shared" si="25"/>
        <v>99461.335661766861</v>
      </c>
      <c r="AA46">
        <f t="shared" si="26"/>
        <v>99467.367830883435</v>
      </c>
      <c r="AB46">
        <f t="shared" si="27"/>
        <v>99467.367830883435</v>
      </c>
      <c r="AC46">
        <f t="shared" ref="AC46:AC60" si="28">$S$4-(780.6*9.81*SIN(52*3.14/180)*(L46-6.7)/100)</f>
        <v>99467.367830883435</v>
      </c>
      <c r="AD46">
        <f t="shared" ref="AD46:AD60" si="29">$S$4-(780.6*9.81*SIN(52*3.14/180)*(M46-6.7)/100)</f>
        <v>99467.367830883435</v>
      </c>
      <c r="AE46">
        <f t="shared" ref="AE46:AE60" si="30">$S$4-(780.6*9.81*SIN(52*3.14/180)*(N46-6.7)/100)</f>
        <v>99467.367830883435</v>
      </c>
    </row>
    <row r="47" spans="1:33" ht="18.75" x14ac:dyDescent="0.3">
      <c r="A47" s="2" t="s">
        <v>85</v>
      </c>
      <c r="B47" s="8">
        <v>10.199999999999999</v>
      </c>
      <c r="C47" s="8">
        <v>9.5</v>
      </c>
      <c r="D47" s="8">
        <v>8.8000000000000007</v>
      </c>
      <c r="E47" s="8">
        <v>8.1999999999999993</v>
      </c>
      <c r="F47" s="8">
        <v>7.6</v>
      </c>
      <c r="G47" s="8">
        <v>7.4</v>
      </c>
      <c r="H47" s="8">
        <v>7.1</v>
      </c>
      <c r="I47" s="8">
        <v>7</v>
      </c>
      <c r="J47" s="8">
        <v>7</v>
      </c>
      <c r="K47" s="8">
        <v>7</v>
      </c>
      <c r="L47" s="8">
        <v>6.9</v>
      </c>
      <c r="M47" s="8">
        <v>7</v>
      </c>
      <c r="N47" s="8">
        <v>7</v>
      </c>
      <c r="P47" s="1"/>
      <c r="Q47" s="1"/>
      <c r="R47" s="2" t="s">
        <v>85</v>
      </c>
      <c r="S47">
        <f t="shared" si="18"/>
        <v>99262.274080920222</v>
      </c>
      <c r="T47">
        <f t="shared" si="19"/>
        <v>99304.49926473618</v>
      </c>
      <c r="U47">
        <f t="shared" si="20"/>
        <v>99346.724448552137</v>
      </c>
      <c r="V47">
        <f t="shared" si="21"/>
        <v>99382.917463251521</v>
      </c>
      <c r="W47">
        <f t="shared" si="22"/>
        <v>99419.110477950904</v>
      </c>
      <c r="X47">
        <f t="shared" si="23"/>
        <v>99431.174816184037</v>
      </c>
      <c r="Y47">
        <f t="shared" si="24"/>
        <v>99449.271323533729</v>
      </c>
      <c r="Z47">
        <f t="shared" si="25"/>
        <v>99455.303492650302</v>
      </c>
      <c r="AA47">
        <f t="shared" si="26"/>
        <v>99455.303492650302</v>
      </c>
      <c r="AB47">
        <f t="shared" si="27"/>
        <v>99455.303492650302</v>
      </c>
      <c r="AC47">
        <f t="shared" si="28"/>
        <v>99461.335661766861</v>
      </c>
      <c r="AD47">
        <f t="shared" si="29"/>
        <v>99455.303492650302</v>
      </c>
      <c r="AE47">
        <f t="shared" si="30"/>
        <v>99455.303492650302</v>
      </c>
    </row>
    <row r="48" spans="1:33" ht="18.75" x14ac:dyDescent="0.3">
      <c r="A48" s="2" t="s">
        <v>86</v>
      </c>
      <c r="B48" s="8">
        <v>9.8000000000000007</v>
      </c>
      <c r="C48" s="8">
        <v>9.4</v>
      </c>
      <c r="D48" s="8">
        <v>8.8000000000000007</v>
      </c>
      <c r="E48" s="8">
        <v>8.3000000000000007</v>
      </c>
      <c r="F48" s="8">
        <v>7.8</v>
      </c>
      <c r="G48" s="8">
        <v>7.6</v>
      </c>
      <c r="H48" s="8">
        <v>7.4</v>
      </c>
      <c r="I48" s="8">
        <v>7.3</v>
      </c>
      <c r="J48" s="8">
        <v>7.3</v>
      </c>
      <c r="K48" s="8">
        <v>7.2</v>
      </c>
      <c r="L48" s="8">
        <v>7.2</v>
      </c>
      <c r="M48" s="8">
        <v>7.2</v>
      </c>
      <c r="N48" s="8">
        <v>7.3</v>
      </c>
      <c r="P48" s="1"/>
      <c r="Q48" s="1"/>
      <c r="R48" s="2" t="s">
        <v>86</v>
      </c>
      <c r="S48">
        <f t="shared" si="18"/>
        <v>99286.402757386488</v>
      </c>
      <c r="T48">
        <f t="shared" si="19"/>
        <v>99310.531433852739</v>
      </c>
      <c r="U48">
        <f t="shared" si="20"/>
        <v>99346.724448552137</v>
      </c>
      <c r="V48">
        <f t="shared" si="21"/>
        <v>99376.885294134961</v>
      </c>
      <c r="W48">
        <f t="shared" si="22"/>
        <v>99407.046139717786</v>
      </c>
      <c r="X48">
        <f t="shared" si="23"/>
        <v>99419.110477950904</v>
      </c>
      <c r="Y48">
        <f t="shared" si="24"/>
        <v>99431.174816184037</v>
      </c>
      <c r="Z48">
        <f t="shared" si="25"/>
        <v>99437.206985300611</v>
      </c>
      <c r="AA48">
        <f t="shared" si="26"/>
        <v>99437.206985300611</v>
      </c>
      <c r="AB48">
        <f t="shared" si="27"/>
        <v>99443.23915441717</v>
      </c>
      <c r="AC48">
        <f t="shared" si="28"/>
        <v>99443.23915441717</v>
      </c>
      <c r="AD48">
        <f t="shared" si="29"/>
        <v>99443.23915441717</v>
      </c>
      <c r="AE48">
        <f t="shared" si="30"/>
        <v>99437.206985300611</v>
      </c>
    </row>
    <row r="49" spans="1:31" ht="18.75" x14ac:dyDescent="0.3">
      <c r="A49" s="2" t="s">
        <v>87</v>
      </c>
      <c r="B49" s="8">
        <v>9.5</v>
      </c>
      <c r="C49" s="8">
        <v>9.1999999999999993</v>
      </c>
      <c r="D49" s="8">
        <v>8.8000000000000007</v>
      </c>
      <c r="E49" s="8">
        <v>8.5</v>
      </c>
      <c r="F49" s="8">
        <v>8.1</v>
      </c>
      <c r="G49" s="8">
        <v>7.9</v>
      </c>
      <c r="H49" s="8">
        <v>7.8</v>
      </c>
      <c r="I49" s="8">
        <v>7.6</v>
      </c>
      <c r="J49" s="8">
        <v>7.7</v>
      </c>
      <c r="K49" s="8">
        <v>7.6</v>
      </c>
      <c r="L49" s="8">
        <v>7.6</v>
      </c>
      <c r="M49" s="8">
        <v>7.6</v>
      </c>
      <c r="N49" s="8">
        <v>7.6</v>
      </c>
      <c r="P49" s="1"/>
      <c r="Q49" s="1"/>
      <c r="R49" s="2" t="s">
        <v>87</v>
      </c>
      <c r="S49">
        <f t="shared" si="18"/>
        <v>99304.49926473618</v>
      </c>
      <c r="T49">
        <f t="shared" si="19"/>
        <v>99322.595772085871</v>
      </c>
      <c r="U49">
        <f t="shared" si="20"/>
        <v>99346.724448552137</v>
      </c>
      <c r="V49">
        <f t="shared" si="21"/>
        <v>99364.820955901829</v>
      </c>
      <c r="W49">
        <f t="shared" si="22"/>
        <v>99388.94963236808</v>
      </c>
      <c r="X49">
        <f t="shared" si="23"/>
        <v>99401.013970601212</v>
      </c>
      <c r="Y49">
        <f t="shared" si="24"/>
        <v>99407.046139717786</v>
      </c>
      <c r="Z49">
        <f t="shared" si="25"/>
        <v>99419.110477950904</v>
      </c>
      <c r="AA49">
        <f t="shared" si="26"/>
        <v>99413.078308834345</v>
      </c>
      <c r="AB49">
        <f t="shared" si="27"/>
        <v>99419.110477950904</v>
      </c>
      <c r="AC49">
        <f t="shared" si="28"/>
        <v>99419.110477950904</v>
      </c>
      <c r="AD49">
        <f t="shared" si="29"/>
        <v>99419.110477950904</v>
      </c>
      <c r="AE49">
        <f t="shared" si="30"/>
        <v>99419.110477950904</v>
      </c>
    </row>
    <row r="50" spans="1:31" ht="18.75" x14ac:dyDescent="0.3">
      <c r="A50" s="2" t="s">
        <v>88</v>
      </c>
      <c r="B50" s="8">
        <v>9.4</v>
      </c>
      <c r="C50" s="8">
        <v>9.1</v>
      </c>
      <c r="D50" s="8">
        <v>8.8000000000000007</v>
      </c>
      <c r="E50" s="8">
        <v>8.6</v>
      </c>
      <c r="F50" s="8">
        <v>8.3000000000000007</v>
      </c>
      <c r="G50" s="8">
        <v>8.1999999999999993</v>
      </c>
      <c r="H50" s="8">
        <v>8</v>
      </c>
      <c r="I50" s="8">
        <v>8</v>
      </c>
      <c r="J50" s="8">
        <v>7.9</v>
      </c>
      <c r="K50" s="8">
        <v>7.9</v>
      </c>
      <c r="L50" s="8">
        <v>7.9</v>
      </c>
      <c r="M50" s="8">
        <v>7.9</v>
      </c>
      <c r="N50" s="8">
        <v>7.9</v>
      </c>
      <c r="P50" s="1"/>
      <c r="Q50" s="1"/>
      <c r="R50" s="2" t="s">
        <v>88</v>
      </c>
      <c r="S50">
        <f t="shared" si="18"/>
        <v>99310.531433852739</v>
      </c>
      <c r="T50">
        <f t="shared" si="19"/>
        <v>99328.627941202431</v>
      </c>
      <c r="U50">
        <f t="shared" si="20"/>
        <v>99346.724448552137</v>
      </c>
      <c r="V50">
        <f t="shared" si="21"/>
        <v>99358.788786785255</v>
      </c>
      <c r="W50">
        <f t="shared" si="22"/>
        <v>99376.885294134961</v>
      </c>
      <c r="X50">
        <f t="shared" si="23"/>
        <v>99382.917463251521</v>
      </c>
      <c r="Y50">
        <f t="shared" si="24"/>
        <v>99394.981801484653</v>
      </c>
      <c r="Z50">
        <f t="shared" si="25"/>
        <v>99394.981801484653</v>
      </c>
      <c r="AA50">
        <f t="shared" si="26"/>
        <v>99401.013970601212</v>
      </c>
      <c r="AB50">
        <f t="shared" si="27"/>
        <v>99401.013970601212</v>
      </c>
      <c r="AC50">
        <f t="shared" si="28"/>
        <v>99401.013970601212</v>
      </c>
      <c r="AD50">
        <f t="shared" si="29"/>
        <v>99401.013970601212</v>
      </c>
      <c r="AE50">
        <f t="shared" si="30"/>
        <v>99401.013970601212</v>
      </c>
    </row>
    <row r="51" spans="1:31" ht="18.75" x14ac:dyDescent="0.3">
      <c r="A51" s="2" t="s">
        <v>89</v>
      </c>
      <c r="B51" s="8">
        <v>9.3000000000000007</v>
      </c>
      <c r="C51" s="8">
        <v>9.1</v>
      </c>
      <c r="D51" s="8">
        <v>8.8000000000000007</v>
      </c>
      <c r="E51" s="8">
        <v>8.6999999999999993</v>
      </c>
      <c r="F51" s="8">
        <v>8.5</v>
      </c>
      <c r="G51" s="8">
        <v>8.3000000000000007</v>
      </c>
      <c r="H51" s="8">
        <v>8.3000000000000007</v>
      </c>
      <c r="I51" s="8">
        <v>8.3000000000000007</v>
      </c>
      <c r="J51" s="8">
        <v>8.3000000000000007</v>
      </c>
      <c r="K51" s="8">
        <v>8.3000000000000007</v>
      </c>
      <c r="L51" s="8">
        <v>8.3000000000000007</v>
      </c>
      <c r="M51" s="8">
        <v>8.4</v>
      </c>
      <c r="N51" s="8">
        <v>8.3000000000000007</v>
      </c>
      <c r="P51" s="1"/>
      <c r="Q51" s="1"/>
      <c r="R51" s="2" t="s">
        <v>89</v>
      </c>
      <c r="S51">
        <f t="shared" si="18"/>
        <v>99316.563602969312</v>
      </c>
      <c r="T51">
        <f t="shared" si="19"/>
        <v>99328.627941202431</v>
      </c>
      <c r="U51">
        <f t="shared" si="20"/>
        <v>99346.724448552137</v>
      </c>
      <c r="V51">
        <f t="shared" si="21"/>
        <v>99352.756617668696</v>
      </c>
      <c r="W51">
        <f t="shared" si="22"/>
        <v>99364.820955901829</v>
      </c>
      <c r="X51">
        <f t="shared" si="23"/>
        <v>99376.885294134961</v>
      </c>
      <c r="Y51">
        <f t="shared" si="24"/>
        <v>99376.885294134961</v>
      </c>
      <c r="Z51">
        <f t="shared" si="25"/>
        <v>99376.885294134961</v>
      </c>
      <c r="AA51">
        <f t="shared" si="26"/>
        <v>99376.885294134961</v>
      </c>
      <c r="AB51">
        <f t="shared" si="27"/>
        <v>99376.885294134961</v>
      </c>
      <c r="AC51">
        <f t="shared" si="28"/>
        <v>99376.885294134961</v>
      </c>
      <c r="AD51">
        <f t="shared" si="29"/>
        <v>99370.853125018388</v>
      </c>
      <c r="AE51">
        <f t="shared" si="30"/>
        <v>99376.885294134961</v>
      </c>
    </row>
    <row r="52" spans="1:31" ht="18.75" x14ac:dyDescent="0.3">
      <c r="A52" s="2" t="s">
        <v>90</v>
      </c>
      <c r="B52" s="8">
        <v>9.1999999999999993</v>
      </c>
      <c r="C52" s="8">
        <v>9</v>
      </c>
      <c r="D52" s="8">
        <v>8.6999999999999993</v>
      </c>
      <c r="E52" s="8">
        <v>8.6999999999999993</v>
      </c>
      <c r="F52" s="8">
        <v>8.5</v>
      </c>
      <c r="G52" s="8">
        <v>8.4</v>
      </c>
      <c r="H52" s="8">
        <v>8.4</v>
      </c>
      <c r="I52" s="8">
        <v>8.5</v>
      </c>
      <c r="J52" s="8">
        <v>8.5</v>
      </c>
      <c r="K52" s="8">
        <v>8.6</v>
      </c>
      <c r="L52" s="8">
        <v>8.6</v>
      </c>
      <c r="M52" s="8">
        <v>8.6</v>
      </c>
      <c r="N52" s="8">
        <v>8.6</v>
      </c>
      <c r="P52" s="1"/>
      <c r="Q52" s="1"/>
      <c r="R52" s="2" t="s">
        <v>90</v>
      </c>
      <c r="S52">
        <f t="shared" si="18"/>
        <v>99322.595772085871</v>
      </c>
      <c r="T52">
        <f t="shared" si="19"/>
        <v>99334.660110319004</v>
      </c>
      <c r="U52">
        <f t="shared" si="20"/>
        <v>99352.756617668696</v>
      </c>
      <c r="V52">
        <f t="shared" si="21"/>
        <v>99352.756617668696</v>
      </c>
      <c r="W52">
        <f t="shared" si="22"/>
        <v>99364.820955901829</v>
      </c>
      <c r="X52">
        <f t="shared" si="23"/>
        <v>99370.853125018388</v>
      </c>
      <c r="Y52">
        <f t="shared" si="24"/>
        <v>99370.853125018388</v>
      </c>
      <c r="Z52">
        <f t="shared" si="25"/>
        <v>99364.820955901829</v>
      </c>
      <c r="AA52">
        <f t="shared" si="26"/>
        <v>99364.820955901829</v>
      </c>
      <c r="AB52">
        <f t="shared" si="27"/>
        <v>99358.788786785255</v>
      </c>
      <c r="AC52">
        <f t="shared" si="28"/>
        <v>99358.788786785255</v>
      </c>
      <c r="AD52">
        <f t="shared" si="29"/>
        <v>99358.788786785255</v>
      </c>
      <c r="AE52">
        <f t="shared" si="30"/>
        <v>99358.788786785255</v>
      </c>
    </row>
    <row r="53" spans="1:31" ht="18.75" x14ac:dyDescent="0.3">
      <c r="A53" s="2" t="s">
        <v>91</v>
      </c>
      <c r="B53" s="8">
        <v>9.1</v>
      </c>
      <c r="C53" s="8">
        <v>8.9</v>
      </c>
      <c r="D53" s="8">
        <v>8.6</v>
      </c>
      <c r="E53" s="8">
        <v>8.5</v>
      </c>
      <c r="F53" s="8">
        <v>8.3000000000000007</v>
      </c>
      <c r="G53" s="8">
        <v>8.3000000000000007</v>
      </c>
      <c r="H53" s="8">
        <v>8.3000000000000007</v>
      </c>
      <c r="I53" s="8">
        <v>8.3000000000000007</v>
      </c>
      <c r="J53" s="8">
        <v>8.4</v>
      </c>
      <c r="K53" s="8">
        <v>8.4</v>
      </c>
      <c r="L53" s="8">
        <v>8.4</v>
      </c>
      <c r="M53" s="8">
        <v>8.5</v>
      </c>
      <c r="N53" s="8">
        <v>8.5</v>
      </c>
      <c r="P53" s="1"/>
      <c r="Q53" s="1"/>
      <c r="R53" s="2" t="s">
        <v>91</v>
      </c>
      <c r="S53">
        <f t="shared" si="18"/>
        <v>99328.627941202431</v>
      </c>
      <c r="T53">
        <f t="shared" si="19"/>
        <v>99340.692279435563</v>
      </c>
      <c r="U53">
        <f t="shared" si="20"/>
        <v>99358.788786785255</v>
      </c>
      <c r="V53">
        <f t="shared" si="21"/>
        <v>99364.820955901829</v>
      </c>
      <c r="W53">
        <f t="shared" si="22"/>
        <v>99376.885294134961</v>
      </c>
      <c r="X53">
        <f t="shared" si="23"/>
        <v>99376.885294134961</v>
      </c>
      <c r="Y53">
        <f t="shared" si="24"/>
        <v>99376.885294134961</v>
      </c>
      <c r="Z53">
        <f t="shared" si="25"/>
        <v>99376.885294134961</v>
      </c>
      <c r="AA53">
        <f t="shared" si="26"/>
        <v>99370.853125018388</v>
      </c>
      <c r="AB53">
        <f t="shared" si="27"/>
        <v>99370.853125018388</v>
      </c>
      <c r="AC53">
        <f t="shared" si="28"/>
        <v>99370.853125018388</v>
      </c>
      <c r="AD53">
        <f t="shared" si="29"/>
        <v>99364.820955901829</v>
      </c>
      <c r="AE53">
        <f t="shared" si="30"/>
        <v>99364.820955901829</v>
      </c>
    </row>
    <row r="54" spans="1:31" ht="18.75" x14ac:dyDescent="0.3">
      <c r="A54" s="2" t="s">
        <v>92</v>
      </c>
      <c r="B54" s="8">
        <v>8.3000000000000007</v>
      </c>
      <c r="C54" s="8">
        <v>8.4</v>
      </c>
      <c r="D54" s="8">
        <v>8.6999999999999993</v>
      </c>
      <c r="E54" s="8">
        <v>8.5</v>
      </c>
      <c r="F54" s="8">
        <v>8.1999999999999993</v>
      </c>
      <c r="G54" s="8">
        <v>8.1999999999999993</v>
      </c>
      <c r="H54" s="8">
        <v>8.1999999999999993</v>
      </c>
      <c r="I54" s="8">
        <v>8.1999999999999993</v>
      </c>
      <c r="J54" s="8">
        <v>8.3000000000000007</v>
      </c>
      <c r="K54" s="8">
        <v>8.3000000000000007</v>
      </c>
      <c r="L54" s="8">
        <v>8.3000000000000007</v>
      </c>
      <c r="M54" s="8">
        <v>8.5</v>
      </c>
      <c r="N54" s="8">
        <v>8.6</v>
      </c>
      <c r="P54" s="1"/>
      <c r="Q54" s="1"/>
      <c r="R54" s="2" t="s">
        <v>92</v>
      </c>
      <c r="S54">
        <f t="shared" si="18"/>
        <v>99376.885294134961</v>
      </c>
      <c r="T54">
        <f t="shared" si="19"/>
        <v>99370.853125018388</v>
      </c>
      <c r="U54">
        <f t="shared" si="20"/>
        <v>99352.756617668696</v>
      </c>
      <c r="V54">
        <f t="shared" si="21"/>
        <v>99364.820955901829</v>
      </c>
      <c r="W54">
        <f t="shared" si="22"/>
        <v>99382.917463251521</v>
      </c>
      <c r="X54">
        <f t="shared" si="23"/>
        <v>99382.917463251521</v>
      </c>
      <c r="Y54">
        <f t="shared" si="24"/>
        <v>99382.917463251521</v>
      </c>
      <c r="Z54">
        <f t="shared" si="25"/>
        <v>99382.917463251521</v>
      </c>
      <c r="AA54">
        <f t="shared" si="26"/>
        <v>99376.885294134961</v>
      </c>
      <c r="AB54">
        <f t="shared" si="27"/>
        <v>99376.885294134961</v>
      </c>
      <c r="AC54">
        <f t="shared" si="28"/>
        <v>99376.885294134961</v>
      </c>
      <c r="AD54">
        <f t="shared" si="29"/>
        <v>99364.820955901829</v>
      </c>
      <c r="AE54">
        <f t="shared" si="30"/>
        <v>99358.788786785255</v>
      </c>
    </row>
    <row r="55" spans="1:31" ht="18.75" x14ac:dyDescent="0.3">
      <c r="A55" s="2" t="s">
        <v>93</v>
      </c>
      <c r="B55" s="8">
        <v>7.8</v>
      </c>
      <c r="C55" s="8">
        <v>8.1</v>
      </c>
      <c r="D55" s="8">
        <v>8.6999999999999993</v>
      </c>
      <c r="E55" s="8">
        <v>9</v>
      </c>
      <c r="F55" s="8">
        <v>9.8000000000000007</v>
      </c>
      <c r="G55" s="8">
        <v>10.199999999999999</v>
      </c>
      <c r="H55" s="8">
        <v>10.4</v>
      </c>
      <c r="I55" s="8">
        <v>11</v>
      </c>
      <c r="J55" s="8">
        <v>11</v>
      </c>
      <c r="K55" s="8">
        <v>11.1</v>
      </c>
      <c r="L55" s="8">
        <v>11</v>
      </c>
      <c r="M55" s="8">
        <v>10.6</v>
      </c>
      <c r="N55" s="8">
        <v>10.4</v>
      </c>
      <c r="P55" s="1"/>
      <c r="Q55" s="1"/>
      <c r="R55" s="2" t="s">
        <v>93</v>
      </c>
      <c r="S55">
        <f t="shared" si="18"/>
        <v>99407.046139717786</v>
      </c>
      <c r="T55">
        <f t="shared" si="19"/>
        <v>99388.94963236808</v>
      </c>
      <c r="U55">
        <f t="shared" si="20"/>
        <v>99352.756617668696</v>
      </c>
      <c r="V55">
        <f t="shared" si="21"/>
        <v>99334.660110319004</v>
      </c>
      <c r="W55">
        <f t="shared" si="22"/>
        <v>99286.402757386488</v>
      </c>
      <c r="X55">
        <f t="shared" si="23"/>
        <v>99262.274080920222</v>
      </c>
      <c r="Y55">
        <f t="shared" si="24"/>
        <v>99250.20974268709</v>
      </c>
      <c r="Z55">
        <f t="shared" si="25"/>
        <v>99214.016727987706</v>
      </c>
      <c r="AA55">
        <f t="shared" si="26"/>
        <v>99214.016727987706</v>
      </c>
      <c r="AB55">
        <f t="shared" si="27"/>
        <v>99207.984558871132</v>
      </c>
      <c r="AC55">
        <f t="shared" si="28"/>
        <v>99214.016727987706</v>
      </c>
      <c r="AD55">
        <f t="shared" si="29"/>
        <v>99238.145404453957</v>
      </c>
      <c r="AE55">
        <f t="shared" si="30"/>
        <v>99250.20974268709</v>
      </c>
    </row>
    <row r="56" spans="1:31" ht="18.75" x14ac:dyDescent="0.3">
      <c r="A56" s="2" t="s">
        <v>94</v>
      </c>
      <c r="B56" s="8">
        <v>8.1</v>
      </c>
      <c r="C56" s="8">
        <v>8.3000000000000007</v>
      </c>
      <c r="D56" s="8">
        <v>8.8000000000000007</v>
      </c>
      <c r="E56" s="8">
        <v>9</v>
      </c>
      <c r="F56" s="8">
        <v>9.5</v>
      </c>
      <c r="G56" s="8">
        <v>9.8000000000000007</v>
      </c>
      <c r="H56" s="8">
        <v>10.4</v>
      </c>
      <c r="I56" s="8">
        <v>11</v>
      </c>
      <c r="J56" s="8">
        <v>11</v>
      </c>
      <c r="K56" s="8">
        <v>11.1</v>
      </c>
      <c r="L56" s="8">
        <v>11.1</v>
      </c>
      <c r="M56" s="8">
        <v>10.7</v>
      </c>
      <c r="N56" s="8">
        <v>10.4</v>
      </c>
      <c r="P56" s="1"/>
      <c r="Q56" s="1"/>
      <c r="R56" s="2" t="s">
        <v>94</v>
      </c>
      <c r="S56">
        <f t="shared" si="18"/>
        <v>99388.94963236808</v>
      </c>
      <c r="T56">
        <f t="shared" si="19"/>
        <v>99376.885294134961</v>
      </c>
      <c r="U56">
        <f t="shared" si="20"/>
        <v>99346.724448552137</v>
      </c>
      <c r="V56">
        <f t="shared" si="21"/>
        <v>99334.660110319004</v>
      </c>
      <c r="W56">
        <f t="shared" si="22"/>
        <v>99304.49926473618</v>
      </c>
      <c r="X56">
        <f t="shared" si="23"/>
        <v>99286.402757386488</v>
      </c>
      <c r="Y56">
        <f t="shared" si="24"/>
        <v>99250.20974268709</v>
      </c>
      <c r="Z56">
        <f t="shared" si="25"/>
        <v>99214.016727987706</v>
      </c>
      <c r="AA56">
        <f t="shared" si="26"/>
        <v>99214.016727987706</v>
      </c>
      <c r="AB56">
        <f t="shared" si="27"/>
        <v>99207.984558871132</v>
      </c>
      <c r="AC56">
        <f t="shared" si="28"/>
        <v>99207.984558871132</v>
      </c>
      <c r="AD56">
        <f t="shared" si="29"/>
        <v>99232.113235337398</v>
      </c>
      <c r="AE56">
        <f t="shared" si="30"/>
        <v>99250.20974268709</v>
      </c>
    </row>
    <row r="57" spans="1:31" ht="18.75" x14ac:dyDescent="0.3">
      <c r="A57" s="2" t="s">
        <v>95</v>
      </c>
      <c r="B57" s="8">
        <v>8.3000000000000007</v>
      </c>
      <c r="C57" s="8">
        <v>8.5</v>
      </c>
      <c r="D57" s="8">
        <v>8.8000000000000007</v>
      </c>
      <c r="E57" s="8">
        <v>8.9</v>
      </c>
      <c r="F57" s="8">
        <v>9.3000000000000007</v>
      </c>
      <c r="G57" s="8">
        <v>9.5</v>
      </c>
      <c r="H57" s="8">
        <v>9.4</v>
      </c>
      <c r="I57" s="8">
        <v>9.5</v>
      </c>
      <c r="J57" s="8">
        <v>9.6</v>
      </c>
      <c r="K57" s="8">
        <v>9.9</v>
      </c>
      <c r="L57" s="8">
        <v>9.9</v>
      </c>
      <c r="M57" s="8">
        <v>10.1</v>
      </c>
      <c r="N57" s="8">
        <v>10.1</v>
      </c>
      <c r="P57" s="1"/>
      <c r="Q57" s="1"/>
      <c r="R57" s="2" t="s">
        <v>95</v>
      </c>
      <c r="S57">
        <f t="shared" si="18"/>
        <v>99376.885294134961</v>
      </c>
      <c r="T57">
        <f t="shared" si="19"/>
        <v>99364.820955901829</v>
      </c>
      <c r="U57">
        <f t="shared" si="20"/>
        <v>99346.724448552137</v>
      </c>
      <c r="V57">
        <f t="shared" si="21"/>
        <v>99340.692279435563</v>
      </c>
      <c r="W57">
        <f t="shared" si="22"/>
        <v>99316.563602969312</v>
      </c>
      <c r="X57">
        <f t="shared" si="23"/>
        <v>99304.49926473618</v>
      </c>
      <c r="Y57">
        <f t="shared" si="24"/>
        <v>99310.531433852739</v>
      </c>
      <c r="Z57">
        <f t="shared" si="25"/>
        <v>99304.49926473618</v>
      </c>
      <c r="AA57">
        <f t="shared" si="26"/>
        <v>99298.467095619606</v>
      </c>
      <c r="AB57">
        <f t="shared" si="27"/>
        <v>99280.370588269914</v>
      </c>
      <c r="AC57">
        <f t="shared" si="28"/>
        <v>99280.370588269914</v>
      </c>
      <c r="AD57">
        <f t="shared" si="29"/>
        <v>99268.306250036781</v>
      </c>
      <c r="AE57">
        <f t="shared" si="30"/>
        <v>99268.306250036781</v>
      </c>
    </row>
    <row r="58" spans="1:31" ht="18.75" x14ac:dyDescent="0.3">
      <c r="A58" s="2" t="s">
        <v>96</v>
      </c>
      <c r="B58" s="8">
        <v>8.4</v>
      </c>
      <c r="C58" s="8">
        <v>8.6</v>
      </c>
      <c r="D58" s="8">
        <v>8.8000000000000007</v>
      </c>
      <c r="E58" s="8">
        <v>8.9</v>
      </c>
      <c r="F58" s="8">
        <v>9.1999999999999993</v>
      </c>
      <c r="G58" s="8">
        <v>9.3000000000000007</v>
      </c>
      <c r="H58" s="8">
        <v>9.3000000000000007</v>
      </c>
      <c r="I58" s="8">
        <v>9.3000000000000007</v>
      </c>
      <c r="J58" s="8">
        <v>9.1999999999999993</v>
      </c>
      <c r="K58" s="8">
        <v>9.1</v>
      </c>
      <c r="L58" s="8">
        <v>9.1</v>
      </c>
      <c r="M58" s="8">
        <v>9.3000000000000007</v>
      </c>
      <c r="N58" s="8">
        <v>9.4</v>
      </c>
      <c r="P58" s="1"/>
      <c r="Q58" s="1"/>
      <c r="R58" s="2" t="s">
        <v>96</v>
      </c>
      <c r="S58">
        <f t="shared" si="18"/>
        <v>99370.853125018388</v>
      </c>
      <c r="T58">
        <f t="shared" si="19"/>
        <v>99358.788786785255</v>
      </c>
      <c r="U58">
        <f t="shared" si="20"/>
        <v>99346.724448552137</v>
      </c>
      <c r="V58">
        <f t="shared" si="21"/>
        <v>99340.692279435563</v>
      </c>
      <c r="W58">
        <f t="shared" si="22"/>
        <v>99322.595772085871</v>
      </c>
      <c r="X58">
        <f t="shared" si="23"/>
        <v>99316.563602969312</v>
      </c>
      <c r="Y58">
        <f t="shared" si="24"/>
        <v>99316.563602969312</v>
      </c>
      <c r="Z58">
        <f t="shared" si="25"/>
        <v>99316.563602969312</v>
      </c>
      <c r="AA58">
        <f t="shared" si="26"/>
        <v>99322.595772085871</v>
      </c>
      <c r="AB58">
        <f t="shared" si="27"/>
        <v>99328.627941202431</v>
      </c>
      <c r="AC58">
        <f t="shared" si="28"/>
        <v>99328.627941202431</v>
      </c>
      <c r="AD58">
        <f t="shared" si="29"/>
        <v>99316.563602969312</v>
      </c>
      <c r="AE58">
        <f t="shared" si="30"/>
        <v>99310.531433852739</v>
      </c>
    </row>
    <row r="59" spans="1:31" ht="18.75" x14ac:dyDescent="0.3">
      <c r="A59" s="2" t="s">
        <v>97</v>
      </c>
      <c r="B59" s="8">
        <v>8.4</v>
      </c>
      <c r="C59" s="8">
        <v>8.5</v>
      </c>
      <c r="D59" s="8">
        <v>8.6999999999999993</v>
      </c>
      <c r="E59" s="8">
        <v>8.8000000000000007</v>
      </c>
      <c r="F59" s="8">
        <v>9.1</v>
      </c>
      <c r="G59" s="8">
        <v>9.1999999999999993</v>
      </c>
      <c r="H59" s="8">
        <v>9.1</v>
      </c>
      <c r="I59" s="8">
        <v>9</v>
      </c>
      <c r="J59" s="8">
        <v>9</v>
      </c>
      <c r="K59" s="8">
        <v>8.8000000000000007</v>
      </c>
      <c r="L59" s="8">
        <v>8.8000000000000007</v>
      </c>
      <c r="M59" s="8">
        <v>8.9</v>
      </c>
      <c r="N59" s="8">
        <v>9</v>
      </c>
      <c r="P59" s="1"/>
      <c r="Q59" s="1"/>
      <c r="R59" s="2" t="s">
        <v>97</v>
      </c>
      <c r="S59">
        <f t="shared" si="18"/>
        <v>99370.853125018388</v>
      </c>
      <c r="T59">
        <f t="shared" si="19"/>
        <v>99364.820955901829</v>
      </c>
      <c r="U59">
        <f t="shared" si="20"/>
        <v>99352.756617668696</v>
      </c>
      <c r="V59">
        <f t="shared" si="21"/>
        <v>99346.724448552137</v>
      </c>
      <c r="W59">
        <f t="shared" si="22"/>
        <v>99328.627941202431</v>
      </c>
      <c r="X59">
        <f t="shared" si="23"/>
        <v>99322.595772085871</v>
      </c>
      <c r="Y59">
        <f t="shared" si="24"/>
        <v>99328.627941202431</v>
      </c>
      <c r="Z59">
        <f t="shared" si="25"/>
        <v>99334.660110319004</v>
      </c>
      <c r="AA59">
        <f t="shared" si="26"/>
        <v>99334.660110319004</v>
      </c>
      <c r="AB59">
        <f t="shared" si="27"/>
        <v>99346.724448552137</v>
      </c>
      <c r="AC59">
        <f t="shared" si="28"/>
        <v>99346.724448552137</v>
      </c>
      <c r="AD59">
        <f t="shared" si="29"/>
        <v>99340.692279435563</v>
      </c>
      <c r="AE59">
        <f t="shared" si="30"/>
        <v>99334.660110319004</v>
      </c>
    </row>
    <row r="60" spans="1:31" ht="18.75" x14ac:dyDescent="0.3">
      <c r="A60" s="2" t="s">
        <v>98</v>
      </c>
      <c r="B60" s="8">
        <v>7.4</v>
      </c>
      <c r="C60" s="8">
        <v>7.5</v>
      </c>
      <c r="D60" s="8">
        <v>7.6</v>
      </c>
      <c r="E60" s="8">
        <v>7.7</v>
      </c>
      <c r="F60" s="8">
        <v>7.8</v>
      </c>
      <c r="G60" s="8">
        <v>7.7</v>
      </c>
      <c r="H60" s="8">
        <v>7.6</v>
      </c>
      <c r="I60" s="8">
        <v>7.6</v>
      </c>
      <c r="J60" s="8">
        <v>7.5</v>
      </c>
      <c r="K60" s="8">
        <v>7.5</v>
      </c>
      <c r="L60" s="8">
        <v>7.5</v>
      </c>
      <c r="M60" s="8">
        <v>7.6</v>
      </c>
      <c r="N60" s="8">
        <v>7.7</v>
      </c>
      <c r="P60" s="1"/>
      <c r="Q60" s="1"/>
      <c r="R60" s="2" t="s">
        <v>98</v>
      </c>
      <c r="S60">
        <f t="shared" si="18"/>
        <v>99431.174816184037</v>
      </c>
      <c r="T60">
        <f t="shared" si="19"/>
        <v>99425.142647067478</v>
      </c>
      <c r="U60">
        <f t="shared" si="20"/>
        <v>99419.110477950904</v>
      </c>
      <c r="V60">
        <f t="shared" si="21"/>
        <v>99413.078308834345</v>
      </c>
      <c r="W60">
        <f t="shared" si="22"/>
        <v>99407.046139717786</v>
      </c>
      <c r="X60">
        <f t="shared" si="23"/>
        <v>99413.078308834345</v>
      </c>
      <c r="Y60">
        <f t="shared" si="24"/>
        <v>99419.110477950904</v>
      </c>
      <c r="Z60">
        <f t="shared" si="25"/>
        <v>99419.110477950904</v>
      </c>
      <c r="AA60">
        <f t="shared" si="26"/>
        <v>99425.142647067478</v>
      </c>
      <c r="AB60">
        <f t="shared" si="27"/>
        <v>99425.142647067478</v>
      </c>
      <c r="AC60">
        <f t="shared" si="28"/>
        <v>99425.142647067478</v>
      </c>
      <c r="AD60">
        <f t="shared" si="29"/>
        <v>99419.110477950904</v>
      </c>
      <c r="AE60">
        <f t="shared" si="30"/>
        <v>99413.078308834345</v>
      </c>
    </row>
    <row r="61" spans="1:31" ht="18.75" x14ac:dyDescent="0.3">
      <c r="A61" s="2" t="s">
        <v>99</v>
      </c>
      <c r="B61" s="8">
        <v>6.8</v>
      </c>
      <c r="C61" s="8">
        <v>6.8</v>
      </c>
      <c r="D61" s="8">
        <v>6.8</v>
      </c>
      <c r="E61" s="8">
        <v>6.8</v>
      </c>
      <c r="F61" s="8">
        <v>6.8</v>
      </c>
      <c r="G61" s="8">
        <v>6.8</v>
      </c>
      <c r="H61" s="8">
        <v>6.8</v>
      </c>
      <c r="I61" s="8">
        <v>6.8</v>
      </c>
      <c r="J61" s="8">
        <v>6.8</v>
      </c>
      <c r="K61" s="8">
        <v>6.8</v>
      </c>
      <c r="L61" s="8">
        <v>6.8</v>
      </c>
      <c r="M61" s="8">
        <v>6.8</v>
      </c>
      <c r="N61" s="8">
        <v>6.8</v>
      </c>
      <c r="P61" s="1"/>
      <c r="Q61" s="1"/>
    </row>
    <row r="62" spans="1:31" ht="18.75" x14ac:dyDescent="0.3">
      <c r="A62" s="2" t="s">
        <v>100</v>
      </c>
      <c r="B62" s="8">
        <v>8.1999999999999993</v>
      </c>
      <c r="C62" s="8">
        <v>8.1999999999999993</v>
      </c>
      <c r="D62" s="8">
        <v>8.3000000000000007</v>
      </c>
      <c r="E62" s="8">
        <v>8.3000000000000007</v>
      </c>
      <c r="F62" s="8">
        <v>8.1999999999999993</v>
      </c>
      <c r="G62" s="8">
        <v>8.1999999999999993</v>
      </c>
      <c r="H62" s="8">
        <v>8.1999999999999993</v>
      </c>
      <c r="I62" s="8">
        <v>8.1999999999999993</v>
      </c>
      <c r="J62" s="8">
        <v>8.1999999999999993</v>
      </c>
      <c r="K62" s="8">
        <v>8.1999999999999993</v>
      </c>
      <c r="L62" s="8">
        <v>8.1999999999999993</v>
      </c>
      <c r="M62" s="8">
        <v>8.1999999999999993</v>
      </c>
      <c r="N62" s="8">
        <v>8.1999999999999993</v>
      </c>
      <c r="P62" s="1"/>
      <c r="Q62" s="1"/>
    </row>
    <row r="68" spans="2:35" x14ac:dyDescent="0.25"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2:35" x14ac:dyDescent="0.25">
      <c r="I69" s="5" t="s">
        <v>50</v>
      </c>
      <c r="J69" s="4"/>
      <c r="K69" s="4"/>
    </row>
    <row r="70" spans="2:35" ht="18.75" x14ac:dyDescent="0.3">
      <c r="C70" t="s">
        <v>48</v>
      </c>
      <c r="D70" t="s">
        <v>49</v>
      </c>
      <c r="E70" t="s">
        <v>24</v>
      </c>
      <c r="G70" s="1" t="s">
        <v>0</v>
      </c>
      <c r="H70" s="1">
        <v>-4</v>
      </c>
      <c r="I70" s="1">
        <v>-2</v>
      </c>
      <c r="J70" s="1">
        <v>0</v>
      </c>
      <c r="K70" s="1">
        <v>2</v>
      </c>
      <c r="L70" s="1">
        <v>4</v>
      </c>
      <c r="M70" s="1">
        <v>6</v>
      </c>
      <c r="N70" s="1">
        <v>8</v>
      </c>
      <c r="O70" s="1">
        <v>10</v>
      </c>
      <c r="P70" s="1">
        <v>11</v>
      </c>
      <c r="Q70" s="1">
        <v>12</v>
      </c>
      <c r="R70" s="1">
        <v>12.1</v>
      </c>
      <c r="S70" s="1">
        <v>12.8</v>
      </c>
      <c r="T70" s="1">
        <v>13</v>
      </c>
      <c r="U70" s="1"/>
      <c r="V70" s="1"/>
      <c r="X70" s="1" t="s">
        <v>0</v>
      </c>
      <c r="Y70" s="1">
        <v>-4</v>
      </c>
      <c r="Z70" s="1">
        <v>-2</v>
      </c>
      <c r="AA70" s="1">
        <v>0</v>
      </c>
      <c r="AB70" s="1">
        <v>2</v>
      </c>
      <c r="AC70" s="1">
        <v>4</v>
      </c>
      <c r="AD70" s="1">
        <v>6</v>
      </c>
      <c r="AE70" s="1">
        <v>8</v>
      </c>
      <c r="AF70" s="1">
        <v>10</v>
      </c>
      <c r="AG70" s="1">
        <v>11</v>
      </c>
      <c r="AH70" s="1">
        <v>12</v>
      </c>
      <c r="AI70" s="1">
        <v>13</v>
      </c>
    </row>
    <row r="71" spans="2:35" x14ac:dyDescent="0.25">
      <c r="B71" s="3">
        <v>8.4027777777777771E-2</v>
      </c>
      <c r="C71">
        <f t="shared" ref="C71:C85" si="31">(R25-R24)</f>
        <v>1.9802E-2</v>
      </c>
      <c r="D71">
        <f t="shared" ref="D71:D85" si="32">S25-S24</f>
        <v>-1.9730000000000001E-2</v>
      </c>
      <c r="E71">
        <f t="shared" ref="E71:E85" si="33">SQRT((R25-R24)^2+(S25-S24)^2)*0.101</f>
        <v>2.8232925553162221E-3</v>
      </c>
      <c r="G71" t="s">
        <v>25</v>
      </c>
      <c r="H71">
        <f t="shared" ref="H71:H85" si="34">(S46+S45)/2</f>
        <v>99337.676194877276</v>
      </c>
      <c r="I71">
        <f t="shared" ref="I71:I85" si="35">(T46+T45)/2</f>
        <v>99376.885294134961</v>
      </c>
      <c r="J71">
        <f t="shared" ref="J71:J85" si="36">(U46+U45)/2</f>
        <v>99413.078308834345</v>
      </c>
      <c r="K71">
        <f t="shared" ref="K71:K85" si="37">(V46+V45)/2</f>
        <v>99431.174816184037</v>
      </c>
      <c r="L71">
        <f t="shared" ref="L71:L85" si="38">(W46+W45)/2</f>
        <v>99434.190900742324</v>
      </c>
      <c r="M71">
        <f t="shared" ref="M71:M85" si="39">(X46+X45)/2</f>
        <v>99425.142647067478</v>
      </c>
      <c r="N71">
        <f t="shared" ref="N71:P86" si="40">(Y46+Y45)/2</f>
        <v>99407.046139717771</v>
      </c>
      <c r="O71">
        <f t="shared" si="40"/>
        <v>99388.94963236808</v>
      </c>
      <c r="P71">
        <f t="shared" si="40"/>
        <v>99385.933547809807</v>
      </c>
      <c r="Q71">
        <f t="shared" ref="Q71:Q85" si="41">(AB46+AB45)/2</f>
        <v>99385.933547809807</v>
      </c>
      <c r="R71">
        <f t="shared" ref="R71:R85" si="42">(AC46+AC45)/2</f>
        <v>99385.933547809807</v>
      </c>
      <c r="S71">
        <f t="shared" ref="S71:S85" si="43">(AD46+AD45)/2</f>
        <v>99397.997886042926</v>
      </c>
      <c r="T71">
        <f t="shared" ref="T71:T85" si="44">(AE46+AE45)/2</f>
        <v>99404.030055159499</v>
      </c>
      <c r="X71" t="s">
        <v>26</v>
      </c>
      <c r="Y71">
        <f t="shared" ref="Y71:AI71" si="45">SUM(C92:C100)-SUM(C102:C108)</f>
        <v>-68.294921821376192</v>
      </c>
      <c r="Z71">
        <f t="shared" si="45"/>
        <v>-46.435773583114496</v>
      </c>
      <c r="AA71">
        <f t="shared" si="45"/>
        <v>-15.140162378273089</v>
      </c>
      <c r="AB71">
        <f t="shared" si="45"/>
        <v>-0.11945806108997203</v>
      </c>
      <c r="AC71">
        <f t="shared" si="45"/>
        <v>31.504637929072487</v>
      </c>
      <c r="AD71">
        <f t="shared" si="45"/>
        <v>44.196080463589169</v>
      </c>
      <c r="AE71">
        <f t="shared" si="45"/>
        <v>48.794870474244817</v>
      </c>
      <c r="AF71">
        <f t="shared" si="45"/>
        <v>54.737464895501034</v>
      </c>
      <c r="AG71">
        <f t="shared" si="45"/>
        <v>52.766559199633775</v>
      </c>
      <c r="AH71">
        <f t="shared" si="45"/>
        <v>52.557535491490853</v>
      </c>
      <c r="AI71">
        <f t="shared" si="45"/>
        <v>52.318637465796201</v>
      </c>
    </row>
    <row r="72" spans="2:35" x14ac:dyDescent="0.25">
      <c r="B72" s="3">
        <v>0.12638888888888888</v>
      </c>
      <c r="C72">
        <f t="shared" si="31"/>
        <v>1.9802E-2</v>
      </c>
      <c r="D72">
        <f t="shared" si="32"/>
        <v>-7.5899999999999995E-3</v>
      </c>
      <c r="E72">
        <f t="shared" si="33"/>
        <v>2.1418842704740144E-3</v>
      </c>
      <c r="G72" t="s">
        <v>27</v>
      </c>
      <c r="H72">
        <f t="shared" si="34"/>
        <v>99253.225827245376</v>
      </c>
      <c r="I72">
        <f t="shared" si="35"/>
        <v>99301.483180177893</v>
      </c>
      <c r="J72">
        <f t="shared" si="36"/>
        <v>99352.756617668696</v>
      </c>
      <c r="K72">
        <f t="shared" si="37"/>
        <v>99391.965716926366</v>
      </c>
      <c r="L72">
        <f t="shared" si="38"/>
        <v>99428.158731625765</v>
      </c>
      <c r="M72">
        <f t="shared" si="39"/>
        <v>99443.23915441717</v>
      </c>
      <c r="N72">
        <f t="shared" si="40"/>
        <v>99455.303492650302</v>
      </c>
      <c r="O72">
        <f t="shared" ref="O72:O87" si="46">(Z47+Z46)/2</f>
        <v>99458.319577208575</v>
      </c>
      <c r="P72">
        <f t="shared" ref="P72:P87" si="47">(AA47+AA46)/2</f>
        <v>99461.335661766876</v>
      </c>
      <c r="Q72">
        <f t="shared" si="41"/>
        <v>99461.335661766876</v>
      </c>
      <c r="R72">
        <f t="shared" si="42"/>
        <v>99464.351746325148</v>
      </c>
      <c r="S72">
        <f t="shared" si="43"/>
        <v>99461.335661766876</v>
      </c>
      <c r="T72">
        <f t="shared" si="44"/>
        <v>99461.335661766876</v>
      </c>
      <c r="X72" t="s">
        <v>28</v>
      </c>
      <c r="Y72">
        <f t="shared" ref="Y72:AI72" si="48">SUM(P92:P100)-SUM(P102:P108)</f>
        <v>0</v>
      </c>
      <c r="Z72">
        <f t="shared" si="48"/>
        <v>0.97154115791227014</v>
      </c>
      <c r="AA72">
        <f t="shared" si="48"/>
        <v>-0.1128920450159967</v>
      </c>
      <c r="AB72">
        <f t="shared" si="48"/>
        <v>-0.46649779862855212</v>
      </c>
      <c r="AC72">
        <f t="shared" si="48"/>
        <v>1.435867375660564</v>
      </c>
      <c r="AD72">
        <f t="shared" si="48"/>
        <v>2.8790336759539059</v>
      </c>
      <c r="AE72">
        <f t="shared" si="48"/>
        <v>4.4721898613292979</v>
      </c>
      <c r="AF72">
        <f t="shared" si="48"/>
        <v>6.6161735695854986</v>
      </c>
      <c r="AG72">
        <f t="shared" si="48"/>
        <v>6.6900374804172316</v>
      </c>
      <c r="AH72">
        <f t="shared" si="48"/>
        <v>0</v>
      </c>
      <c r="AI72">
        <f t="shared" si="48"/>
        <v>0</v>
      </c>
    </row>
    <row r="73" spans="2:35" x14ac:dyDescent="0.25">
      <c r="B73" s="3">
        <v>0.16874999999999998</v>
      </c>
      <c r="C73">
        <f t="shared" si="31"/>
        <v>1.9802E-2</v>
      </c>
      <c r="D73">
        <f t="shared" si="32"/>
        <v>-6.2700000000000013E-3</v>
      </c>
      <c r="E73">
        <f t="shared" si="33"/>
        <v>2.0978653181040964E-3</v>
      </c>
      <c r="G73" t="s">
        <v>29</v>
      </c>
      <c r="H73">
        <f t="shared" si="34"/>
        <v>99274.338419153355</v>
      </c>
      <c r="I73">
        <f t="shared" si="35"/>
        <v>99307.515349294466</v>
      </c>
      <c r="J73">
        <f t="shared" si="36"/>
        <v>99346.724448552137</v>
      </c>
      <c r="K73">
        <f t="shared" si="37"/>
        <v>99379.901378693234</v>
      </c>
      <c r="L73">
        <f t="shared" si="38"/>
        <v>99413.078308834345</v>
      </c>
      <c r="M73">
        <f t="shared" si="39"/>
        <v>99425.142647067463</v>
      </c>
      <c r="N73">
        <f t="shared" si="40"/>
        <v>99440.223069858883</v>
      </c>
      <c r="O73">
        <f t="shared" si="46"/>
        <v>99446.255238975456</v>
      </c>
      <c r="P73">
        <f t="shared" si="47"/>
        <v>99446.255238975456</v>
      </c>
      <c r="Q73">
        <f t="shared" si="41"/>
        <v>99449.271323533729</v>
      </c>
      <c r="R73">
        <f t="shared" si="42"/>
        <v>99452.287408092016</v>
      </c>
      <c r="S73">
        <f t="shared" si="43"/>
        <v>99449.271323533729</v>
      </c>
      <c r="T73">
        <f t="shared" si="44"/>
        <v>99446.255238975456</v>
      </c>
      <c r="X73" t="s">
        <v>30</v>
      </c>
      <c r="Y73">
        <f t="shared" ref="Y73:AI73" si="49">(Y71*COS(Y70*3.14/180))-(Y72*SIN(Y70*3.14/180))</f>
        <v>-68.128727391024626</v>
      </c>
      <c r="Z73">
        <f t="shared" si="49"/>
        <v>-46.373625719987253</v>
      </c>
      <c r="AA73">
        <f t="shared" si="49"/>
        <v>-15.140162378273089</v>
      </c>
      <c r="AB73">
        <f t="shared" si="49"/>
        <v>-0.10311307602804713</v>
      </c>
      <c r="AC73">
        <f t="shared" si="49"/>
        <v>31.32786162482294</v>
      </c>
      <c r="AD73">
        <f t="shared" si="49"/>
        <v>43.653425944584399</v>
      </c>
      <c r="AE73">
        <f t="shared" si="49"/>
        <v>47.698387673408774</v>
      </c>
      <c r="AF73">
        <f t="shared" si="49"/>
        <v>52.758410644727377</v>
      </c>
      <c r="AG73">
        <f t="shared" si="49"/>
        <v>50.522188426955253</v>
      </c>
      <c r="AH73">
        <f t="shared" si="49"/>
        <v>51.410187181373423</v>
      </c>
      <c r="AI73">
        <f t="shared" si="49"/>
        <v>50.97906758404978</v>
      </c>
    </row>
    <row r="74" spans="2:35" x14ac:dyDescent="0.25">
      <c r="B74" s="3">
        <v>0.21111111111111111</v>
      </c>
      <c r="C74">
        <f t="shared" si="31"/>
        <v>6.9306999999999994E-2</v>
      </c>
      <c r="D74">
        <f t="shared" si="32"/>
        <v>-1.5339999999999999E-2</v>
      </c>
      <c r="E74">
        <f t="shared" si="33"/>
        <v>7.1694178589093976E-3</v>
      </c>
      <c r="G74" t="s">
        <v>31</v>
      </c>
      <c r="H74">
        <f t="shared" si="34"/>
        <v>99295.451011061334</v>
      </c>
      <c r="I74">
        <f t="shared" si="35"/>
        <v>99316.563602969312</v>
      </c>
      <c r="J74">
        <f t="shared" si="36"/>
        <v>99346.724448552137</v>
      </c>
      <c r="K74">
        <f t="shared" si="37"/>
        <v>99370.853125018388</v>
      </c>
      <c r="L74">
        <f t="shared" si="38"/>
        <v>99397.997886042926</v>
      </c>
      <c r="M74">
        <f t="shared" si="39"/>
        <v>99410.062224276058</v>
      </c>
      <c r="N74">
        <f t="shared" si="40"/>
        <v>99419.110477950919</v>
      </c>
      <c r="O74">
        <f t="shared" si="46"/>
        <v>99428.158731625765</v>
      </c>
      <c r="P74">
        <f t="shared" si="47"/>
        <v>99425.142647067478</v>
      </c>
      <c r="Q74">
        <f t="shared" si="41"/>
        <v>99431.174816184037</v>
      </c>
      <c r="R74">
        <f t="shared" si="42"/>
        <v>99431.174816184037</v>
      </c>
      <c r="S74">
        <f t="shared" si="43"/>
        <v>99431.174816184037</v>
      </c>
      <c r="T74">
        <f t="shared" si="44"/>
        <v>99428.158731625765</v>
      </c>
      <c r="X74" t="s">
        <v>32</v>
      </c>
      <c r="Y74">
        <f t="shared" ref="Y74:AI74" si="50">(Y71*SIN(Y70*3.14/180))+(Y72*COS(Y70*3.14/180))</f>
        <v>4.7616016913782628</v>
      </c>
      <c r="Z74">
        <f t="shared" si="50"/>
        <v>2.5907138140536565</v>
      </c>
      <c r="AA74">
        <f t="shared" si="50"/>
        <v>-0.1128920450159967</v>
      </c>
      <c r="AB74">
        <f t="shared" si="50"/>
        <v>-0.47038082235216055</v>
      </c>
      <c r="AC74">
        <f t="shared" si="50"/>
        <v>3.6289133605509676</v>
      </c>
      <c r="AD74">
        <f t="shared" si="50"/>
        <v>7.4806929192428777</v>
      </c>
      <c r="AE74">
        <f t="shared" si="50"/>
        <v>11.216223968489164</v>
      </c>
      <c r="AF74">
        <f t="shared" si="50"/>
        <v>16.016052014507419</v>
      </c>
      <c r="AG74">
        <f t="shared" si="50"/>
        <v>16.630539612684608</v>
      </c>
      <c r="AH74">
        <f t="shared" si="50"/>
        <v>10.921867556213456</v>
      </c>
      <c r="AI74">
        <f t="shared" si="50"/>
        <v>11.763268871291656</v>
      </c>
    </row>
    <row r="75" spans="2:35" x14ac:dyDescent="0.25">
      <c r="B75" s="3">
        <v>0.25347222222222221</v>
      </c>
      <c r="C75">
        <f t="shared" si="31"/>
        <v>9.9010000000000015E-2</v>
      </c>
      <c r="D75">
        <f t="shared" si="32"/>
        <v>-1.3969999999999996E-2</v>
      </c>
      <c r="E75">
        <f t="shared" si="33"/>
        <v>1.0099061161365448E-2</v>
      </c>
      <c r="G75" t="s">
        <v>33</v>
      </c>
      <c r="H75">
        <f t="shared" si="34"/>
        <v>99307.515349294466</v>
      </c>
      <c r="I75">
        <f t="shared" si="35"/>
        <v>99325.611856644158</v>
      </c>
      <c r="J75">
        <f t="shared" si="36"/>
        <v>99346.724448552137</v>
      </c>
      <c r="K75">
        <f t="shared" si="37"/>
        <v>99361.804871343542</v>
      </c>
      <c r="L75">
        <f t="shared" si="38"/>
        <v>99382.917463251521</v>
      </c>
      <c r="M75">
        <f t="shared" si="39"/>
        <v>99391.965716926366</v>
      </c>
      <c r="N75">
        <f t="shared" si="40"/>
        <v>99401.013970601227</v>
      </c>
      <c r="O75">
        <f t="shared" si="46"/>
        <v>99407.046139717771</v>
      </c>
      <c r="P75">
        <f t="shared" si="47"/>
        <v>99407.046139717771</v>
      </c>
      <c r="Q75">
        <f t="shared" si="41"/>
        <v>99410.062224276058</v>
      </c>
      <c r="R75">
        <f t="shared" si="42"/>
        <v>99410.062224276058</v>
      </c>
      <c r="S75">
        <f t="shared" si="43"/>
        <v>99410.062224276058</v>
      </c>
      <c r="T75">
        <f t="shared" si="44"/>
        <v>99410.062224276058</v>
      </c>
      <c r="X75" t="s">
        <v>34</v>
      </c>
      <c r="Y75">
        <f t="shared" ref="Y75:AI75" si="51">Y73/(0.5*$S$5*$S$6*$S$6)</f>
        <v>-0.82348627705076427</v>
      </c>
      <c r="Z75">
        <f t="shared" si="51"/>
        <v>-0.56052778115636448</v>
      </c>
      <c r="AA75">
        <f t="shared" si="51"/>
        <v>-0.18300233144338265</v>
      </c>
      <c r="AB75">
        <f t="shared" si="51"/>
        <v>-1.2463494673287468E-3</v>
      </c>
      <c r="AC75">
        <f t="shared" si="51"/>
        <v>0.37866646164281093</v>
      </c>
      <c r="AD75">
        <f t="shared" si="51"/>
        <v>0.52764815355046379</v>
      </c>
      <c r="AE75">
        <f t="shared" si="51"/>
        <v>0.57654045790490016</v>
      </c>
      <c r="AF75">
        <f t="shared" si="51"/>
        <v>0.63770202128662645</v>
      </c>
      <c r="AG75">
        <f t="shared" si="51"/>
        <v>0.61067233235376128</v>
      </c>
      <c r="AH75">
        <f t="shared" si="51"/>
        <v>0.62140576032614214</v>
      </c>
      <c r="AI75">
        <f t="shared" si="51"/>
        <v>0.61619472695212896</v>
      </c>
    </row>
    <row r="76" spans="2:35" x14ac:dyDescent="0.25">
      <c r="B76" s="3">
        <v>0.29583333333333334</v>
      </c>
      <c r="C76">
        <f t="shared" si="31"/>
        <v>0.18811899999999998</v>
      </c>
      <c r="D76">
        <f t="shared" si="32"/>
        <v>-1.1639999999999998E-2</v>
      </c>
      <c r="E76">
        <f t="shared" si="33"/>
        <v>1.9036356043370301E-2</v>
      </c>
      <c r="G76" t="s">
        <v>35</v>
      </c>
      <c r="H76">
        <f t="shared" si="34"/>
        <v>99313.547518411026</v>
      </c>
      <c r="I76">
        <f t="shared" si="35"/>
        <v>99328.627941202431</v>
      </c>
      <c r="J76">
        <f t="shared" si="36"/>
        <v>99346.724448552137</v>
      </c>
      <c r="K76">
        <f t="shared" si="37"/>
        <v>99355.772702226968</v>
      </c>
      <c r="L76">
        <f t="shared" si="38"/>
        <v>99370.853125018388</v>
      </c>
      <c r="M76">
        <f t="shared" si="39"/>
        <v>99379.901378693234</v>
      </c>
      <c r="N76">
        <f t="shared" si="40"/>
        <v>99385.933547809807</v>
      </c>
      <c r="O76">
        <f t="shared" si="46"/>
        <v>99385.933547809807</v>
      </c>
      <c r="P76">
        <f t="shared" si="47"/>
        <v>99388.94963236808</v>
      </c>
      <c r="Q76">
        <f t="shared" si="41"/>
        <v>99388.94963236808</v>
      </c>
      <c r="R76">
        <f t="shared" si="42"/>
        <v>99388.94963236808</v>
      </c>
      <c r="S76">
        <f t="shared" si="43"/>
        <v>99385.933547809807</v>
      </c>
      <c r="T76">
        <f t="shared" si="44"/>
        <v>99388.94963236808</v>
      </c>
      <c r="X76" t="s">
        <v>36</v>
      </c>
      <c r="Y76">
        <f t="shared" ref="Y76:AI76" si="52">Y74/(0.5*$S$5*$S$6*$S$6)</f>
        <v>5.7554482518460792E-2</v>
      </c>
      <c r="Z76">
        <f t="shared" si="52"/>
        <v>3.1314503519114474E-2</v>
      </c>
      <c r="AA76">
        <f t="shared" si="52"/>
        <v>-1.3645499251042483E-3</v>
      </c>
      <c r="AB76">
        <f t="shared" si="52"/>
        <v>-5.6855920700184387E-3</v>
      </c>
      <c r="AC76">
        <f t="shared" si="52"/>
        <v>4.3863440100212189E-2</v>
      </c>
      <c r="AD76">
        <f t="shared" si="52"/>
        <v>9.0420710876787797E-2</v>
      </c>
      <c r="AE76">
        <f t="shared" si="52"/>
        <v>0.13557286143576941</v>
      </c>
      <c r="AF76">
        <f t="shared" si="52"/>
        <v>0.19358939395388802</v>
      </c>
      <c r="AG76">
        <f t="shared" si="52"/>
        <v>0.20101683497465575</v>
      </c>
      <c r="AH76">
        <f t="shared" si="52"/>
        <v>0.13201491348409702</v>
      </c>
      <c r="AI76">
        <f t="shared" si="52"/>
        <v>0.14218510839295781</v>
      </c>
    </row>
    <row r="77" spans="2:35" x14ac:dyDescent="0.25">
      <c r="B77" s="3">
        <v>0.33819444444444446</v>
      </c>
      <c r="C77">
        <f t="shared" si="31"/>
        <v>0.17821700000000001</v>
      </c>
      <c r="D77">
        <f t="shared" si="32"/>
        <v>5.2699999999999969E-3</v>
      </c>
      <c r="E77">
        <f t="shared" si="33"/>
        <v>1.8007785076454823E-2</v>
      </c>
      <c r="G77" t="s">
        <v>37</v>
      </c>
      <c r="H77">
        <f t="shared" si="34"/>
        <v>99319.579687527585</v>
      </c>
      <c r="I77">
        <f t="shared" si="35"/>
        <v>99331.644025760717</v>
      </c>
      <c r="J77">
        <f t="shared" si="36"/>
        <v>99349.740533110424</v>
      </c>
      <c r="K77">
        <f t="shared" si="37"/>
        <v>99352.756617668696</v>
      </c>
      <c r="L77">
        <f t="shared" si="38"/>
        <v>99364.820955901829</v>
      </c>
      <c r="M77">
        <f t="shared" si="39"/>
        <v>99373.869209576675</v>
      </c>
      <c r="N77">
        <f t="shared" si="40"/>
        <v>99373.869209576675</v>
      </c>
      <c r="O77">
        <f t="shared" si="46"/>
        <v>99370.853125018388</v>
      </c>
      <c r="P77">
        <f t="shared" si="47"/>
        <v>99370.853125018388</v>
      </c>
      <c r="Q77">
        <f t="shared" si="41"/>
        <v>99367.837040460116</v>
      </c>
      <c r="R77">
        <f t="shared" si="42"/>
        <v>99367.837040460116</v>
      </c>
      <c r="S77">
        <f t="shared" si="43"/>
        <v>99364.820955901814</v>
      </c>
      <c r="T77">
        <f t="shared" si="44"/>
        <v>99367.837040460116</v>
      </c>
      <c r="X77" t="s">
        <v>68</v>
      </c>
      <c r="Y77">
        <f t="shared" ref="Y77:AI77" si="53">Y75/Y76</f>
        <v>-14.307943378461067</v>
      </c>
      <c r="Z77">
        <f t="shared" si="53"/>
        <v>-17.899941502001351</v>
      </c>
      <c r="AA77">
        <f t="shared" si="53"/>
        <v>134.11186214341095</v>
      </c>
      <c r="AB77">
        <f t="shared" si="53"/>
        <v>0.21921190475501434</v>
      </c>
      <c r="AC77">
        <f t="shared" si="53"/>
        <v>8.6328491513135823</v>
      </c>
      <c r="AD77">
        <f t="shared" si="53"/>
        <v>5.8354789343501849</v>
      </c>
      <c r="AE77">
        <f t="shared" si="53"/>
        <v>4.252624395466114</v>
      </c>
      <c r="AF77">
        <f t="shared" si="53"/>
        <v>3.2940958606364754</v>
      </c>
      <c r="AG77">
        <f t="shared" si="53"/>
        <v>3.0379163637252322</v>
      </c>
      <c r="AH77">
        <f t="shared" si="53"/>
        <v>4.7070875852295195</v>
      </c>
      <c r="AI77">
        <f t="shared" si="53"/>
        <v>4.3337500946241709</v>
      </c>
    </row>
    <row r="78" spans="2:35" x14ac:dyDescent="0.25">
      <c r="B78" s="3">
        <v>0.38055555555555554</v>
      </c>
      <c r="C78">
        <f t="shared" si="31"/>
        <v>0.18811900000000004</v>
      </c>
      <c r="D78">
        <f t="shared" si="32"/>
        <v>2.9600000000000001E-2</v>
      </c>
      <c r="E78">
        <f t="shared" si="33"/>
        <v>1.9233783563312786E-2</v>
      </c>
      <c r="G78" t="s">
        <v>38</v>
      </c>
      <c r="H78">
        <f t="shared" si="34"/>
        <v>99325.611856644158</v>
      </c>
      <c r="I78">
        <f t="shared" si="35"/>
        <v>99337.676194877276</v>
      </c>
      <c r="J78">
        <f t="shared" si="36"/>
        <v>99355.772702226968</v>
      </c>
      <c r="K78">
        <f t="shared" si="37"/>
        <v>99358.78878678527</v>
      </c>
      <c r="L78">
        <f t="shared" si="38"/>
        <v>99370.853125018388</v>
      </c>
      <c r="M78">
        <f t="shared" si="39"/>
        <v>99373.869209576675</v>
      </c>
      <c r="N78">
        <f t="shared" si="40"/>
        <v>99373.869209576675</v>
      </c>
      <c r="O78">
        <f t="shared" si="46"/>
        <v>99370.853125018388</v>
      </c>
      <c r="P78">
        <f t="shared" si="47"/>
        <v>99367.837040460116</v>
      </c>
      <c r="Q78">
        <f t="shared" si="41"/>
        <v>99364.820955901814</v>
      </c>
      <c r="R78">
        <f t="shared" si="42"/>
        <v>99364.820955901814</v>
      </c>
      <c r="S78">
        <f t="shared" si="43"/>
        <v>99361.804871343542</v>
      </c>
      <c r="T78">
        <f t="shared" si="44"/>
        <v>99361.804871343542</v>
      </c>
      <c r="X78" t="s">
        <v>69</v>
      </c>
      <c r="Y78">
        <f>C129+P129</f>
        <v>-1.3523760419070641</v>
      </c>
      <c r="Z78">
        <f t="shared" ref="Z78:AI78" si="54">D129+Q129</f>
        <v>-0.92689518588160524</v>
      </c>
      <c r="AA78">
        <f t="shared" si="54"/>
        <v>-0.29909766229210888</v>
      </c>
      <c r="AB78">
        <f t="shared" si="54"/>
        <v>-1.123203609310508E-3</v>
      </c>
      <c r="AC78">
        <f t="shared" si="54"/>
        <v>3.0992151341211027</v>
      </c>
      <c r="AD78">
        <f t="shared" si="54"/>
        <v>8.2806105087398265</v>
      </c>
      <c r="AE78">
        <f t="shared" si="54"/>
        <v>8.7196438718768938</v>
      </c>
      <c r="AF78">
        <f t="shared" si="54"/>
        <v>10.492995896338314</v>
      </c>
      <c r="AG78">
        <f t="shared" si="54"/>
        <v>11.759111244830933</v>
      </c>
      <c r="AH78">
        <f t="shared" si="54"/>
        <v>9.3666463026893325</v>
      </c>
      <c r="AI78">
        <f t="shared" si="54"/>
        <v>10.360136590974435</v>
      </c>
    </row>
    <row r="79" spans="2:35" x14ac:dyDescent="0.25">
      <c r="B79" s="3">
        <v>0.42291666666666666</v>
      </c>
      <c r="C79">
        <f t="shared" si="31"/>
        <v>0.21782199999999996</v>
      </c>
      <c r="D79">
        <f t="shared" si="32"/>
        <v>3.9669999999999997E-2</v>
      </c>
      <c r="E79">
        <f t="shared" si="33"/>
        <v>2.2361895547770183E-2</v>
      </c>
      <c r="G79" t="s">
        <v>39</v>
      </c>
      <c r="H79">
        <f t="shared" si="34"/>
        <v>99352.756617668696</v>
      </c>
      <c r="I79">
        <f t="shared" si="35"/>
        <v>99355.772702226968</v>
      </c>
      <c r="J79">
        <f t="shared" si="36"/>
        <v>99355.772702226968</v>
      </c>
      <c r="K79">
        <f t="shared" si="37"/>
        <v>99364.820955901829</v>
      </c>
      <c r="L79">
        <f t="shared" si="38"/>
        <v>99379.901378693234</v>
      </c>
      <c r="M79">
        <f t="shared" si="39"/>
        <v>99379.901378693234</v>
      </c>
      <c r="N79">
        <f t="shared" si="40"/>
        <v>99379.901378693234</v>
      </c>
      <c r="O79">
        <f t="shared" si="46"/>
        <v>99379.901378693234</v>
      </c>
      <c r="P79">
        <f t="shared" si="47"/>
        <v>99373.869209576675</v>
      </c>
      <c r="Q79">
        <f t="shared" si="41"/>
        <v>99373.869209576675</v>
      </c>
      <c r="R79">
        <f t="shared" si="42"/>
        <v>99373.869209576675</v>
      </c>
      <c r="S79">
        <f t="shared" si="43"/>
        <v>99364.820955901829</v>
      </c>
      <c r="T79">
        <f t="shared" si="44"/>
        <v>99361.804871343542</v>
      </c>
      <c r="X79" t="s">
        <v>71</v>
      </c>
      <c r="Y79">
        <f t="shared" ref="Y79:AI79" si="55">Y78/(0.5*$S$5*$S$6*$S$6)</f>
        <v>-1.6346454052059867E-2</v>
      </c>
      <c r="Z79">
        <f t="shared" si="55"/>
        <v>-1.1203577331733272E-2</v>
      </c>
      <c r="AA79">
        <f t="shared" si="55"/>
        <v>-3.6152564392089872E-3</v>
      </c>
      <c r="AB79">
        <f t="shared" si="55"/>
        <v>-1.3576398591630593E-5</v>
      </c>
      <c r="AC79">
        <f t="shared" si="55"/>
        <v>3.7460866073846508E-2</v>
      </c>
      <c r="AD79">
        <f t="shared" si="55"/>
        <v>0.10008948325736575</v>
      </c>
      <c r="AE79">
        <f t="shared" si="55"/>
        <v>0.10539617198554019</v>
      </c>
      <c r="AF79">
        <f t="shared" si="55"/>
        <v>0.12683105140347803</v>
      </c>
      <c r="AG79">
        <f t="shared" si="55"/>
        <v>0.1421348542862598</v>
      </c>
      <c r="AH79">
        <f t="shared" si="55"/>
        <v>0.11321662663655017</v>
      </c>
      <c r="AI79">
        <f t="shared" si="55"/>
        <v>0.1252251529971023</v>
      </c>
    </row>
    <row r="80" spans="2:35" x14ac:dyDescent="0.25">
      <c r="B80" s="3">
        <v>0.46527777777777773</v>
      </c>
      <c r="C80">
        <f t="shared" si="31"/>
        <v>-0.94059400000000004</v>
      </c>
      <c r="D80">
        <f t="shared" si="32"/>
        <v>3.3590000000000002E-2</v>
      </c>
      <c r="E80">
        <f t="shared" si="33"/>
        <v>9.5060551896715487E-2</v>
      </c>
      <c r="G80" t="s">
        <v>40</v>
      </c>
      <c r="H80">
        <f t="shared" si="34"/>
        <v>99391.965716926381</v>
      </c>
      <c r="I80">
        <f t="shared" si="35"/>
        <v>99379.901378693234</v>
      </c>
      <c r="J80">
        <f t="shared" si="36"/>
        <v>99352.756617668696</v>
      </c>
      <c r="K80">
        <f t="shared" si="37"/>
        <v>99349.740533110424</v>
      </c>
      <c r="L80">
        <f t="shared" si="38"/>
        <v>99334.660110319004</v>
      </c>
      <c r="M80">
        <f t="shared" si="39"/>
        <v>99322.595772085871</v>
      </c>
      <c r="N80">
        <f t="shared" si="40"/>
        <v>99316.563602969312</v>
      </c>
      <c r="O80">
        <f t="shared" si="46"/>
        <v>99298.467095619621</v>
      </c>
      <c r="P80">
        <f t="shared" si="47"/>
        <v>99295.451011061334</v>
      </c>
      <c r="Q80">
        <f t="shared" si="41"/>
        <v>99292.434926503047</v>
      </c>
      <c r="R80">
        <f t="shared" si="42"/>
        <v>99295.451011061334</v>
      </c>
      <c r="S80">
        <f t="shared" si="43"/>
        <v>99301.483180177893</v>
      </c>
      <c r="T80">
        <f t="shared" si="44"/>
        <v>99304.499264736165</v>
      </c>
      <c r="X80" t="s">
        <v>81</v>
      </c>
      <c r="Y80">
        <f>Y79+Y75/4</f>
        <v>-0.22221802331475093</v>
      </c>
      <c r="Z80">
        <f t="shared" ref="Z80:AI80" si="56">Z79+Z75/4</f>
        <v>-0.15133552262082439</v>
      </c>
      <c r="AA80">
        <f t="shared" si="56"/>
        <v>-4.9365839300054649E-2</v>
      </c>
      <c r="AB80">
        <f t="shared" si="56"/>
        <v>-3.2516376542381727E-4</v>
      </c>
      <c r="AC80">
        <f t="shared" si="56"/>
        <v>0.13212748148454923</v>
      </c>
      <c r="AD80">
        <f t="shared" si="56"/>
        <v>0.2320015216449817</v>
      </c>
      <c r="AE80">
        <f t="shared" si="56"/>
        <v>0.24953128646176523</v>
      </c>
      <c r="AF80">
        <f t="shared" si="56"/>
        <v>0.28625655672513461</v>
      </c>
      <c r="AG80">
        <f t="shared" si="56"/>
        <v>0.29480293737470009</v>
      </c>
      <c r="AH80">
        <f t="shared" si="56"/>
        <v>0.2685680667180857</v>
      </c>
      <c r="AI80">
        <f t="shared" si="56"/>
        <v>0.27927383473513456</v>
      </c>
    </row>
    <row r="81" spans="2:37" x14ac:dyDescent="0.25">
      <c r="B81" s="3">
        <v>0.50763888888888886</v>
      </c>
      <c r="C81">
        <f t="shared" si="31"/>
        <v>5.9406E-2</v>
      </c>
      <c r="D81">
        <f t="shared" si="32"/>
        <v>1.346E-2</v>
      </c>
      <c r="E81">
        <f t="shared" si="33"/>
        <v>6.1520893598545857E-3</v>
      </c>
      <c r="G81" t="s">
        <v>41</v>
      </c>
      <c r="H81">
        <f t="shared" si="34"/>
        <v>99397.997886042926</v>
      </c>
      <c r="I81">
        <f t="shared" si="35"/>
        <v>99382.917463251521</v>
      </c>
      <c r="J81">
        <f t="shared" si="36"/>
        <v>99349.740533110424</v>
      </c>
      <c r="K81">
        <f t="shared" si="37"/>
        <v>99334.660110319004</v>
      </c>
      <c r="L81">
        <f t="shared" si="38"/>
        <v>99295.451011061334</v>
      </c>
      <c r="M81">
        <f t="shared" si="39"/>
        <v>99274.338419153355</v>
      </c>
      <c r="N81">
        <f t="shared" si="40"/>
        <v>99250.20974268709</v>
      </c>
      <c r="O81">
        <f t="shared" si="46"/>
        <v>99214.016727987706</v>
      </c>
      <c r="P81">
        <f t="shared" si="47"/>
        <v>99214.016727987706</v>
      </c>
      <c r="Q81">
        <f t="shared" si="41"/>
        <v>99207.984558871132</v>
      </c>
      <c r="R81">
        <f t="shared" si="42"/>
        <v>99211.000643429419</v>
      </c>
      <c r="S81">
        <f t="shared" si="43"/>
        <v>99235.12931989567</v>
      </c>
      <c r="T81">
        <f t="shared" si="44"/>
        <v>99250.20974268709</v>
      </c>
    </row>
    <row r="82" spans="2:37" x14ac:dyDescent="0.25">
      <c r="B82" s="3">
        <v>0.54999999999999993</v>
      </c>
      <c r="C82">
        <f t="shared" si="31"/>
        <v>0.10891100000000001</v>
      </c>
      <c r="D82">
        <f t="shared" si="32"/>
        <v>1.5849999999999996E-2</v>
      </c>
      <c r="E82">
        <f t="shared" si="33"/>
        <v>1.1115887851297395E-2</v>
      </c>
      <c r="G82" t="s">
        <v>42</v>
      </c>
      <c r="H82">
        <f t="shared" si="34"/>
        <v>99382.917463251521</v>
      </c>
      <c r="I82">
        <f t="shared" si="35"/>
        <v>99370.853125018388</v>
      </c>
      <c r="J82">
        <f t="shared" si="36"/>
        <v>99346.724448552137</v>
      </c>
      <c r="K82">
        <f t="shared" si="37"/>
        <v>99337.676194877276</v>
      </c>
      <c r="L82">
        <f t="shared" si="38"/>
        <v>99310.531433852739</v>
      </c>
      <c r="M82">
        <f t="shared" si="39"/>
        <v>99295.451011061334</v>
      </c>
      <c r="N82">
        <f t="shared" si="40"/>
        <v>99280.370588269914</v>
      </c>
      <c r="O82">
        <f t="shared" si="46"/>
        <v>99259.257996361936</v>
      </c>
      <c r="P82">
        <f t="shared" si="47"/>
        <v>99256.241911803663</v>
      </c>
      <c r="Q82">
        <f t="shared" si="41"/>
        <v>99244.177573570516</v>
      </c>
      <c r="R82">
        <f t="shared" si="42"/>
        <v>99244.177573570516</v>
      </c>
      <c r="S82">
        <f t="shared" si="43"/>
        <v>99250.20974268709</v>
      </c>
      <c r="T82">
        <f t="shared" si="44"/>
        <v>99259.257996361936</v>
      </c>
    </row>
    <row r="83" spans="2:37" ht="18.75" x14ac:dyDescent="0.3">
      <c r="B83" s="3">
        <v>0.59236111111111112</v>
      </c>
      <c r="C83">
        <f t="shared" si="31"/>
        <v>0.17821799999999999</v>
      </c>
      <c r="D83">
        <f t="shared" si="32"/>
        <v>1.1319999999999997E-2</v>
      </c>
      <c r="E83">
        <f t="shared" si="33"/>
        <v>1.8036291986512198E-2</v>
      </c>
      <c r="G83" t="s">
        <v>43</v>
      </c>
      <c r="H83">
        <f t="shared" si="34"/>
        <v>99373.869209576675</v>
      </c>
      <c r="I83">
        <f t="shared" si="35"/>
        <v>99361.804871343542</v>
      </c>
      <c r="J83">
        <f t="shared" si="36"/>
        <v>99346.724448552137</v>
      </c>
      <c r="K83">
        <f t="shared" si="37"/>
        <v>99340.692279435563</v>
      </c>
      <c r="L83">
        <f t="shared" si="38"/>
        <v>99319.579687527585</v>
      </c>
      <c r="M83">
        <f t="shared" si="39"/>
        <v>99310.531433852739</v>
      </c>
      <c r="N83">
        <f t="shared" si="40"/>
        <v>99313.547518411026</v>
      </c>
      <c r="O83">
        <f t="shared" si="46"/>
        <v>99310.531433852739</v>
      </c>
      <c r="P83">
        <f t="shared" si="47"/>
        <v>99310.531433852739</v>
      </c>
      <c r="Q83">
        <f t="shared" si="41"/>
        <v>99304.499264736165</v>
      </c>
      <c r="R83">
        <f t="shared" si="42"/>
        <v>99304.499264736165</v>
      </c>
      <c r="S83">
        <f t="shared" si="43"/>
        <v>99292.434926503047</v>
      </c>
      <c r="T83">
        <f t="shared" si="44"/>
        <v>99289.41884194476</v>
      </c>
      <c r="AJ83" s="1"/>
      <c r="AK83" s="1"/>
    </row>
    <row r="84" spans="2:37" x14ac:dyDescent="0.25">
      <c r="B84" s="3">
        <v>0.63472222222222219</v>
      </c>
      <c r="C84">
        <f t="shared" si="31"/>
        <v>0.17821699999999996</v>
      </c>
      <c r="D84">
        <f t="shared" si="32"/>
        <v>-3.9399999999999991E-3</v>
      </c>
      <c r="E84">
        <f t="shared" si="33"/>
        <v>1.8004315267470986E-2</v>
      </c>
      <c r="G84" t="s">
        <v>44</v>
      </c>
      <c r="H84">
        <f t="shared" si="34"/>
        <v>99370.853125018388</v>
      </c>
      <c r="I84">
        <f t="shared" si="35"/>
        <v>99361.804871343542</v>
      </c>
      <c r="J84">
        <f t="shared" si="36"/>
        <v>99349.740533110424</v>
      </c>
      <c r="K84">
        <f t="shared" si="37"/>
        <v>99343.70836399385</v>
      </c>
      <c r="L84">
        <f t="shared" si="38"/>
        <v>99325.611856644158</v>
      </c>
      <c r="M84">
        <f t="shared" si="39"/>
        <v>99319.579687527585</v>
      </c>
      <c r="N84">
        <f t="shared" si="40"/>
        <v>99322.595772085871</v>
      </c>
      <c r="O84">
        <f t="shared" si="46"/>
        <v>99325.611856644158</v>
      </c>
      <c r="P84">
        <f t="shared" si="47"/>
        <v>99328.627941202431</v>
      </c>
      <c r="Q84">
        <f t="shared" si="41"/>
        <v>99337.676194877276</v>
      </c>
      <c r="R84">
        <f t="shared" si="42"/>
        <v>99337.676194877276</v>
      </c>
      <c r="S84">
        <f t="shared" si="43"/>
        <v>99328.627941202431</v>
      </c>
      <c r="T84">
        <f t="shared" si="44"/>
        <v>99322.595772085871</v>
      </c>
    </row>
    <row r="85" spans="2:37" x14ac:dyDescent="0.25">
      <c r="B85" s="3">
        <v>0.67708333333333337</v>
      </c>
      <c r="C85">
        <f t="shared" si="31"/>
        <v>0.19802000000000008</v>
      </c>
      <c r="D85">
        <f t="shared" si="32"/>
        <v>-3.0619999999999994E-2</v>
      </c>
      <c r="E85">
        <f t="shared" si="33"/>
        <v>2.023771475401312E-2</v>
      </c>
      <c r="G85" t="s">
        <v>45</v>
      </c>
      <c r="H85">
        <f t="shared" si="34"/>
        <v>99401.013970601212</v>
      </c>
      <c r="I85">
        <f t="shared" si="35"/>
        <v>99394.981801484653</v>
      </c>
      <c r="J85">
        <f t="shared" si="36"/>
        <v>99385.933547809807</v>
      </c>
      <c r="K85">
        <f t="shared" si="37"/>
        <v>99379.901378693234</v>
      </c>
      <c r="L85">
        <f t="shared" si="38"/>
        <v>99367.837040460116</v>
      </c>
      <c r="M85">
        <f t="shared" si="39"/>
        <v>99367.837040460116</v>
      </c>
      <c r="N85">
        <f t="shared" si="40"/>
        <v>99373.86920957666</v>
      </c>
      <c r="O85">
        <f t="shared" si="46"/>
        <v>99376.885294134961</v>
      </c>
      <c r="P85">
        <f t="shared" si="47"/>
        <v>99379.901378693234</v>
      </c>
      <c r="Q85">
        <f t="shared" si="41"/>
        <v>99385.933547809807</v>
      </c>
      <c r="R85">
        <f t="shared" si="42"/>
        <v>99385.933547809807</v>
      </c>
      <c r="S85">
        <f t="shared" si="43"/>
        <v>99379.901378693234</v>
      </c>
      <c r="T85">
        <f t="shared" si="44"/>
        <v>99373.869209576675</v>
      </c>
    </row>
    <row r="86" spans="2:37" x14ac:dyDescent="0.25">
      <c r="B86" s="3">
        <v>4.9305555555555554E-2</v>
      </c>
      <c r="C86">
        <f>(R34-R24)</f>
        <v>5.9406E-2</v>
      </c>
      <c r="D86">
        <f>S34-S24</f>
        <v>3.3590000000000002E-2</v>
      </c>
      <c r="E86">
        <f>SQRT((R24-R34)^2+(S24-S34)^2)*0.101</f>
        <v>6.8927308744891535E-3</v>
      </c>
      <c r="G86" t="s">
        <v>46</v>
      </c>
      <c r="H86">
        <f t="shared" ref="H86:V86" si="57">(S55+S45)/2</f>
        <v>99419.110477950919</v>
      </c>
      <c r="I86">
        <f t="shared" si="57"/>
        <v>99422.126562509191</v>
      </c>
      <c r="J86">
        <f t="shared" si="57"/>
        <v>99410.062224276073</v>
      </c>
      <c r="K86">
        <f t="shared" si="57"/>
        <v>99397.997886042926</v>
      </c>
      <c r="L86">
        <f t="shared" si="57"/>
        <v>99358.78878678527</v>
      </c>
      <c r="M86">
        <f t="shared" si="57"/>
        <v>99328.627941202431</v>
      </c>
      <c r="N86">
        <f t="shared" si="57"/>
        <v>99301.483180177893</v>
      </c>
      <c r="O86">
        <f t="shared" ref="O86" si="58">(Z55+Z45)/2</f>
        <v>99265.290165478509</v>
      </c>
      <c r="P86">
        <f t="shared" ref="P86" si="59">(AA55+AA45)/2</f>
        <v>99259.257996361936</v>
      </c>
      <c r="Q86">
        <f t="shared" si="57"/>
        <v>99256.241911803663</v>
      </c>
      <c r="R86">
        <f t="shared" si="57"/>
        <v>99259.257996361936</v>
      </c>
      <c r="S86">
        <f t="shared" si="57"/>
        <v>99283.386672828201</v>
      </c>
      <c r="T86">
        <f t="shared" si="57"/>
        <v>99295.451011061319</v>
      </c>
    </row>
    <row r="87" spans="2:37" x14ac:dyDescent="0.25">
      <c r="B87" s="3">
        <v>0.67361111111111116</v>
      </c>
      <c r="C87">
        <f>-(R39-R33)</f>
        <v>0.21782199999999996</v>
      </c>
      <c r="D87">
        <f>-S39+S33</f>
        <v>-3.9660000000000001E-2</v>
      </c>
      <c r="E87">
        <f>SQRT((R39-R33)^2+(S39-S33)^2)*0.101</f>
        <v>2.2361714604119336E-2</v>
      </c>
      <c r="G87" t="s">
        <v>47</v>
      </c>
      <c r="H87">
        <f t="shared" ref="H87:V87" si="60">(S54+S60)/2</f>
        <v>99404.030055159499</v>
      </c>
      <c r="I87">
        <f t="shared" si="60"/>
        <v>99397.997886042926</v>
      </c>
      <c r="J87">
        <f t="shared" si="60"/>
        <v>99385.933547809807</v>
      </c>
      <c r="K87">
        <f t="shared" si="60"/>
        <v>99388.94963236808</v>
      </c>
      <c r="L87">
        <f t="shared" si="60"/>
        <v>99394.981801484653</v>
      </c>
      <c r="M87">
        <f t="shared" si="60"/>
        <v>99397.997886042926</v>
      </c>
      <c r="N87">
        <f t="shared" si="60"/>
        <v>99401.013970601212</v>
      </c>
      <c r="O87">
        <f t="shared" ref="O87" si="61">(Z54+Z60)/2</f>
        <v>99401.013970601212</v>
      </c>
      <c r="P87">
        <f t="shared" ref="P87" si="62">(AA54+AA60)/2</f>
        <v>99401.013970601227</v>
      </c>
      <c r="Q87">
        <f t="shared" si="60"/>
        <v>99401.013970601227</v>
      </c>
      <c r="R87">
        <f t="shared" si="60"/>
        <v>99401.013970601227</v>
      </c>
      <c r="S87">
        <f t="shared" si="60"/>
        <v>99391.965716926366</v>
      </c>
      <c r="T87">
        <f t="shared" si="60"/>
        <v>99385.933547809807</v>
      </c>
    </row>
    <row r="90" spans="2:37" x14ac:dyDescent="0.25">
      <c r="C90" s="5" t="s">
        <v>51</v>
      </c>
      <c r="D90" s="5"/>
      <c r="E90" s="5"/>
      <c r="M90" s="5"/>
      <c r="O90" s="5"/>
      <c r="P90" s="5"/>
      <c r="Q90" s="5"/>
      <c r="R90" s="5"/>
    </row>
    <row r="91" spans="2:37" ht="18.75" x14ac:dyDescent="0.3">
      <c r="B91" s="1" t="s">
        <v>0</v>
      </c>
      <c r="C91" s="1">
        <v>-4</v>
      </c>
      <c r="D91" s="1">
        <v>-2</v>
      </c>
      <c r="E91" s="1">
        <v>0</v>
      </c>
      <c r="F91" s="1">
        <v>2</v>
      </c>
      <c r="G91" s="1">
        <v>4</v>
      </c>
      <c r="H91" s="1">
        <v>6</v>
      </c>
      <c r="I91" s="1">
        <v>8</v>
      </c>
      <c r="J91" s="1">
        <v>10</v>
      </c>
      <c r="K91" s="1">
        <v>11</v>
      </c>
      <c r="L91" s="1">
        <v>12</v>
      </c>
      <c r="M91" s="1">
        <v>13</v>
      </c>
      <c r="N91" s="1"/>
      <c r="O91" s="1"/>
      <c r="P91" s="1"/>
      <c r="Q91" s="1">
        <v>-2</v>
      </c>
      <c r="R91" s="1">
        <v>0</v>
      </c>
      <c r="S91" s="1">
        <v>2</v>
      </c>
      <c r="T91" s="1">
        <v>4</v>
      </c>
      <c r="U91" s="1">
        <v>6</v>
      </c>
      <c r="V91" s="1">
        <v>8</v>
      </c>
      <c r="W91" s="1">
        <v>10</v>
      </c>
      <c r="X91" s="1">
        <v>11</v>
      </c>
      <c r="Y91" s="1">
        <v>12</v>
      </c>
      <c r="Z91" s="1">
        <v>13</v>
      </c>
      <c r="AA91" s="1"/>
      <c r="AB91" s="1"/>
    </row>
    <row r="92" spans="2:37" x14ac:dyDescent="0.25">
      <c r="B92" t="s">
        <v>52</v>
      </c>
      <c r="C92">
        <f>H71*C71</f>
        <v>1967.0846640109598</v>
      </c>
      <c r="D92">
        <f>I71*C71</f>
        <v>1967.8610825944604</v>
      </c>
      <c r="E92">
        <f>J71*C71</f>
        <v>1968.5777766715378</v>
      </c>
      <c r="F92">
        <f>K71*C71</f>
        <v>1968.9361237100763</v>
      </c>
      <c r="G92">
        <f>L71*C71</f>
        <v>1968.9958482164996</v>
      </c>
      <c r="H92">
        <f>M71*C71</f>
        <v>1968.8166746972302</v>
      </c>
      <c r="I92">
        <f>N71*C71</f>
        <v>1968.4583276586914</v>
      </c>
      <c r="J92">
        <f>O71*C71</f>
        <v>1968.0999806201528</v>
      </c>
      <c r="K92">
        <f>P71*C71</f>
        <v>1968.0402561137298</v>
      </c>
      <c r="L92">
        <f>Q71*C71</f>
        <v>1968.0402561137298</v>
      </c>
      <c r="M92">
        <f>R71*C71</f>
        <v>1968.0402561137298</v>
      </c>
      <c r="Q92">
        <f t="shared" ref="Q92:Q100" si="63">I71*D71</f>
        <v>-1960.705946853283</v>
      </c>
      <c r="R92">
        <f t="shared" ref="R92:R100" si="64">J71*D71</f>
        <v>-1961.4200350333017</v>
      </c>
      <c r="S92">
        <f t="shared" ref="S92:S100" si="65">K71*D71</f>
        <v>-1961.7770791233111</v>
      </c>
      <c r="T92">
        <f t="shared" ref="T92:T100" si="66">L71*D71</f>
        <v>-1961.8365864716461</v>
      </c>
      <c r="U92">
        <f t="shared" ref="U92:U100" si="67">M71*D71</f>
        <v>-1961.6580644266414</v>
      </c>
      <c r="V92">
        <f t="shared" ref="V92:V100" si="68">N71*D71</f>
        <v>-1961.3010203366318</v>
      </c>
      <c r="W92">
        <f t="shared" ref="W92:W100" si="69">O71*D71</f>
        <v>-1960.9439762466222</v>
      </c>
      <c r="X92">
        <f t="shared" ref="X92:X100" si="70">P71*D71</f>
        <v>-1960.8844688982877</v>
      </c>
      <c r="Y92">
        <f t="shared" ref="Y92:Y100" si="71">U71*D71</f>
        <v>0</v>
      </c>
      <c r="Z92">
        <f t="shared" ref="Z92:Z100" si="72">V71*D71</f>
        <v>0</v>
      </c>
    </row>
    <row r="93" spans="2:37" x14ac:dyDescent="0.25">
      <c r="B93" t="s">
        <v>53</v>
      </c>
      <c r="C93">
        <f t="shared" ref="C93:C107" si="73">H72*C72</f>
        <v>1965.412377831113</v>
      </c>
      <c r="D93">
        <f t="shared" ref="D93:D107" si="74">I72*C72</f>
        <v>1966.3679699338827</v>
      </c>
      <c r="E93">
        <f t="shared" ref="E93:E107" si="75">J72*C72</f>
        <v>1967.3832865430754</v>
      </c>
      <c r="F93">
        <f t="shared" ref="F93:F107" si="76">K72*C72</f>
        <v>1968.159705126576</v>
      </c>
      <c r="G93">
        <f t="shared" ref="G93:G107" si="77">L72*C72</f>
        <v>1968.8763992036534</v>
      </c>
      <c r="H93">
        <f t="shared" ref="H93:H107" si="78">M72*C72</f>
        <v>1969.1750217357687</v>
      </c>
      <c r="I93">
        <f t="shared" ref="I93:I107" si="79">N72*C72</f>
        <v>1969.4139197614613</v>
      </c>
      <c r="J93">
        <f t="shared" ref="J93:J107" si="80">O72*C72</f>
        <v>1969.4736442678843</v>
      </c>
      <c r="K93">
        <f t="shared" ref="K93:K107" si="81">P72*C72</f>
        <v>1969.5333687743077</v>
      </c>
      <c r="L93">
        <f>Q72*C72</f>
        <v>1969.5333687743077</v>
      </c>
      <c r="M93">
        <f t="shared" ref="M93:M100" si="82">R72*C72</f>
        <v>1969.5930932807305</v>
      </c>
      <c r="Q93">
        <f t="shared" si="63"/>
        <v>-753.6982573375501</v>
      </c>
      <c r="R93">
        <f t="shared" si="64"/>
        <v>-754.08742272810537</v>
      </c>
      <c r="S93">
        <f t="shared" si="65"/>
        <v>-754.38501979147111</v>
      </c>
      <c r="T93">
        <f t="shared" si="66"/>
        <v>-754.65972477303956</v>
      </c>
      <c r="U93">
        <f t="shared" si="67"/>
        <v>-754.77418518202626</v>
      </c>
      <c r="V93">
        <f t="shared" si="68"/>
        <v>-754.86575350921578</v>
      </c>
      <c r="W93">
        <f t="shared" si="69"/>
        <v>-754.88864559101307</v>
      </c>
      <c r="X93">
        <f t="shared" si="70"/>
        <v>-754.9115376728106</v>
      </c>
      <c r="Y93">
        <f t="shared" si="71"/>
        <v>0</v>
      </c>
      <c r="Z93">
        <f t="shared" si="72"/>
        <v>0</v>
      </c>
    </row>
    <row r="94" spans="2:37" x14ac:dyDescent="0.25">
      <c r="B94" t="s">
        <v>54</v>
      </c>
      <c r="C94">
        <f t="shared" si="73"/>
        <v>1965.8304493760747</v>
      </c>
      <c r="D94">
        <f t="shared" si="74"/>
        <v>1966.4874189467291</v>
      </c>
      <c r="E94">
        <f t="shared" si="75"/>
        <v>1967.2638375302295</v>
      </c>
      <c r="F94">
        <f t="shared" si="76"/>
        <v>1967.9208071008834</v>
      </c>
      <c r="G94">
        <f t="shared" si="77"/>
        <v>1968.5777766715378</v>
      </c>
      <c r="H94">
        <f t="shared" si="78"/>
        <v>1968.8166746972299</v>
      </c>
      <c r="I94">
        <f t="shared" si="79"/>
        <v>1969.1152972293455</v>
      </c>
      <c r="J94">
        <f t="shared" si="80"/>
        <v>1969.2347462421919</v>
      </c>
      <c r="K94">
        <f t="shared" si="81"/>
        <v>1969.2347462421919</v>
      </c>
      <c r="L94">
        <f t="shared" ref="L94:L100" si="83">Q73*C73</f>
        <v>1969.2944707486149</v>
      </c>
      <c r="M94">
        <f t="shared" si="82"/>
        <v>1969.3541952550381</v>
      </c>
      <c r="Q94">
        <f t="shared" si="63"/>
        <v>-622.65812124007641</v>
      </c>
      <c r="R94">
        <f t="shared" si="64"/>
        <v>-622.90396229242208</v>
      </c>
      <c r="S94">
        <f t="shared" si="65"/>
        <v>-623.11198164440668</v>
      </c>
      <c r="T94">
        <f t="shared" si="66"/>
        <v>-623.32000099639151</v>
      </c>
      <c r="U94">
        <f t="shared" si="67"/>
        <v>-623.39564439711307</v>
      </c>
      <c r="V94">
        <f t="shared" si="68"/>
        <v>-623.49019864801528</v>
      </c>
      <c r="W94">
        <f t="shared" si="69"/>
        <v>-623.52802034837623</v>
      </c>
      <c r="X94">
        <f t="shared" si="70"/>
        <v>-623.52802034837623</v>
      </c>
      <c r="Y94">
        <f t="shared" si="71"/>
        <v>0</v>
      </c>
      <c r="Z94">
        <f t="shared" si="72"/>
        <v>0</v>
      </c>
    </row>
    <row r="95" spans="2:37" x14ac:dyDescent="0.25">
      <c r="B95" t="s">
        <v>55</v>
      </c>
      <c r="C95">
        <f t="shared" si="73"/>
        <v>6881.8698232236275</v>
      </c>
      <c r="D95">
        <f t="shared" si="74"/>
        <v>6883.3330736309936</v>
      </c>
      <c r="E95">
        <f t="shared" si="75"/>
        <v>6885.4234313558027</v>
      </c>
      <c r="F95">
        <f t="shared" si="76"/>
        <v>6887.0957175356489</v>
      </c>
      <c r="G95">
        <f t="shared" si="77"/>
        <v>6888.9770394879761</v>
      </c>
      <c r="H95">
        <f t="shared" si="78"/>
        <v>6889.8131825779001</v>
      </c>
      <c r="I95">
        <f t="shared" si="79"/>
        <v>6890.440289895344</v>
      </c>
      <c r="J95">
        <f t="shared" si="80"/>
        <v>6891.0673972127861</v>
      </c>
      <c r="K95">
        <f t="shared" si="81"/>
        <v>6890.8583614403051</v>
      </c>
      <c r="L95">
        <f t="shared" si="83"/>
        <v>6891.2764329852662</v>
      </c>
      <c r="M95">
        <f t="shared" si="82"/>
        <v>6891.2764329852662</v>
      </c>
      <c r="Q95">
        <f t="shared" si="63"/>
        <v>-1523.5160856695493</v>
      </c>
      <c r="R95">
        <f t="shared" si="64"/>
        <v>-1523.9787530407898</v>
      </c>
      <c r="S95">
        <f t="shared" si="65"/>
        <v>-1524.348886937782</v>
      </c>
      <c r="T95">
        <f t="shared" si="66"/>
        <v>-1524.7652875718984</v>
      </c>
      <c r="U95">
        <f t="shared" si="67"/>
        <v>-1524.9503545203947</v>
      </c>
      <c r="V95">
        <f t="shared" si="68"/>
        <v>-1525.0891547317669</v>
      </c>
      <c r="W95">
        <f t="shared" si="69"/>
        <v>-1525.2279549431391</v>
      </c>
      <c r="X95">
        <f t="shared" si="70"/>
        <v>-1525.181688206015</v>
      </c>
      <c r="Y95">
        <f t="shared" si="71"/>
        <v>0</v>
      </c>
      <c r="Z95">
        <f t="shared" si="72"/>
        <v>0</v>
      </c>
    </row>
    <row r="96" spans="2:37" x14ac:dyDescent="0.25">
      <c r="B96" t="s">
        <v>56</v>
      </c>
      <c r="C96">
        <f t="shared" si="73"/>
        <v>9832.4370947336465</v>
      </c>
      <c r="D96">
        <f t="shared" si="74"/>
        <v>9834.22882992634</v>
      </c>
      <c r="E96">
        <f t="shared" si="75"/>
        <v>9836.3191876511482</v>
      </c>
      <c r="F96">
        <f t="shared" si="76"/>
        <v>9837.8123003117253</v>
      </c>
      <c r="G96">
        <f t="shared" si="77"/>
        <v>9839.9026580365353</v>
      </c>
      <c r="H96">
        <f t="shared" si="78"/>
        <v>9840.7985256328811</v>
      </c>
      <c r="I96">
        <f t="shared" si="79"/>
        <v>9841.6943932292288</v>
      </c>
      <c r="J96">
        <f t="shared" si="80"/>
        <v>9842.2916382934582</v>
      </c>
      <c r="K96">
        <f t="shared" si="81"/>
        <v>9842.2916382934582</v>
      </c>
      <c r="L96">
        <f t="shared" si="83"/>
        <v>9842.5902608255747</v>
      </c>
      <c r="M96">
        <f t="shared" si="82"/>
        <v>9842.5902608255747</v>
      </c>
      <c r="Q96">
        <f t="shared" si="63"/>
        <v>-1387.5787976373185</v>
      </c>
      <c r="R96">
        <f t="shared" si="64"/>
        <v>-1387.873740546273</v>
      </c>
      <c r="S96">
        <f t="shared" si="65"/>
        <v>-1388.084414052669</v>
      </c>
      <c r="T96">
        <f t="shared" si="66"/>
        <v>-1388.3793569616234</v>
      </c>
      <c r="U96">
        <f t="shared" si="67"/>
        <v>-1388.505761065461</v>
      </c>
      <c r="V96">
        <f t="shared" si="68"/>
        <v>-1388.6321651692988</v>
      </c>
      <c r="W96">
        <f t="shared" si="69"/>
        <v>-1388.716434571857</v>
      </c>
      <c r="X96">
        <f t="shared" si="70"/>
        <v>-1388.716434571857</v>
      </c>
      <c r="Y96">
        <f t="shared" si="71"/>
        <v>0</v>
      </c>
      <c r="Z96">
        <f t="shared" si="72"/>
        <v>0</v>
      </c>
    </row>
    <row r="97" spans="2:28" x14ac:dyDescent="0.25">
      <c r="B97" t="s">
        <v>57</v>
      </c>
      <c r="C97">
        <f t="shared" si="73"/>
        <v>18682.765245615963</v>
      </c>
      <c r="D97">
        <f t="shared" si="74"/>
        <v>18685.60215967106</v>
      </c>
      <c r="E97">
        <f t="shared" si="75"/>
        <v>18689.006456537176</v>
      </c>
      <c r="F97">
        <f t="shared" si="76"/>
        <v>18690.708604970234</v>
      </c>
      <c r="G97">
        <f t="shared" si="77"/>
        <v>18693.545519025331</v>
      </c>
      <c r="H97">
        <f t="shared" si="78"/>
        <v>18695.247667458392</v>
      </c>
      <c r="I97">
        <f t="shared" si="79"/>
        <v>18696.382433080431</v>
      </c>
      <c r="J97">
        <f t="shared" si="80"/>
        <v>18696.382433080431</v>
      </c>
      <c r="K97">
        <f t="shared" si="81"/>
        <v>18696.94981589145</v>
      </c>
      <c r="L97">
        <f t="shared" si="83"/>
        <v>18696.94981589145</v>
      </c>
      <c r="M97">
        <f t="shared" si="82"/>
        <v>18696.94981589145</v>
      </c>
      <c r="Q97">
        <f t="shared" si="63"/>
        <v>-1156.1852292355961</v>
      </c>
      <c r="R97">
        <f t="shared" si="64"/>
        <v>-1156.3958725811467</v>
      </c>
      <c r="S97">
        <f t="shared" si="65"/>
        <v>-1156.5011942539218</v>
      </c>
      <c r="T97">
        <f t="shared" si="66"/>
        <v>-1156.6767303752138</v>
      </c>
      <c r="U97">
        <f t="shared" si="67"/>
        <v>-1156.7820520479891</v>
      </c>
      <c r="V97">
        <f t="shared" si="68"/>
        <v>-1156.852266496506</v>
      </c>
      <c r="W97">
        <f t="shared" si="69"/>
        <v>-1156.852266496506</v>
      </c>
      <c r="X97">
        <f t="shared" si="70"/>
        <v>-1156.8873737207641</v>
      </c>
      <c r="Y97">
        <f t="shared" si="71"/>
        <v>0</v>
      </c>
      <c r="Z97">
        <f t="shared" si="72"/>
        <v>0</v>
      </c>
    </row>
    <row r="98" spans="2:28" x14ac:dyDescent="0.25">
      <c r="B98" t="s">
        <v>58</v>
      </c>
      <c r="C98">
        <f t="shared" si="73"/>
        <v>17700.437533172106</v>
      </c>
      <c r="D98">
        <f t="shared" si="74"/>
        <v>17702.587603338998</v>
      </c>
      <c r="E98">
        <f t="shared" si="75"/>
        <v>17705.812708589343</v>
      </c>
      <c r="F98">
        <f t="shared" si="76"/>
        <v>17706.350226131064</v>
      </c>
      <c r="G98">
        <f t="shared" si="77"/>
        <v>17708.500296297956</v>
      </c>
      <c r="H98">
        <f t="shared" si="78"/>
        <v>17710.112848923127</v>
      </c>
      <c r="I98">
        <f t="shared" si="79"/>
        <v>17710.112848923127</v>
      </c>
      <c r="J98">
        <f t="shared" si="80"/>
        <v>17709.575331381402</v>
      </c>
      <c r="K98">
        <f t="shared" si="81"/>
        <v>17709.575331381402</v>
      </c>
      <c r="L98">
        <f t="shared" si="83"/>
        <v>17709.037813839681</v>
      </c>
      <c r="M98">
        <f t="shared" si="82"/>
        <v>17709.037813839681</v>
      </c>
      <c r="Q98">
        <f t="shared" si="63"/>
        <v>523.47776401575868</v>
      </c>
      <c r="R98">
        <f t="shared" si="64"/>
        <v>523.57313260949161</v>
      </c>
      <c r="S98">
        <f t="shared" si="65"/>
        <v>523.58902737511369</v>
      </c>
      <c r="T98">
        <f t="shared" si="66"/>
        <v>523.65260643760234</v>
      </c>
      <c r="U98">
        <f t="shared" si="67"/>
        <v>523.70029073446881</v>
      </c>
      <c r="V98">
        <f t="shared" si="68"/>
        <v>523.70029073446881</v>
      </c>
      <c r="W98">
        <f t="shared" si="69"/>
        <v>523.68439596884662</v>
      </c>
      <c r="X98">
        <f t="shared" si="70"/>
        <v>523.68439596884662</v>
      </c>
      <c r="Y98">
        <f t="shared" si="71"/>
        <v>0</v>
      </c>
      <c r="Z98">
        <f t="shared" si="72"/>
        <v>0</v>
      </c>
    </row>
    <row r="99" spans="2:28" x14ac:dyDescent="0.25">
      <c r="B99" t="s">
        <v>59</v>
      </c>
      <c r="C99">
        <f t="shared" si="73"/>
        <v>18685.034776860048</v>
      </c>
      <c r="D99">
        <f t="shared" si="74"/>
        <v>18687.304308104121</v>
      </c>
      <c r="E99">
        <f t="shared" si="75"/>
        <v>18690.708604970238</v>
      </c>
      <c r="F99">
        <f t="shared" si="76"/>
        <v>18691.27598778126</v>
      </c>
      <c r="G99">
        <f t="shared" si="77"/>
        <v>18693.545519025338</v>
      </c>
      <c r="H99">
        <f t="shared" si="78"/>
        <v>18694.112901836357</v>
      </c>
      <c r="I99">
        <f t="shared" si="79"/>
        <v>18694.112901836357</v>
      </c>
      <c r="J99">
        <f t="shared" si="80"/>
        <v>18693.545519025338</v>
      </c>
      <c r="K99">
        <f t="shared" si="81"/>
        <v>18692.978136214319</v>
      </c>
      <c r="L99">
        <f t="shared" si="83"/>
        <v>18692.410753403296</v>
      </c>
      <c r="M99">
        <f t="shared" si="82"/>
        <v>18692.410753403296</v>
      </c>
      <c r="Q99">
        <f t="shared" si="63"/>
        <v>2940.3952153683676</v>
      </c>
      <c r="R99">
        <f t="shared" si="64"/>
        <v>2940.9308719859182</v>
      </c>
      <c r="S99">
        <f t="shared" si="65"/>
        <v>2941.0201480888441</v>
      </c>
      <c r="T99">
        <f t="shared" si="66"/>
        <v>2941.3772525005443</v>
      </c>
      <c r="U99">
        <f t="shared" si="67"/>
        <v>2941.4665286034697</v>
      </c>
      <c r="V99">
        <f t="shared" si="68"/>
        <v>2941.4665286034697</v>
      </c>
      <c r="W99">
        <f t="shared" si="69"/>
        <v>2941.3772525005443</v>
      </c>
      <c r="X99">
        <f t="shared" si="70"/>
        <v>2941.2879763976193</v>
      </c>
      <c r="Y99">
        <f t="shared" si="71"/>
        <v>0</v>
      </c>
      <c r="Z99">
        <f t="shared" si="72"/>
        <v>0</v>
      </c>
    </row>
    <row r="100" spans="2:28" x14ac:dyDescent="0.25">
      <c r="B100" t="s">
        <v>60</v>
      </c>
      <c r="C100">
        <f t="shared" si="73"/>
        <v>21641.216151973826</v>
      </c>
      <c r="D100">
        <f t="shared" si="74"/>
        <v>21641.873121544479</v>
      </c>
      <c r="E100">
        <f t="shared" si="75"/>
        <v>21641.873121544479</v>
      </c>
      <c r="F100">
        <f t="shared" si="76"/>
        <v>21643.844030256445</v>
      </c>
      <c r="G100">
        <f t="shared" si="77"/>
        <v>21647.128878109714</v>
      </c>
      <c r="H100">
        <f t="shared" si="78"/>
        <v>21647.128878109714</v>
      </c>
      <c r="I100">
        <f t="shared" si="79"/>
        <v>21647.128878109714</v>
      </c>
      <c r="J100">
        <f t="shared" si="80"/>
        <v>21647.128878109714</v>
      </c>
      <c r="K100">
        <f t="shared" si="81"/>
        <v>21645.814938968408</v>
      </c>
      <c r="L100">
        <f t="shared" si="83"/>
        <v>21645.814938968408</v>
      </c>
      <c r="M100">
        <f t="shared" si="82"/>
        <v>21645.814938968408</v>
      </c>
      <c r="Q100">
        <f t="shared" si="63"/>
        <v>3941.4435030973436</v>
      </c>
      <c r="R100">
        <f t="shared" si="64"/>
        <v>3941.4435030973436</v>
      </c>
      <c r="S100">
        <f t="shared" si="65"/>
        <v>3941.8024473206251</v>
      </c>
      <c r="T100">
        <f t="shared" si="66"/>
        <v>3942.4006876927601</v>
      </c>
      <c r="U100">
        <f t="shared" si="67"/>
        <v>3942.4006876927601</v>
      </c>
      <c r="V100">
        <f t="shared" si="68"/>
        <v>3942.4006876927601</v>
      </c>
      <c r="W100">
        <f t="shared" si="69"/>
        <v>3942.4006876927601</v>
      </c>
      <c r="X100">
        <f t="shared" si="70"/>
        <v>3942.1613915439066</v>
      </c>
      <c r="Y100">
        <f t="shared" si="71"/>
        <v>0</v>
      </c>
      <c r="Z100">
        <f t="shared" si="72"/>
        <v>0</v>
      </c>
    </row>
    <row r="102" spans="2:28" x14ac:dyDescent="0.25">
      <c r="B102" t="s">
        <v>61</v>
      </c>
      <c r="C102">
        <f t="shared" si="73"/>
        <v>5904.8374624182661</v>
      </c>
      <c r="D102">
        <f t="shared" si="74"/>
        <v>5903.9415948219203</v>
      </c>
      <c r="E102">
        <f t="shared" si="75"/>
        <v>5901.9706861099576</v>
      </c>
      <c r="F102">
        <f t="shared" si="76"/>
        <v>5901.0748185136108</v>
      </c>
      <c r="G102">
        <f t="shared" si="77"/>
        <v>5898.7455627631098</v>
      </c>
      <c r="H102">
        <f t="shared" si="78"/>
        <v>5897.4913481282247</v>
      </c>
      <c r="I102">
        <f t="shared" si="79"/>
        <v>5896.0579599740695</v>
      </c>
      <c r="J102">
        <f t="shared" si="80"/>
        <v>5893.9078777428376</v>
      </c>
      <c r="K102">
        <f t="shared" si="81"/>
        <v>5893.9078777428376</v>
      </c>
      <c r="L102">
        <f>Q81*C81</f>
        <v>5893.5495307042984</v>
      </c>
      <c r="M102">
        <f>R81*C81</f>
        <v>5893.7287042235685</v>
      </c>
      <c r="Q102">
        <f t="shared" ref="Q102:Q108" si="84">I81*D81</f>
        <v>1337.6940690553654</v>
      </c>
      <c r="R102">
        <f t="shared" ref="R102:R108" si="85">J81*D81</f>
        <v>1337.2475075756663</v>
      </c>
      <c r="S102">
        <f t="shared" ref="S102:S108" si="86">K81*D81</f>
        <v>1337.0445250848938</v>
      </c>
      <c r="T102">
        <f t="shared" ref="T102:T108" si="87">L81*D81</f>
        <v>1336.5167706088855</v>
      </c>
      <c r="U102">
        <f t="shared" ref="U102:U108" si="88">M81*D81</f>
        <v>1336.232595121804</v>
      </c>
      <c r="V102">
        <f t="shared" ref="V102:V108" si="89">N81*D81</f>
        <v>1335.9078231365681</v>
      </c>
      <c r="W102">
        <f t="shared" ref="W102:W108" si="90">O81*D81</f>
        <v>1335.4206651587144</v>
      </c>
      <c r="X102">
        <f t="shared" ref="X102:X108" si="91">P81*D81</f>
        <v>1335.4206651587144</v>
      </c>
      <c r="Y102">
        <f t="shared" ref="Y102:Y108" si="92">U81*D81</f>
        <v>0</v>
      </c>
      <c r="Z102">
        <f t="shared" ref="Z102:Z108" si="93">V81*D81</f>
        <v>0</v>
      </c>
    </row>
    <row r="103" spans="2:28" x14ac:dyDescent="0.25">
      <c r="B103" t="s">
        <v>62</v>
      </c>
      <c r="C103">
        <f t="shared" si="73"/>
        <v>10823.892923840187</v>
      </c>
      <c r="D103">
        <f t="shared" si="74"/>
        <v>10822.578984698879</v>
      </c>
      <c r="E103">
        <f t="shared" si="75"/>
        <v>10819.951106416263</v>
      </c>
      <c r="F103">
        <f t="shared" si="76"/>
        <v>10818.96565206028</v>
      </c>
      <c r="G103">
        <f t="shared" si="77"/>
        <v>10816.009288992336</v>
      </c>
      <c r="H103">
        <f t="shared" si="78"/>
        <v>10814.366865065702</v>
      </c>
      <c r="I103">
        <f t="shared" si="79"/>
        <v>10812.724441139066</v>
      </c>
      <c r="J103">
        <f t="shared" si="80"/>
        <v>10810.425047641775</v>
      </c>
      <c r="K103">
        <f t="shared" si="81"/>
        <v>10810.09656285645</v>
      </c>
      <c r="L103">
        <f>Q82*C82</f>
        <v>10808.782623715138</v>
      </c>
      <c r="M103">
        <f t="shared" ref="M103:M108" si="94">R82*C82</f>
        <v>10808.782623715138</v>
      </c>
      <c r="Q103">
        <f t="shared" si="84"/>
        <v>1575.028022031541</v>
      </c>
      <c r="R103">
        <f t="shared" si="85"/>
        <v>1574.6455825095509</v>
      </c>
      <c r="S103">
        <f t="shared" si="86"/>
        <v>1574.5021676888045</v>
      </c>
      <c r="T103">
        <f t="shared" si="87"/>
        <v>1574.0719232265656</v>
      </c>
      <c r="U103">
        <f t="shared" si="88"/>
        <v>1573.8328985253218</v>
      </c>
      <c r="V103">
        <f t="shared" si="89"/>
        <v>1573.5938738240777</v>
      </c>
      <c r="W103">
        <f t="shared" si="90"/>
        <v>1573.2592392423362</v>
      </c>
      <c r="X103">
        <f t="shared" si="91"/>
        <v>1573.2114343020876</v>
      </c>
      <c r="Y103">
        <f t="shared" si="92"/>
        <v>0</v>
      </c>
      <c r="Z103">
        <f t="shared" si="93"/>
        <v>0</v>
      </c>
    </row>
    <row r="104" spans="2:28" x14ac:dyDescent="0.25">
      <c r="B104" t="s">
        <v>63</v>
      </c>
      <c r="C104">
        <f t="shared" si="73"/>
        <v>17710.212222792336</v>
      </c>
      <c r="D104">
        <f t="shared" si="74"/>
        <v>17708.062140561102</v>
      </c>
      <c r="E104">
        <f t="shared" si="75"/>
        <v>17705.374537772062</v>
      </c>
      <c r="F104">
        <f t="shared" si="76"/>
        <v>17704.299496656447</v>
      </c>
      <c r="G104">
        <f t="shared" si="77"/>
        <v>17700.536852751789</v>
      </c>
      <c r="H104">
        <f t="shared" si="78"/>
        <v>17698.924291078365</v>
      </c>
      <c r="I104">
        <f t="shared" si="79"/>
        <v>17699.461811636174</v>
      </c>
      <c r="J104">
        <f t="shared" si="80"/>
        <v>17698.924291078365</v>
      </c>
      <c r="K104">
        <f t="shared" si="81"/>
        <v>17698.924291078365</v>
      </c>
      <c r="L104">
        <f>Q83*C83</f>
        <v>17697.84924996275</v>
      </c>
      <c r="M104">
        <f t="shared" si="94"/>
        <v>17697.84924996275</v>
      </c>
      <c r="Q104">
        <f t="shared" si="84"/>
        <v>1124.7756311436085</v>
      </c>
      <c r="R104">
        <f t="shared" si="85"/>
        <v>1124.6049207576098</v>
      </c>
      <c r="S104">
        <f t="shared" si="86"/>
        <v>1124.5366366032104</v>
      </c>
      <c r="T104">
        <f t="shared" si="87"/>
        <v>1124.297642062812</v>
      </c>
      <c r="U104">
        <f t="shared" si="88"/>
        <v>1124.1952158312126</v>
      </c>
      <c r="V104">
        <f t="shared" si="89"/>
        <v>1124.2293579084126</v>
      </c>
      <c r="W104">
        <f t="shared" si="90"/>
        <v>1124.1952158312126</v>
      </c>
      <c r="X104">
        <f t="shared" si="91"/>
        <v>1124.1952158312126</v>
      </c>
      <c r="Y104">
        <f t="shared" si="92"/>
        <v>0</v>
      </c>
      <c r="Z104">
        <f t="shared" si="93"/>
        <v>0</v>
      </c>
    </row>
    <row r="105" spans="2:28" x14ac:dyDescent="0.25">
      <c r="B105" t="s">
        <v>64</v>
      </c>
      <c r="C105">
        <f t="shared" si="73"/>
        <v>17709.575331381398</v>
      </c>
      <c r="D105">
        <f t="shared" si="74"/>
        <v>17707.962778756228</v>
      </c>
      <c r="E105">
        <f t="shared" si="75"/>
        <v>17705.812708589336</v>
      </c>
      <c r="F105">
        <f t="shared" si="76"/>
        <v>17704.73767350589</v>
      </c>
      <c r="G105">
        <f t="shared" si="77"/>
        <v>17701.512568255548</v>
      </c>
      <c r="H105">
        <f t="shared" si="78"/>
        <v>17700.437533172098</v>
      </c>
      <c r="I105">
        <f t="shared" si="79"/>
        <v>17700.975050713823</v>
      </c>
      <c r="J105">
        <f t="shared" si="80"/>
        <v>17701.512568255548</v>
      </c>
      <c r="K105">
        <f t="shared" si="81"/>
        <v>17702.050085797269</v>
      </c>
      <c r="L105">
        <f t="shared" ref="L105:L108" si="95">Q84*C84</f>
        <v>17703.66263842244</v>
      </c>
      <c r="M105">
        <f t="shared" si="94"/>
        <v>17703.66263842244</v>
      </c>
      <c r="Q105">
        <f t="shared" si="84"/>
        <v>-391.48551119309349</v>
      </c>
      <c r="R105">
        <f t="shared" si="85"/>
        <v>-391.43797770045495</v>
      </c>
      <c r="S105">
        <f t="shared" si="86"/>
        <v>-391.41421095413568</v>
      </c>
      <c r="T105">
        <f t="shared" si="87"/>
        <v>-391.34291071517788</v>
      </c>
      <c r="U105">
        <f t="shared" si="88"/>
        <v>-391.31914396885861</v>
      </c>
      <c r="V105">
        <f t="shared" si="89"/>
        <v>-391.33102734201822</v>
      </c>
      <c r="W105">
        <f t="shared" si="90"/>
        <v>-391.34291071517788</v>
      </c>
      <c r="X105">
        <f t="shared" si="91"/>
        <v>-391.35479408833748</v>
      </c>
      <c r="Y105">
        <f t="shared" si="92"/>
        <v>0</v>
      </c>
      <c r="Z105">
        <f t="shared" si="93"/>
        <v>0</v>
      </c>
    </row>
    <row r="106" spans="2:28" x14ac:dyDescent="0.25">
      <c r="B106" t="s">
        <v>65</v>
      </c>
      <c r="C106">
        <f t="shared" si="73"/>
        <v>19683.388786458461</v>
      </c>
      <c r="D106">
        <f t="shared" si="74"/>
        <v>19682.194296329999</v>
      </c>
      <c r="E106">
        <f t="shared" si="75"/>
        <v>19680.402561137307</v>
      </c>
      <c r="F106">
        <f t="shared" si="76"/>
        <v>19679.208071008841</v>
      </c>
      <c r="G106">
        <f t="shared" si="77"/>
        <v>19676.81909075192</v>
      </c>
      <c r="H106">
        <f t="shared" si="78"/>
        <v>19676.81909075192</v>
      </c>
      <c r="I106">
        <f t="shared" si="79"/>
        <v>19678.013580880379</v>
      </c>
      <c r="J106">
        <f t="shared" si="80"/>
        <v>19678.610825944612</v>
      </c>
      <c r="K106">
        <f t="shared" si="81"/>
        <v>19679.208071008841</v>
      </c>
      <c r="L106">
        <f t="shared" si="95"/>
        <v>19680.402561137307</v>
      </c>
      <c r="M106">
        <f t="shared" si="94"/>
        <v>19680.402561137307</v>
      </c>
      <c r="Q106">
        <f t="shared" si="84"/>
        <v>-3043.4743427614594</v>
      </c>
      <c r="R106">
        <f t="shared" si="85"/>
        <v>-3043.1972852339359</v>
      </c>
      <c r="S106">
        <f t="shared" si="86"/>
        <v>-3043.0125802155862</v>
      </c>
      <c r="T106">
        <f t="shared" si="87"/>
        <v>-3042.6431701788883</v>
      </c>
      <c r="U106">
        <f t="shared" si="88"/>
        <v>-3042.6431701788883</v>
      </c>
      <c r="V106">
        <f t="shared" si="89"/>
        <v>-3042.8278751972366</v>
      </c>
      <c r="W106">
        <f t="shared" si="90"/>
        <v>-3042.9202277064119</v>
      </c>
      <c r="X106">
        <f t="shared" si="91"/>
        <v>-3043.0125802155862</v>
      </c>
      <c r="Y106">
        <f t="shared" si="92"/>
        <v>0</v>
      </c>
      <c r="Z106">
        <f t="shared" si="93"/>
        <v>0</v>
      </c>
    </row>
    <row r="107" spans="2:28" x14ac:dyDescent="0.25">
      <c r="B107" t="s">
        <v>66</v>
      </c>
      <c r="C107">
        <f t="shared" si="73"/>
        <v>5906.0916770531521</v>
      </c>
      <c r="D107">
        <f t="shared" si="74"/>
        <v>5906.2708505724213</v>
      </c>
      <c r="E107">
        <f t="shared" si="75"/>
        <v>5905.5541564953446</v>
      </c>
      <c r="F107">
        <f t="shared" si="76"/>
        <v>5904.8374624182661</v>
      </c>
      <c r="G107">
        <f t="shared" si="77"/>
        <v>5902.508206667766</v>
      </c>
      <c r="H107">
        <f t="shared" si="78"/>
        <v>5900.7164714750716</v>
      </c>
      <c r="I107">
        <f t="shared" si="79"/>
        <v>5899.1039098016481</v>
      </c>
      <c r="J107">
        <f t="shared" si="80"/>
        <v>5896.9538275704163</v>
      </c>
      <c r="K107">
        <f t="shared" si="81"/>
        <v>5896.595480531877</v>
      </c>
      <c r="L107">
        <f t="shared" si="95"/>
        <v>5896.4163070126087</v>
      </c>
      <c r="M107">
        <f t="shared" si="94"/>
        <v>5896.595480531877</v>
      </c>
      <c r="Q107">
        <f t="shared" si="84"/>
        <v>3339.5892312346841</v>
      </c>
      <c r="R107">
        <f t="shared" si="85"/>
        <v>3339.1839901134335</v>
      </c>
      <c r="S107">
        <f t="shared" si="86"/>
        <v>3338.778748992182</v>
      </c>
      <c r="T107">
        <f t="shared" si="87"/>
        <v>3337.4617153481172</v>
      </c>
      <c r="U107">
        <f t="shared" si="88"/>
        <v>3336.4486125449898</v>
      </c>
      <c r="V107">
        <f t="shared" si="89"/>
        <v>3335.5368200221756</v>
      </c>
      <c r="W107">
        <f t="shared" si="90"/>
        <v>3334.3210966584234</v>
      </c>
      <c r="X107">
        <f t="shared" si="91"/>
        <v>3334.1184760977976</v>
      </c>
      <c r="Y107">
        <f t="shared" si="92"/>
        <v>0</v>
      </c>
      <c r="Z107">
        <f t="shared" si="93"/>
        <v>0</v>
      </c>
    </row>
    <row r="108" spans="2:28" x14ac:dyDescent="0.25">
      <c r="B108" t="s">
        <v>67</v>
      </c>
      <c r="C108">
        <f t="shared" ref="C108" si="96">H87*C87</f>
        <v>21652.384634674949</v>
      </c>
      <c r="D108">
        <f t="shared" ref="D108" si="97">I87*C87</f>
        <v>21651.070695533639</v>
      </c>
      <c r="E108">
        <f t="shared" ref="E108" si="98">J87*C87</f>
        <v>21648.442817251023</v>
      </c>
      <c r="F108">
        <f t="shared" ref="F108" si="99">K87*C87</f>
        <v>21649.099786821676</v>
      </c>
      <c r="G108">
        <f t="shared" ref="G108" si="100">L87*C87</f>
        <v>21650.413725962986</v>
      </c>
      <c r="H108">
        <f t="shared" ref="H108" si="101">M87*C87</f>
        <v>21651.070695533639</v>
      </c>
      <c r="I108">
        <f t="shared" ref="I108" si="102">N87*C87</f>
        <v>21651.727665104292</v>
      </c>
      <c r="J108">
        <f t="shared" ref="J108" si="103">O87*C87</f>
        <v>21651.727665104292</v>
      </c>
      <c r="K108">
        <f t="shared" ref="K108" si="104">P87*C87</f>
        <v>21651.727665104296</v>
      </c>
      <c r="L108">
        <f t="shared" si="95"/>
        <v>21651.727665104296</v>
      </c>
      <c r="M108">
        <f t="shared" si="94"/>
        <v>21651.727665104296</v>
      </c>
      <c r="Q108">
        <f t="shared" si="84"/>
        <v>-3942.1245961604627</v>
      </c>
      <c r="R108">
        <f t="shared" si="85"/>
        <v>-3941.6461245061369</v>
      </c>
      <c r="S108">
        <f t="shared" si="86"/>
        <v>-3941.7657424197182</v>
      </c>
      <c r="T108">
        <f t="shared" si="87"/>
        <v>-3942.0049782468814</v>
      </c>
      <c r="U108">
        <f t="shared" si="88"/>
        <v>-3942.1245961604627</v>
      </c>
      <c r="V108">
        <f t="shared" si="89"/>
        <v>-3942.2442140740441</v>
      </c>
      <c r="W108">
        <f t="shared" si="90"/>
        <v>-3942.2442140740441</v>
      </c>
      <c r="X108">
        <f t="shared" si="91"/>
        <v>-3942.2442140740445</v>
      </c>
      <c r="Y108">
        <f t="shared" si="92"/>
        <v>0</v>
      </c>
      <c r="Z108">
        <f t="shared" si="93"/>
        <v>0</v>
      </c>
    </row>
    <row r="110" spans="2:28" x14ac:dyDescent="0.25">
      <c r="C110" s="5" t="s">
        <v>70</v>
      </c>
      <c r="D110" s="5"/>
      <c r="E110" s="5"/>
      <c r="P110" s="5"/>
      <c r="Q110" s="5"/>
      <c r="R110" s="5"/>
    </row>
    <row r="111" spans="2:28" ht="18.75" x14ac:dyDescent="0.3">
      <c r="B111" s="1" t="s">
        <v>0</v>
      </c>
      <c r="C111" s="1">
        <v>-4</v>
      </c>
      <c r="D111" s="1">
        <v>-2</v>
      </c>
      <c r="E111" s="1">
        <v>0</v>
      </c>
      <c r="F111" s="1">
        <v>2</v>
      </c>
      <c r="G111" s="1">
        <v>4</v>
      </c>
      <c r="H111" s="1">
        <v>6</v>
      </c>
      <c r="I111" s="1">
        <v>8</v>
      </c>
      <c r="J111" s="1">
        <v>10</v>
      </c>
      <c r="K111" s="1">
        <v>11</v>
      </c>
      <c r="L111" s="1">
        <v>12</v>
      </c>
      <c r="M111" s="1">
        <v>13</v>
      </c>
      <c r="N111" s="1"/>
      <c r="O111" s="1"/>
      <c r="P111" s="1"/>
      <c r="Q111" s="1">
        <v>-2</v>
      </c>
      <c r="R111" s="1">
        <v>0</v>
      </c>
      <c r="S111" s="1">
        <v>2</v>
      </c>
      <c r="T111" s="1">
        <v>4</v>
      </c>
      <c r="U111" s="1">
        <v>6</v>
      </c>
      <c r="V111" s="1">
        <v>8</v>
      </c>
      <c r="W111" s="1">
        <v>10</v>
      </c>
      <c r="X111" s="1">
        <v>11</v>
      </c>
      <c r="Y111" s="1">
        <v>12</v>
      </c>
      <c r="Z111" s="1">
        <v>13</v>
      </c>
      <c r="AA111" s="1"/>
      <c r="AB111" s="1"/>
    </row>
    <row r="112" spans="2:28" x14ac:dyDescent="0.25">
      <c r="B112" t="s">
        <v>52</v>
      </c>
      <c r="C112">
        <f t="shared" ref="C112:C120" si="105">C92*$C$71</f>
        <v>38.952210516745026</v>
      </c>
      <c r="D112">
        <f t="shared" ref="D112:D120" si="106">D92*$C$72</f>
        <v>38.967585157535503</v>
      </c>
      <c r="E112">
        <f t="shared" ref="E112:E120" si="107">E92*$C$73</f>
        <v>38.981777133649793</v>
      </c>
      <c r="F112">
        <f t="shared" ref="F112:F120" si="108">F92*$C$74</f>
        <v>136.46105592597425</v>
      </c>
      <c r="G112">
        <f t="shared" ref="G112:G120" si="109">G92*$C$75</f>
        <v>194.95027893191565</v>
      </c>
      <c r="H112">
        <f t="shared" ref="H112:H120" si="110">H92*$C$76</f>
        <v>370.37182402736818</v>
      </c>
      <c r="I112">
        <f t="shared" ref="I112:I120" si="111">I92*$C$77</f>
        <v>350.81273778034904</v>
      </c>
      <c r="J112">
        <f t="shared" ref="J112:J120" si="112">J92*$C$78</f>
        <v>370.23700025428258</v>
      </c>
      <c r="K112">
        <f t="shared" ref="K112:K120" si="113">K92*$C$79</f>
        <v>428.68246466720478</v>
      </c>
      <c r="L112">
        <f t="shared" ref="L112:L120" si="114">L92*$C$84</f>
        <v>350.73823032382052</v>
      </c>
      <c r="M112">
        <f t="shared" ref="M112:M120" si="115">M92*$C$85</f>
        <v>389.71133151564095</v>
      </c>
      <c r="Q112">
        <f t="shared" ref="Q112:Q120" si="116">Q92*$D$72</f>
        <v>14.881758136616417</v>
      </c>
      <c r="R112">
        <f t="shared" ref="R112:R120" si="117">R92*$D$73</f>
        <v>12.298103619658804</v>
      </c>
      <c r="S112">
        <f t="shared" ref="S112:S120" si="118">S92*$D$74</f>
        <v>30.093660393751591</v>
      </c>
      <c r="T112">
        <f t="shared" ref="T112:T120" si="119">T92*$D$75</f>
        <v>27.40685711300889</v>
      </c>
      <c r="U112">
        <f t="shared" ref="U112:U120" si="120">U92*$D$76</f>
        <v>22.8336998699261</v>
      </c>
      <c r="V112">
        <f t="shared" ref="V112:V120" si="121">V92*$D$77</f>
        <v>-10.336056377174044</v>
      </c>
      <c r="W112">
        <f t="shared" ref="W112:W120" si="122">W92*$D$78</f>
        <v>-58.043941696900021</v>
      </c>
      <c r="X112">
        <f t="shared" ref="X112:X120" si="123">X92*$D$79</f>
        <v>-77.788286881195063</v>
      </c>
      <c r="Y112">
        <f t="shared" ref="Y112:Y120" si="124">Y92*$D$84</f>
        <v>0</v>
      </c>
      <c r="Z112">
        <f t="shared" ref="Z112:Z120" si="125">Z92*$D$85</f>
        <v>0</v>
      </c>
    </row>
    <row r="113" spans="2:26" x14ac:dyDescent="0.25">
      <c r="B113" t="s">
        <v>53</v>
      </c>
      <c r="C113">
        <f t="shared" si="105"/>
        <v>38.919095905811702</v>
      </c>
      <c r="D113">
        <f t="shared" si="106"/>
        <v>38.938018540630743</v>
      </c>
      <c r="E113">
        <f t="shared" si="107"/>
        <v>38.958123840125978</v>
      </c>
      <c r="F113">
        <f t="shared" si="108"/>
        <v>136.40724468320758</v>
      </c>
      <c r="G113">
        <f t="shared" si="109"/>
        <v>194.93845228515374</v>
      </c>
      <c r="H113">
        <f t="shared" si="110"/>
        <v>370.43923591391103</v>
      </c>
      <c r="I113">
        <f t="shared" si="111"/>
        <v>350.98304053812836</v>
      </c>
      <c r="J113">
        <f t="shared" si="112"/>
        <v>370.4954124860302</v>
      </c>
      <c r="K113">
        <f t="shared" si="113"/>
        <v>429.00769745315716</v>
      </c>
      <c r="L113">
        <f t="shared" si="114"/>
        <v>351.0043283828507</v>
      </c>
      <c r="M113">
        <f t="shared" si="115"/>
        <v>390.01882433145045</v>
      </c>
      <c r="Q113">
        <f t="shared" si="116"/>
        <v>5.7205697731920049</v>
      </c>
      <c r="R113">
        <f t="shared" si="117"/>
        <v>4.7281281405052216</v>
      </c>
      <c r="S113">
        <f t="shared" si="118"/>
        <v>11.572266203601167</v>
      </c>
      <c r="T113">
        <f t="shared" si="119"/>
        <v>10.542596355079359</v>
      </c>
      <c r="U113">
        <f t="shared" si="120"/>
        <v>8.7855715155187841</v>
      </c>
      <c r="V113">
        <f t="shared" si="121"/>
        <v>-3.9781425209935648</v>
      </c>
      <c r="W113">
        <f t="shared" si="122"/>
        <v>-22.344703909493987</v>
      </c>
      <c r="X113">
        <f t="shared" si="123"/>
        <v>-29.947340699480392</v>
      </c>
      <c r="Y113">
        <f t="shared" si="124"/>
        <v>0</v>
      </c>
      <c r="Z113">
        <f t="shared" si="125"/>
        <v>0</v>
      </c>
    </row>
    <row r="114" spans="2:26" x14ac:dyDescent="0.25">
      <c r="B114" t="s">
        <v>54</v>
      </c>
      <c r="C114">
        <f t="shared" si="105"/>
        <v>38.927374558545033</v>
      </c>
      <c r="D114">
        <f t="shared" si="106"/>
        <v>38.94038386998313</v>
      </c>
      <c r="E114">
        <f t="shared" si="107"/>
        <v>38.955758510773606</v>
      </c>
      <c r="F114">
        <f t="shared" si="108"/>
        <v>136.3906873777409</v>
      </c>
      <c r="G114">
        <f t="shared" si="109"/>
        <v>194.90888566824898</v>
      </c>
      <c r="H114">
        <f t="shared" si="110"/>
        <v>370.37182402736818</v>
      </c>
      <c r="I114">
        <f t="shared" si="111"/>
        <v>350.92982092632229</v>
      </c>
      <c r="J114">
        <f t="shared" si="112"/>
        <v>370.45047122833495</v>
      </c>
      <c r="K114">
        <f t="shared" si="113"/>
        <v>428.94265089596666</v>
      </c>
      <c r="L114">
        <f t="shared" si="114"/>
        <v>350.9617526934058</v>
      </c>
      <c r="M114">
        <f t="shared" si="115"/>
        <v>389.97151774440283</v>
      </c>
      <c r="Q114">
        <f t="shared" si="116"/>
        <v>4.7259751402121797</v>
      </c>
      <c r="R114">
        <f t="shared" si="117"/>
        <v>3.9056078435734873</v>
      </c>
      <c r="S114">
        <f t="shared" si="118"/>
        <v>9.5585377984251974</v>
      </c>
      <c r="T114">
        <f t="shared" si="119"/>
        <v>8.707780413919588</v>
      </c>
      <c r="U114">
        <f t="shared" si="120"/>
        <v>7.2563253007823949</v>
      </c>
      <c r="V114">
        <f t="shared" si="121"/>
        <v>-3.2857933468750384</v>
      </c>
      <c r="W114">
        <f t="shared" si="122"/>
        <v>-18.456429402311937</v>
      </c>
      <c r="X114">
        <f t="shared" si="123"/>
        <v>-24.735356567220084</v>
      </c>
      <c r="Y114">
        <f t="shared" si="124"/>
        <v>0</v>
      </c>
      <c r="Z114">
        <f t="shared" si="125"/>
        <v>0</v>
      </c>
    </row>
    <row r="115" spans="2:26" x14ac:dyDescent="0.25">
      <c r="B115" t="s">
        <v>55</v>
      </c>
      <c r="C115">
        <f t="shared" si="105"/>
        <v>136.27478623947428</v>
      </c>
      <c r="D115">
        <f t="shared" si="106"/>
        <v>136.30376152404094</v>
      </c>
      <c r="E115">
        <f t="shared" si="107"/>
        <v>136.3451547877076</v>
      </c>
      <c r="F115">
        <f t="shared" si="108"/>
        <v>477.32394289524319</v>
      </c>
      <c r="G115">
        <f t="shared" si="109"/>
        <v>682.07761667970465</v>
      </c>
      <c r="H115">
        <f t="shared" si="110"/>
        <v>1296.1047660933718</v>
      </c>
      <c r="I115">
        <f t="shared" si="111"/>
        <v>1227.9935971442785</v>
      </c>
      <c r="J115">
        <f t="shared" si="112"/>
        <v>1296.3407076962724</v>
      </c>
      <c r="K115">
        <f t="shared" si="113"/>
        <v>1500.9805500056498</v>
      </c>
      <c r="L115">
        <f t="shared" si="114"/>
        <v>1228.1426120573349</v>
      </c>
      <c r="M115">
        <f t="shared" si="115"/>
        <v>1364.610559259743</v>
      </c>
      <c r="Q115">
        <f t="shared" si="116"/>
        <v>11.563487090231879</v>
      </c>
      <c r="R115">
        <f t="shared" si="117"/>
        <v>9.5553467815657545</v>
      </c>
      <c r="S115">
        <f t="shared" si="118"/>
        <v>23.383511925625577</v>
      </c>
      <c r="T115">
        <f t="shared" si="119"/>
        <v>21.300971067379415</v>
      </c>
      <c r="U115">
        <f t="shared" si="120"/>
        <v>17.750422126617391</v>
      </c>
      <c r="V115">
        <f t="shared" si="121"/>
        <v>-8.0372198454364074</v>
      </c>
      <c r="W115">
        <f t="shared" si="122"/>
        <v>-45.146747466316917</v>
      </c>
      <c r="X115">
        <f t="shared" si="123"/>
        <v>-60.503957571132609</v>
      </c>
      <c r="Y115">
        <f t="shared" si="124"/>
        <v>0</v>
      </c>
      <c r="Z115">
        <f t="shared" si="125"/>
        <v>0</v>
      </c>
    </row>
    <row r="116" spans="2:26" x14ac:dyDescent="0.25">
      <c r="B116" t="s">
        <v>56</v>
      </c>
      <c r="C116">
        <f t="shared" si="105"/>
        <v>194.70191934991567</v>
      </c>
      <c r="D116">
        <f t="shared" si="106"/>
        <v>194.73739929020138</v>
      </c>
      <c r="E116">
        <f t="shared" si="107"/>
        <v>194.77879255386804</v>
      </c>
      <c r="F116">
        <f t="shared" si="108"/>
        <v>681.82925709770473</v>
      </c>
      <c r="G116">
        <f t="shared" si="109"/>
        <v>974.24876217219753</v>
      </c>
      <c r="H116">
        <f t="shared" si="110"/>
        <v>1851.2411778435319</v>
      </c>
      <c r="I116">
        <f t="shared" si="111"/>
        <v>1753.9572496781336</v>
      </c>
      <c r="J116">
        <f t="shared" si="112"/>
        <v>1851.5220607041274</v>
      </c>
      <c r="K116">
        <f t="shared" si="113"/>
        <v>2143.8676492363575</v>
      </c>
      <c r="L116">
        <f t="shared" si="114"/>
        <v>1754.1169085135509</v>
      </c>
      <c r="M116">
        <f t="shared" si="115"/>
        <v>1949.0297234486811</v>
      </c>
      <c r="Q116">
        <f t="shared" si="116"/>
        <v>10.531723074067248</v>
      </c>
      <c r="R116">
        <f t="shared" si="117"/>
        <v>8.7019683532251335</v>
      </c>
      <c r="S116">
        <f t="shared" si="118"/>
        <v>21.29321491156794</v>
      </c>
      <c r="T116">
        <f t="shared" si="119"/>
        <v>19.395659616753875</v>
      </c>
      <c r="U116">
        <f t="shared" si="120"/>
        <v>16.162207058801961</v>
      </c>
      <c r="V116">
        <f t="shared" si="121"/>
        <v>-7.3180915104422004</v>
      </c>
      <c r="W116">
        <f t="shared" si="122"/>
        <v>-41.10600646332697</v>
      </c>
      <c r="X116">
        <f t="shared" si="123"/>
        <v>-55.090380959465563</v>
      </c>
      <c r="Y116">
        <f t="shared" si="124"/>
        <v>0</v>
      </c>
      <c r="Z116">
        <f t="shared" si="125"/>
        <v>0</v>
      </c>
    </row>
    <row r="117" spans="2:26" x14ac:dyDescent="0.25">
      <c r="B117" t="s">
        <v>57</v>
      </c>
      <c r="C117">
        <f t="shared" si="105"/>
        <v>369.95611739368729</v>
      </c>
      <c r="D117">
        <f t="shared" si="106"/>
        <v>370.01229396580635</v>
      </c>
      <c r="E117">
        <f t="shared" si="107"/>
        <v>370.07970585234915</v>
      </c>
      <c r="F117">
        <f t="shared" si="108"/>
        <v>1295.3969412846718</v>
      </c>
      <c r="G117">
        <f t="shared" si="109"/>
        <v>1850.8479418386983</v>
      </c>
      <c r="H117">
        <f t="shared" si="110"/>
        <v>3516.931295954605</v>
      </c>
      <c r="I117">
        <f t="shared" si="111"/>
        <v>3332.0131880762956</v>
      </c>
      <c r="J117">
        <f t="shared" si="112"/>
        <v>3517.1447669286581</v>
      </c>
      <c r="K117">
        <f t="shared" si="113"/>
        <v>4072.6070027971068</v>
      </c>
      <c r="L117">
        <f t="shared" si="114"/>
        <v>3332.1143053387259</v>
      </c>
      <c r="M117">
        <f t="shared" si="115"/>
        <v>3702.3700025428266</v>
      </c>
      <c r="Q117">
        <f t="shared" si="116"/>
        <v>8.7754458898981742</v>
      </c>
      <c r="R117">
        <f t="shared" si="117"/>
        <v>7.2506021210837917</v>
      </c>
      <c r="S117">
        <f t="shared" si="118"/>
        <v>17.740728319855158</v>
      </c>
      <c r="T117">
        <f t="shared" si="119"/>
        <v>16.158773923341734</v>
      </c>
      <c r="U117">
        <f t="shared" si="120"/>
        <v>13.464943085838589</v>
      </c>
      <c r="V117">
        <f t="shared" si="121"/>
        <v>-6.0966114444365829</v>
      </c>
      <c r="W117">
        <f t="shared" si="122"/>
        <v>-34.242827088296579</v>
      </c>
      <c r="X117">
        <f t="shared" si="123"/>
        <v>-45.893722115502712</v>
      </c>
      <c r="Y117">
        <f t="shared" si="124"/>
        <v>0</v>
      </c>
      <c r="Z117">
        <f t="shared" si="125"/>
        <v>0</v>
      </c>
    </row>
    <row r="118" spans="2:26" x14ac:dyDescent="0.25">
      <c r="B118" t="s">
        <v>58</v>
      </c>
      <c r="C118">
        <f t="shared" si="105"/>
        <v>350.50406403187407</v>
      </c>
      <c r="D118">
        <f t="shared" si="106"/>
        <v>350.54663972131885</v>
      </c>
      <c r="E118">
        <f t="shared" si="107"/>
        <v>350.61050325548615</v>
      </c>
      <c r="F118">
        <f t="shared" si="108"/>
        <v>1227.1740151224656</v>
      </c>
      <c r="G118">
        <f t="shared" si="109"/>
        <v>1753.318614336461</v>
      </c>
      <c r="H118">
        <f t="shared" si="110"/>
        <v>3331.6087190265694</v>
      </c>
      <c r="I118">
        <f t="shared" si="111"/>
        <v>3156.2431815965333</v>
      </c>
      <c r="J118">
        <f t="shared" si="112"/>
        <v>3331.5076017641386</v>
      </c>
      <c r="K118">
        <f t="shared" si="113"/>
        <v>3857.5351178321589</v>
      </c>
      <c r="L118">
        <f t="shared" si="114"/>
        <v>3156.0515920690655</v>
      </c>
      <c r="M118">
        <f t="shared" si="115"/>
        <v>3506.743667896535</v>
      </c>
      <c r="Q118">
        <f t="shared" si="116"/>
        <v>-3.9731962288796083</v>
      </c>
      <c r="R118">
        <f t="shared" si="117"/>
        <v>-3.2828035414615129</v>
      </c>
      <c r="S118">
        <f t="shared" si="118"/>
        <v>-8.0318556799342442</v>
      </c>
      <c r="T118">
        <f t="shared" si="119"/>
        <v>-7.3154269119333026</v>
      </c>
      <c r="U118">
        <f t="shared" si="120"/>
        <v>-6.0958713841492154</v>
      </c>
      <c r="V118">
        <f t="shared" si="121"/>
        <v>2.7599005321706489</v>
      </c>
      <c r="W118">
        <f t="shared" si="122"/>
        <v>15.501058120677861</v>
      </c>
      <c r="X118">
        <f t="shared" si="123"/>
        <v>20.774559988084143</v>
      </c>
      <c r="Y118">
        <f t="shared" si="124"/>
        <v>0</v>
      </c>
      <c r="Z118">
        <f t="shared" si="125"/>
        <v>0</v>
      </c>
    </row>
    <row r="119" spans="2:26" x14ac:dyDescent="0.25">
      <c r="B119" t="s">
        <v>59</v>
      </c>
      <c r="C119">
        <f t="shared" si="105"/>
        <v>370.00105865138266</v>
      </c>
      <c r="D119">
        <f t="shared" si="106"/>
        <v>370.04599990907781</v>
      </c>
      <c r="E119">
        <f t="shared" si="107"/>
        <v>370.11341179562066</v>
      </c>
      <c r="F119">
        <f t="shared" si="108"/>
        <v>1295.4362648851557</v>
      </c>
      <c r="G119">
        <f t="shared" si="109"/>
        <v>1850.8479418386989</v>
      </c>
      <c r="H119">
        <f t="shared" si="110"/>
        <v>3516.7178249805534</v>
      </c>
      <c r="I119">
        <f t="shared" si="111"/>
        <v>3331.6087190265703</v>
      </c>
      <c r="J119">
        <f t="shared" si="112"/>
        <v>3516.6110894935282</v>
      </c>
      <c r="K119">
        <f t="shared" si="113"/>
        <v>4071.7418835864746</v>
      </c>
      <c r="L119">
        <f t="shared" si="114"/>
        <v>3331.3053672392743</v>
      </c>
      <c r="M119">
        <f t="shared" si="115"/>
        <v>3701.4711773889221</v>
      </c>
      <c r="Q119">
        <f t="shared" si="116"/>
        <v>-22.317599684645909</v>
      </c>
      <c r="R119">
        <f t="shared" si="117"/>
        <v>-18.439636567351712</v>
      </c>
      <c r="S119">
        <f t="shared" si="118"/>
        <v>-45.115249071682868</v>
      </c>
      <c r="T119">
        <f t="shared" si="119"/>
        <v>-41.091040217432592</v>
      </c>
      <c r="U119">
        <f t="shared" si="120"/>
        <v>-34.238670392944378</v>
      </c>
      <c r="V119">
        <f t="shared" si="121"/>
        <v>15.501528605740276</v>
      </c>
      <c r="W119">
        <f t="shared" si="122"/>
        <v>87.064766674016113</v>
      </c>
      <c r="X119">
        <f t="shared" si="123"/>
        <v>116.68089402369355</v>
      </c>
      <c r="Y119">
        <f t="shared" si="124"/>
        <v>0</v>
      </c>
      <c r="Z119">
        <f t="shared" si="125"/>
        <v>0</v>
      </c>
    </row>
    <row r="120" spans="2:26" x14ac:dyDescent="0.25">
      <c r="B120" t="s">
        <v>60</v>
      </c>
      <c r="C120">
        <f t="shared" si="105"/>
        <v>428.53936224138567</v>
      </c>
      <c r="D120">
        <f t="shared" si="106"/>
        <v>428.55237155282379</v>
      </c>
      <c r="E120">
        <f t="shared" si="107"/>
        <v>428.55237155282379</v>
      </c>
      <c r="F120">
        <f t="shared" si="108"/>
        <v>1500.0698982049832</v>
      </c>
      <c r="G120">
        <f t="shared" si="109"/>
        <v>2143.2822302216432</v>
      </c>
      <c r="H120">
        <f t="shared" si="110"/>
        <v>4072.2362374211207</v>
      </c>
      <c r="I120">
        <f t="shared" si="111"/>
        <v>3857.8863672700791</v>
      </c>
      <c r="J120">
        <f t="shared" si="112"/>
        <v>4072.236237421122</v>
      </c>
      <c r="K120">
        <f t="shared" si="113"/>
        <v>4714.9347016359752</v>
      </c>
      <c r="L120">
        <f t="shared" si="114"/>
        <v>3857.652200978132</v>
      </c>
      <c r="M120">
        <f t="shared" si="115"/>
        <v>4286.3042742145262</v>
      </c>
      <c r="Q120">
        <f t="shared" si="116"/>
        <v>-29.915556188508837</v>
      </c>
      <c r="R120">
        <f t="shared" si="117"/>
        <v>-24.712850764420349</v>
      </c>
      <c r="S120">
        <f t="shared" si="118"/>
        <v>-60.46724954189839</v>
      </c>
      <c r="T120">
        <f t="shared" si="119"/>
        <v>-55.075337607067844</v>
      </c>
      <c r="U120">
        <f t="shared" si="120"/>
        <v>-45.889544004743719</v>
      </c>
      <c r="V120">
        <f t="shared" si="121"/>
        <v>20.776451624140833</v>
      </c>
      <c r="W120">
        <f t="shared" si="122"/>
        <v>116.69506035570571</v>
      </c>
      <c r="X120">
        <f t="shared" si="123"/>
        <v>156.38554240254678</v>
      </c>
      <c r="Y120">
        <f t="shared" si="124"/>
        <v>0</v>
      </c>
      <c r="Z120">
        <f t="shared" si="125"/>
        <v>0</v>
      </c>
    </row>
    <row r="122" spans="2:26" x14ac:dyDescent="0.25">
      <c r="B122" t="s">
        <v>61</v>
      </c>
      <c r="C122">
        <f t="shared" ref="C122:C128" si="126">C102*$C$71</f>
        <v>116.9275914308065</v>
      </c>
      <c r="D122">
        <f t="shared" ref="D122:D128" si="127">D102*$C$72</f>
        <v>116.90985146066366</v>
      </c>
      <c r="E122">
        <f t="shared" ref="E122:E128" si="128">E102*$C$73</f>
        <v>116.87082352634938</v>
      </c>
      <c r="F122">
        <f t="shared" ref="F122:F128" si="129">F102*$C$74</f>
        <v>408.98579244672277</v>
      </c>
      <c r="G122">
        <f t="shared" ref="G122:G128" si="130">G102*$C$75</f>
        <v>584.03479816917559</v>
      </c>
      <c r="H122">
        <f t="shared" ref="H122:H128" si="131">H102*$C$76</f>
        <v>1109.4301749185333</v>
      </c>
      <c r="I122">
        <f t="shared" ref="I122:I128" si="132">I102*$C$77</f>
        <v>1050.7777614526988</v>
      </c>
      <c r="J122">
        <f t="shared" ref="J122:J128" si="133">J102*$C$78</f>
        <v>1108.7560560531051</v>
      </c>
      <c r="K122">
        <f t="shared" ref="K122:K128" si="134">K102*$C$79</f>
        <v>1283.8228017457002</v>
      </c>
      <c r="L122">
        <f t="shared" ref="L122:L128" si="135">L102*$C$84</f>
        <v>1050.3307167135276</v>
      </c>
      <c r="M122">
        <f t="shared" ref="M122:M128" si="136">M102*$C$85</f>
        <v>1167.0761580103515</v>
      </c>
      <c r="Q122">
        <f t="shared" ref="Q122:Q128" si="137">Q102*$D$72</f>
        <v>-10.153097984130223</v>
      </c>
      <c r="R122">
        <f t="shared" ref="R122:R128" si="138">R102*$D$73</f>
        <v>-8.3845418724994296</v>
      </c>
      <c r="S122">
        <f t="shared" ref="S122:S128" si="139">S102*$D$74</f>
        <v>-20.51026301480227</v>
      </c>
      <c r="T122">
        <f t="shared" ref="T122:T128" si="140">T102*$D$75</f>
        <v>-18.671139285406127</v>
      </c>
      <c r="U122">
        <f t="shared" ref="U122:U128" si="141">U102*$D$76</f>
        <v>-15.553747407217795</v>
      </c>
      <c r="V122">
        <f t="shared" ref="V122:V128" si="142">V102*$D$77</f>
        <v>7.0402342279297097</v>
      </c>
      <c r="W122">
        <f t="shared" ref="W122:W128" si="143">W102*$D$78</f>
        <v>39.528451688697949</v>
      </c>
      <c r="X122">
        <f t="shared" ref="X122:X128" si="144">X102*$D$79</f>
        <v>52.976137786846195</v>
      </c>
      <c r="Y122">
        <f t="shared" ref="Y122:Y128" si="145">Y102*$D$84</f>
        <v>0</v>
      </c>
      <c r="Z122">
        <f t="shared" ref="Z122:Z128" si="146">Z102*$D$85</f>
        <v>0</v>
      </c>
    </row>
    <row r="123" spans="2:26" x14ac:dyDescent="0.25">
      <c r="B123" t="s">
        <v>62</v>
      </c>
      <c r="C123">
        <f t="shared" si="126"/>
        <v>214.33472767788339</v>
      </c>
      <c r="D123">
        <f t="shared" si="127"/>
        <v>214.3087090550072</v>
      </c>
      <c r="E123">
        <f t="shared" si="128"/>
        <v>214.25667180925484</v>
      </c>
      <c r="F123">
        <f t="shared" si="129"/>
        <v>749.83005244734181</v>
      </c>
      <c r="G123">
        <f t="shared" si="130"/>
        <v>1070.8930797031314</v>
      </c>
      <c r="H123">
        <f t="shared" si="131"/>
        <v>2034.3878802892946</v>
      </c>
      <c r="I123">
        <f t="shared" si="132"/>
        <v>1927.0113117264809</v>
      </c>
      <c r="J123">
        <f t="shared" si="133"/>
        <v>2033.6463495373234</v>
      </c>
      <c r="K123">
        <f t="shared" si="134"/>
        <v>2354.676853514517</v>
      </c>
      <c r="L123">
        <f t="shared" si="135"/>
        <v>1926.3088128506404</v>
      </c>
      <c r="M123">
        <f t="shared" si="136"/>
        <v>2140.3551351480728</v>
      </c>
      <c r="Q123">
        <f t="shared" si="137"/>
        <v>-11.954462687219396</v>
      </c>
      <c r="R123">
        <f t="shared" si="138"/>
        <v>-9.8730278023348852</v>
      </c>
      <c r="S123">
        <f t="shared" si="139"/>
        <v>-24.152863252346261</v>
      </c>
      <c r="T123">
        <f t="shared" si="140"/>
        <v>-21.989784767475115</v>
      </c>
      <c r="U123">
        <f t="shared" si="141"/>
        <v>-18.31941493883474</v>
      </c>
      <c r="V123">
        <f t="shared" si="142"/>
        <v>8.2928397150528852</v>
      </c>
      <c r="W123">
        <f t="shared" si="143"/>
        <v>46.56847348157315</v>
      </c>
      <c r="X123">
        <f t="shared" si="144"/>
        <v>62.409297598763807</v>
      </c>
      <c r="Y123">
        <f t="shared" si="145"/>
        <v>0</v>
      </c>
      <c r="Z123">
        <f t="shared" si="146"/>
        <v>0</v>
      </c>
    </row>
    <row r="124" spans="2:26" x14ac:dyDescent="0.25">
      <c r="B124" t="s">
        <v>63</v>
      </c>
      <c r="C124">
        <f t="shared" si="126"/>
        <v>350.69762243573382</v>
      </c>
      <c r="D124">
        <f t="shared" si="127"/>
        <v>350.65504650739092</v>
      </c>
      <c r="E124">
        <f t="shared" si="128"/>
        <v>350.60182659696238</v>
      </c>
      <c r="F124">
        <f t="shared" si="129"/>
        <v>1227.0318852147682</v>
      </c>
      <c r="G124">
        <f t="shared" si="130"/>
        <v>1752.530153790955</v>
      </c>
      <c r="H124">
        <f t="shared" si="131"/>
        <v>3329.5039387133706</v>
      </c>
      <c r="I124">
        <f t="shared" si="132"/>
        <v>3154.3449856843645</v>
      </c>
      <c r="J124">
        <f t="shared" si="133"/>
        <v>3329.5039387133716</v>
      </c>
      <c r="K124">
        <f t="shared" si="134"/>
        <v>3855.2150869312709</v>
      </c>
      <c r="L124">
        <f t="shared" si="135"/>
        <v>3154.0575997806109</v>
      </c>
      <c r="M124">
        <f t="shared" si="136"/>
        <v>3504.5281084776252</v>
      </c>
      <c r="Q124">
        <f t="shared" si="137"/>
        <v>-8.5370470403799885</v>
      </c>
      <c r="R124">
        <f t="shared" si="138"/>
        <v>-7.0512728531502145</v>
      </c>
      <c r="S124">
        <f t="shared" si="139"/>
        <v>-17.250392005493246</v>
      </c>
      <c r="T124">
        <f t="shared" si="140"/>
        <v>-15.706438059617479</v>
      </c>
      <c r="U124">
        <f t="shared" si="141"/>
        <v>-13.085632312275312</v>
      </c>
      <c r="V124">
        <f t="shared" si="142"/>
        <v>5.9246887161773305</v>
      </c>
      <c r="W124">
        <f t="shared" si="143"/>
        <v>33.276178388603896</v>
      </c>
      <c r="X124">
        <f t="shared" si="144"/>
        <v>44.596824212024202</v>
      </c>
      <c r="Y124">
        <f t="shared" si="145"/>
        <v>0</v>
      </c>
      <c r="Z124">
        <f t="shared" si="146"/>
        <v>0</v>
      </c>
    </row>
    <row r="125" spans="2:26" x14ac:dyDescent="0.25">
      <c r="B125" t="s">
        <v>64</v>
      </c>
      <c r="C125">
        <f t="shared" si="126"/>
        <v>350.68501071201445</v>
      </c>
      <c r="D125">
        <f t="shared" si="127"/>
        <v>350.65307894493083</v>
      </c>
      <c r="E125">
        <f t="shared" si="128"/>
        <v>350.61050325548604</v>
      </c>
      <c r="F125">
        <f t="shared" si="129"/>
        <v>1227.0622539376725</v>
      </c>
      <c r="G125">
        <f t="shared" si="130"/>
        <v>1752.6267593829821</v>
      </c>
      <c r="H125">
        <f t="shared" si="131"/>
        <v>3329.7886083028015</v>
      </c>
      <c r="I125">
        <f t="shared" si="132"/>
        <v>3154.6146706130658</v>
      </c>
      <c r="J125">
        <f t="shared" si="133"/>
        <v>3329.9908428276663</v>
      </c>
      <c r="K125">
        <f t="shared" si="134"/>
        <v>3855.8959537885321</v>
      </c>
      <c r="L125">
        <f t="shared" si="135"/>
        <v>3155.0936444317313</v>
      </c>
      <c r="M125">
        <f t="shared" si="136"/>
        <v>3505.6792756604132</v>
      </c>
      <c r="Q125">
        <f t="shared" si="137"/>
        <v>2.9713750299555794</v>
      </c>
      <c r="R125">
        <f t="shared" si="138"/>
        <v>2.4543161201818529</v>
      </c>
      <c r="S125">
        <f t="shared" si="139"/>
        <v>6.0042939960364414</v>
      </c>
      <c r="T125">
        <f t="shared" si="140"/>
        <v>5.467060462691034</v>
      </c>
      <c r="U125">
        <f t="shared" si="141"/>
        <v>4.5549548357975134</v>
      </c>
      <c r="V125">
        <f t="shared" si="142"/>
        <v>-2.0623145140924346</v>
      </c>
      <c r="W125">
        <f t="shared" si="143"/>
        <v>-11.583750157169266</v>
      </c>
      <c r="X125">
        <f t="shared" si="144"/>
        <v>-15.525044681484347</v>
      </c>
      <c r="Y125">
        <f t="shared" si="145"/>
        <v>0</v>
      </c>
      <c r="Z125">
        <f t="shared" si="146"/>
        <v>0</v>
      </c>
    </row>
    <row r="126" spans="2:26" x14ac:dyDescent="0.25">
      <c r="B126" t="s">
        <v>65</v>
      </c>
      <c r="C126">
        <f t="shared" si="126"/>
        <v>389.77046474945047</v>
      </c>
      <c r="D126">
        <f t="shared" si="127"/>
        <v>389.74681145592666</v>
      </c>
      <c r="E126">
        <f t="shared" si="128"/>
        <v>389.71133151564095</v>
      </c>
      <c r="F126">
        <f t="shared" si="129"/>
        <v>1363.9068737774096</v>
      </c>
      <c r="G126">
        <f t="shared" si="130"/>
        <v>1948.201858175348</v>
      </c>
      <c r="H126">
        <f t="shared" si="131"/>
        <v>3701.5835305331602</v>
      </c>
      <c r="I126">
        <f t="shared" si="132"/>
        <v>3506.9565463437589</v>
      </c>
      <c r="J126">
        <f t="shared" si="133"/>
        <v>3701.920589965875</v>
      </c>
      <c r="K126">
        <f t="shared" si="134"/>
        <v>4286.5644604432873</v>
      </c>
      <c r="L126">
        <f t="shared" si="135"/>
        <v>3507.3823032382065</v>
      </c>
      <c r="M126">
        <f t="shared" si="136"/>
        <v>3897.1133151564113</v>
      </c>
      <c r="Q126">
        <f t="shared" si="137"/>
        <v>23.099970261559477</v>
      </c>
      <c r="R126">
        <f t="shared" si="138"/>
        <v>19.080846978416783</v>
      </c>
      <c r="S126">
        <f t="shared" si="139"/>
        <v>46.679812980507094</v>
      </c>
      <c r="T126">
        <f t="shared" si="140"/>
        <v>42.505725087399057</v>
      </c>
      <c r="U126">
        <f t="shared" si="141"/>
        <v>35.416366500882255</v>
      </c>
      <c r="V126">
        <f t="shared" si="142"/>
        <v>-16.035702902289426</v>
      </c>
      <c r="W126">
        <f t="shared" si="143"/>
        <v>-90.070438740109793</v>
      </c>
      <c r="X126">
        <f t="shared" si="144"/>
        <v>-120.7163090571523</v>
      </c>
      <c r="Y126">
        <f t="shared" si="145"/>
        <v>0</v>
      </c>
      <c r="Z126">
        <f t="shared" si="146"/>
        <v>0</v>
      </c>
    </row>
    <row r="127" spans="2:26" x14ac:dyDescent="0.25">
      <c r="B127" t="s">
        <v>66</v>
      </c>
      <c r="C127">
        <f t="shared" si="126"/>
        <v>116.95242738900652</v>
      </c>
      <c r="D127">
        <f t="shared" si="127"/>
        <v>116.95597538303508</v>
      </c>
      <c r="E127">
        <f t="shared" si="128"/>
        <v>116.94178340692082</v>
      </c>
      <c r="F127">
        <f t="shared" si="129"/>
        <v>409.24657000782275</v>
      </c>
      <c r="G127">
        <f t="shared" si="130"/>
        <v>584.40733754217558</v>
      </c>
      <c r="H127">
        <f t="shared" si="131"/>
        <v>1110.0368818974189</v>
      </c>
      <c r="I127">
        <f t="shared" si="132"/>
        <v>1051.3206014931204</v>
      </c>
      <c r="J127">
        <f t="shared" si="133"/>
        <v>1109.3290570887193</v>
      </c>
      <c r="K127">
        <f t="shared" si="134"/>
        <v>1284.4082207604142</v>
      </c>
      <c r="L127">
        <f t="shared" si="135"/>
        <v>1050.8416249868658</v>
      </c>
      <c r="M127">
        <f t="shared" si="136"/>
        <v>1167.6438370549229</v>
      </c>
      <c r="Q127">
        <f t="shared" si="137"/>
        <v>-25.34748226507125</v>
      </c>
      <c r="R127">
        <f t="shared" si="138"/>
        <v>-20.936683618011234</v>
      </c>
      <c r="S127">
        <f t="shared" si="139"/>
        <v>-51.21686600954007</v>
      </c>
      <c r="T127">
        <f t="shared" si="140"/>
        <v>-46.624340163413187</v>
      </c>
      <c r="U127">
        <f t="shared" si="141"/>
        <v>-38.836261850023675</v>
      </c>
      <c r="V127">
        <f t="shared" si="142"/>
        <v>17.578279041516854</v>
      </c>
      <c r="W127">
        <f t="shared" si="143"/>
        <v>98.695904461089341</v>
      </c>
      <c r="X127">
        <f t="shared" si="144"/>
        <v>132.26447994679961</v>
      </c>
      <c r="Y127">
        <f t="shared" si="145"/>
        <v>0</v>
      </c>
      <c r="Z127">
        <f t="shared" si="146"/>
        <v>0</v>
      </c>
    </row>
    <row r="128" spans="2:26" x14ac:dyDescent="0.25">
      <c r="B128" t="s">
        <v>67</v>
      </c>
      <c r="C128">
        <f t="shared" si="126"/>
        <v>428.76052053583334</v>
      </c>
      <c r="D128">
        <f t="shared" si="127"/>
        <v>428.73450191295711</v>
      </c>
      <c r="E128">
        <f t="shared" si="128"/>
        <v>428.68246466720478</v>
      </c>
      <c r="F128">
        <f t="shared" si="129"/>
        <v>1500.4341589252497</v>
      </c>
      <c r="G128">
        <f t="shared" si="130"/>
        <v>2143.6074630075955</v>
      </c>
      <c r="H128">
        <f t="shared" si="131"/>
        <v>4072.977768173092</v>
      </c>
      <c r="I128">
        <f t="shared" si="132"/>
        <v>3858.705949291892</v>
      </c>
      <c r="J128">
        <f t="shared" si="133"/>
        <v>4073.1013566317552</v>
      </c>
      <c r="K128">
        <f t="shared" si="134"/>
        <v>4716.2226234683467</v>
      </c>
      <c r="L128">
        <f t="shared" si="135"/>
        <v>3858.7059492918916</v>
      </c>
      <c r="M128">
        <f t="shared" si="136"/>
        <v>4287.4751122439548</v>
      </c>
      <c r="Q128">
        <f t="shared" si="137"/>
        <v>29.92072568485791</v>
      </c>
      <c r="R128">
        <f t="shared" si="138"/>
        <v>24.714121200653484</v>
      </c>
      <c r="S128">
        <f t="shared" si="139"/>
        <v>60.466686488718473</v>
      </c>
      <c r="T128">
        <f t="shared" si="140"/>
        <v>55.069809546108921</v>
      </c>
      <c r="U128">
        <f t="shared" si="141"/>
        <v>45.88633029930778</v>
      </c>
      <c r="V128">
        <f t="shared" si="142"/>
        <v>-20.775627008170201</v>
      </c>
      <c r="W128">
        <f t="shared" si="143"/>
        <v>-116.69042873659171</v>
      </c>
      <c r="X128">
        <f t="shared" si="144"/>
        <v>-156.38882797231733</v>
      </c>
      <c r="Y128">
        <f t="shared" si="145"/>
        <v>0</v>
      </c>
      <c r="Z128">
        <f t="shared" si="146"/>
        <v>0</v>
      </c>
    </row>
    <row r="129" spans="3:26" x14ac:dyDescent="0.25">
      <c r="C129" s="2">
        <f>SUM(C112:C120)-SUM(C122:C128)</f>
        <v>-1.3523760419070641</v>
      </c>
      <c r="D129" s="2">
        <f t="shared" ref="D129:K129" si="147">SUM(D112:D120)-SUM(D122:D128)</f>
        <v>-0.91952118849303588</v>
      </c>
      <c r="E129" s="2">
        <f t="shared" si="147"/>
        <v>-0.2998054954143754</v>
      </c>
      <c r="F129" s="2">
        <f t="shared" si="147"/>
        <v>-8.2792798402806511E-3</v>
      </c>
      <c r="G129" s="2">
        <f t="shared" si="147"/>
        <v>3.119274201359076</v>
      </c>
      <c r="H129" s="2">
        <f t="shared" si="147"/>
        <v>8.3141224607279582</v>
      </c>
      <c r="I129" s="2">
        <f t="shared" si="147"/>
        <v>8.6960754313076905</v>
      </c>
      <c r="J129" s="2">
        <f t="shared" si="147"/>
        <v>10.297157158678601</v>
      </c>
      <c r="K129" s="2">
        <f t="shared" si="147"/>
        <v>11.493717457982711</v>
      </c>
      <c r="L129" s="2">
        <f>SUM(L112:L120)-SUM(L122:L128)</f>
        <v>9.3666463026893325</v>
      </c>
      <c r="M129" s="2">
        <f>SUM(M112:M120)-SUM(M122:M128)</f>
        <v>10.360136590974435</v>
      </c>
      <c r="N129" s="2"/>
      <c r="O129" s="2"/>
      <c r="P129" s="2"/>
      <c r="Q129" s="2">
        <f t="shared" ref="Q129:X129" si="148">SUM(Q112:Q120)-SUM(Q122:Q128)</f>
        <v>-7.3739973885693644E-3</v>
      </c>
      <c r="R129" s="2">
        <f t="shared" si="148"/>
        <v>7.0783312226652129E-4</v>
      </c>
      <c r="S129" s="2">
        <f t="shared" si="148"/>
        <v>7.1560762309701431E-3</v>
      </c>
      <c r="T129" s="2">
        <f t="shared" si="148"/>
        <v>-2.0059067237973238E-2</v>
      </c>
      <c r="U129" s="2">
        <f t="shared" si="148"/>
        <v>-3.3511951988131727E-2</v>
      </c>
      <c r="V129" s="2">
        <f t="shared" si="148"/>
        <v>2.3568440569203375E-2</v>
      </c>
      <c r="W129" s="2">
        <f t="shared" si="148"/>
        <v>0.19583873765971305</v>
      </c>
      <c r="X129" s="2">
        <f t="shared" si="148"/>
        <v>0.26539378684822168</v>
      </c>
      <c r="Y129" s="2">
        <f>SUM(Y112:Y120)-SUM(Y122:Y128)</f>
        <v>0</v>
      </c>
      <c r="Z129" s="2">
        <f>SUM(Z112:Z120)-SUM(Z122:Z128)</f>
        <v>0</v>
      </c>
    </row>
  </sheetData>
  <mergeCells count="1">
    <mergeCell ref="R43:U4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k doshi</dc:creator>
  <cp:lastModifiedBy>Gaurav Gupta</cp:lastModifiedBy>
  <dcterms:created xsi:type="dcterms:W3CDTF">2023-08-15T10:05:42Z</dcterms:created>
  <dcterms:modified xsi:type="dcterms:W3CDTF">2023-09-04T19:35:37Z</dcterms:modified>
</cp:coreProperties>
</file>