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oC" sheetId="1" state="visible" r:id="rId2"/>
    <sheet name="A1" sheetId="2" state="visible" r:id="rId3"/>
    <sheet name="A2" sheetId="3" state="visible" r:id="rId4"/>
    <sheet name="A3" sheetId="4" state="visible" r:id="rId5"/>
    <sheet name="A4" sheetId="5" state="visible" r:id="rId6"/>
    <sheet name="A5" sheetId="6" state="visible" r:id="rId7"/>
    <sheet name="A6" sheetId="7" state="visible" r:id="rId8"/>
    <sheet name="A7" sheetId="8" state="visible" r:id="rId9"/>
    <sheet name="A8" sheetId="9" state="visible" r:id="rId10"/>
    <sheet name="A9" sheetId="10" state="visible" r:id="rId11"/>
    <sheet name="A10" sheetId="11" state="visible" r:id="rId12"/>
    <sheet name="A11" sheetId="12" state="visible" r:id="rId13"/>
    <sheet name="A12" sheetId="13" state="visible" r:id="rId14"/>
    <sheet name="B1" sheetId="14" state="visible" r:id="rId15"/>
    <sheet name="B2" sheetId="15" state="visible" r:id="rId16"/>
    <sheet name="B3" sheetId="16" state="visible" r:id="rId17"/>
    <sheet name="B4" sheetId="17" state="visible" r:id="rId18"/>
    <sheet name="B5" sheetId="18" state="visible" r:id="rId19"/>
    <sheet name="B8" sheetId="19" state="visible" r:id="rId20"/>
    <sheet name="B9" sheetId="20" state="visible" r:id="rId21"/>
    <sheet name="B10" sheetId="21" state="visible" r:id="rId22"/>
  </sheets>
  <calcPr iterateCount="100" refMode="A1" iterate="false" iterateDelta="0.0001"/>
</workbook>
</file>

<file path=xl/sharedStrings.xml><?xml version="1.0" encoding="utf-8"?>
<sst xmlns="http://schemas.openxmlformats.org/spreadsheetml/2006/main" count="83" uniqueCount="58">
  <si>
    <t>AU</t>
  </si>
  <si>
    <t>=</t>
  </si>
  <si>
    <t>km</t>
  </si>
  <si>
    <t>sidereal year</t>
  </si>
  <si>
    <t>days</t>
  </si>
  <si>
    <t>gravitational constant (G)</t>
  </si>
  <si>
    <t>m3 kg−1 s−2</t>
  </si>
  <si>
    <t>Boltzmann constant (k)</t>
  </si>
  <si>
    <t>joules/kelvin (J/K)</t>
  </si>
  <si>
    <t>Wien's Constant (b)</t>
  </si>
  <si>
    <t>m K</t>
  </si>
  <si>
    <t>Earth mass</t>
  </si>
  <si>
    <t>kg</t>
  </si>
  <si>
    <t>Earth radius (mean)</t>
  </si>
  <si>
    <t>Sun mass</t>
  </si>
  <si>
    <t>Sun radius (mean)</t>
  </si>
  <si>
    <t>Saturn radius</t>
  </si>
  <si>
    <t>Wien's const</t>
  </si>
  <si>
    <t>Stefan-Boltzmann constant (σ)</t>
  </si>
  <si>
    <t>speed of light in vacuum</t>
  </si>
  <si>
    <t>m/s</t>
  </si>
  <si>
    <t>Boltzmann constant</t>
  </si>
  <si>
    <t>K=</t>
  </si>
  <si>
    <t>a=</t>
  </si>
  <si>
    <t>P^2</t>
  </si>
  <si>
    <t>s^2</t>
  </si>
  <si>
    <t>P=</t>
  </si>
  <si>
    <t>s</t>
  </si>
  <si>
    <t>P(yrs)=</t>
  </si>
  <si>
    <t>yrs</t>
  </si>
  <si>
    <t>P*1/2</t>
  </si>
  <si>
    <t>P2=</t>
  </si>
  <si>
    <t>years</t>
  </si>
  <si>
    <t>yr^2/AR^2</t>
  </si>
  <si>
    <t>a_sat</t>
  </si>
  <si>
    <t>R_sat=</t>
  </si>
  <si>
    <t>r orb</t>
  </si>
  <si>
    <t>M_sat=</t>
  </si>
  <si>
    <t>x M_earth</t>
  </si>
  <si>
    <t>V_sat</t>
  </si>
  <si>
    <t>m3</t>
  </si>
  <si>
    <t>ro_sat</t>
  </si>
  <si>
    <t>kg/m3</t>
  </si>
  <si>
    <t>V</t>
  </si>
  <si>
    <t>m</t>
  </si>
  <si>
    <t>E</t>
  </si>
  <si>
    <t>megatons</t>
  </si>
  <si>
    <t>U0</t>
  </si>
  <si>
    <t>J</t>
  </si>
  <si>
    <t>U1</t>
  </si>
  <si>
    <t>U1-U0</t>
  </si>
  <si>
    <t>(G*M_m*m)/(R_m^2)</t>
  </si>
  <si>
    <t>G*M_e*m*(1/(D-R_m)^2-1/D^2)</t>
  </si>
  <si>
    <t>2*G*M_e*m*R_m/(D^3)</t>
  </si>
  <si>
    <t>lambda =</t>
  </si>
  <si>
    <t>more precise</t>
  </si>
  <si>
    <t>less precise</t>
  </si>
  <si>
    <t>nm</t>
  </si>
</sst>
</file>

<file path=xl/styles.xml><?xml version="1.0" encoding="utf-8"?>
<styleSheet xmlns="http://schemas.openxmlformats.org/spreadsheetml/2006/main">
  <numFmts count="8">
    <numFmt formatCode="GENERAL" numFmtId="164"/>
    <numFmt formatCode="#,##0_р_.;\-#,##0_р_." numFmtId="165"/>
    <numFmt formatCode="0.00E+00" numFmtId="166"/>
    <numFmt formatCode="#,##0.000_);\(#,##0.000\)" numFmtId="167"/>
    <numFmt formatCode="#,##0.00_р_.;\-#,##0.00_р_." numFmtId="168"/>
    <numFmt formatCode="0.00" numFmtId="169"/>
    <numFmt formatCode="#,##0.00_);\(#,##0.00\)" numFmtId="170"/>
    <numFmt formatCode="0.000" numFmtId="171"/>
  </numFmts>
  <fonts count="6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333333"/>
      <sz val="10"/>
    </font>
    <font>
      <name val="Arial"/>
      <charset val="204"/>
      <family val="2"/>
      <b val="true"/>
      <color rgb="00000000"/>
      <sz val="10"/>
    </font>
  </fonts>
  <fills count="2">
    <fill>
      <patternFill patternType="none"/>
    </fill>
    <fill>
      <patternFill patternType="gray125"/>
    </fill>
  </fills>
  <borders count="10">
    <border diagonalDown="false" diagonalUp="false">
      <left/>
      <right/>
      <top/>
      <bottom/>
      <diagonal/>
    </border>
    <border diagonalDown="false" diagonalUp="false">
      <left style="medium"/>
      <right style="medium">
        <color rgb="00D9D9D9"/>
      </right>
      <top style="medium"/>
      <bottom style="medium">
        <color rgb="00D9D9D9"/>
      </bottom>
      <diagonal/>
    </border>
    <border diagonalDown="false" diagonalUp="false">
      <left style="medium">
        <color rgb="00D9D9D9"/>
      </left>
      <right style="medium">
        <color rgb="00D9D9D9"/>
      </right>
      <top style="medium"/>
      <bottom style="medium">
        <color rgb="00D9D9D9"/>
      </bottom>
      <diagonal/>
    </border>
    <border diagonalDown="false" diagonalUp="false">
      <left style="medium">
        <color rgb="00D9D9D9"/>
      </left>
      <right style="medium"/>
      <top style="medium"/>
      <bottom style="medium">
        <color rgb="00D9D9D9"/>
      </bottom>
      <diagonal/>
    </border>
    <border diagonalDown="false" diagonalUp="false">
      <left style="medium"/>
      <right style="medium">
        <color rgb="00D9D9D9"/>
      </right>
      <top style="medium">
        <color rgb="00D9D9D9"/>
      </top>
      <bottom style="medium">
        <color rgb="00D9D9D9"/>
      </bottom>
      <diagonal/>
    </border>
    <border diagonalDown="false" diagonalUp="false">
      <left style="medium">
        <color rgb="00D9D9D9"/>
      </left>
      <right style="medium">
        <color rgb="00D9D9D9"/>
      </right>
      <top style="medium">
        <color rgb="00D9D9D9"/>
      </top>
      <bottom style="medium">
        <color rgb="00D9D9D9"/>
      </bottom>
      <diagonal/>
    </border>
    <border diagonalDown="false" diagonalUp="false">
      <left style="medium">
        <color rgb="00D9D9D9"/>
      </left>
      <right style="medium"/>
      <top style="medium">
        <color rgb="00D9D9D9"/>
      </top>
      <bottom style="medium">
        <color rgb="00D9D9D9"/>
      </bottom>
      <diagonal/>
    </border>
    <border diagonalDown="false" diagonalUp="false">
      <left style="medium"/>
      <right style="medium">
        <color rgb="00D9D9D9"/>
      </right>
      <top style="medium">
        <color rgb="00D9D9D9"/>
      </top>
      <bottom style="medium"/>
      <diagonal/>
    </border>
    <border diagonalDown="false" diagonalUp="false">
      <left style="medium">
        <color rgb="00D9D9D9"/>
      </left>
      <right style="medium">
        <color rgb="00D9D9D9"/>
      </right>
      <top style="medium">
        <color rgb="00D9D9D9"/>
      </top>
      <bottom style="medium"/>
      <diagonal/>
    </border>
    <border diagonalDown="false" diagonalUp="false">
      <left style="medium">
        <color rgb="00D9D9D9"/>
      </left>
      <right style="medium"/>
      <top style="medium">
        <color rgb="00D9D9D9"/>
      </top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true" applyProtection="false" borderId="2" fillId="0" fontId="0" numFmtId="166" xfId="0"/>
    <xf applyAlignment="false" applyBorder="true" applyFont="tru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true" applyProtection="false" borderId="5" fillId="0" fontId="0" numFmtId="164" xfId="0"/>
    <xf applyAlignment="false" applyBorder="true" applyFont="true" applyProtection="false" borderId="6" fillId="0" fontId="0" numFmtId="164" xfId="0"/>
    <xf applyAlignment="false" applyBorder="true" applyFont="true" applyProtection="false" borderId="5" fillId="0" fontId="0" numFmtId="166" xfId="0"/>
    <xf applyAlignment="false" applyBorder="true" applyFont="true" applyProtection="false" borderId="5" fillId="0" fontId="0" numFmtId="165" xfId="0"/>
    <xf applyAlignment="false" applyBorder="true" applyFont="true" applyProtection="false" borderId="5" fillId="0" fontId="0" numFmtId="167" xfId="0"/>
    <xf applyAlignment="false" applyBorder="true" applyFont="true" applyProtection="false" borderId="7" fillId="0" fontId="5" numFmtId="164" xfId="0"/>
    <xf applyAlignment="false" applyBorder="true" applyFont="true" applyProtection="false" borderId="8" fillId="0" fontId="5" numFmtId="164" xfId="0"/>
    <xf applyAlignment="false" applyBorder="true" applyFont="true" applyProtection="false" borderId="9" fillId="0" fontId="5" numFmtId="164" xfId="0"/>
    <xf applyAlignment="false" applyBorder="true" applyFont="true" applyProtection="false" borderId="2" fillId="0" fontId="0" numFmtId="165" xfId="0"/>
    <xf applyAlignment="false" applyBorder="true" applyFont="true" applyProtection="false" borderId="7" fillId="0" fontId="0" numFmtId="164" xfId="0"/>
    <xf applyAlignment="false" applyBorder="true" applyFont="true" applyProtection="false" borderId="8" fillId="0" fontId="5" numFmtId="168" xfId="0"/>
    <xf applyAlignment="false" applyBorder="true" applyFont="true" applyProtection="false" borderId="2" fillId="0" fontId="0" numFmtId="164" xfId="0"/>
    <xf applyAlignment="false" applyBorder="true" applyFont="true" applyProtection="false" borderId="8" fillId="0" fontId="5" numFmtId="169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5" numFmtId="170" xfId="0"/>
    <xf applyAlignment="false" applyBorder="false" applyFont="true" applyProtection="false" borderId="0" fillId="0" fontId="5" numFmtId="169" xfId="0"/>
    <xf applyAlignment="false" applyBorder="false" applyFont="true" applyProtection="false" borderId="0" fillId="0" fontId="5" numFmtId="168" xfId="0"/>
    <xf applyAlignment="false" applyBorder="false" applyFont="true" applyProtection="false" borderId="0" fillId="0" fontId="5" numFmtId="166" xfId="0"/>
    <xf applyAlignment="false" applyBorder="false" applyFont="true" applyProtection="false" borderId="0" fillId="0" fontId="0" numFmtId="169" xfId="0"/>
    <xf applyAlignment="false" applyBorder="false" applyFont="true" applyProtection="false" borderId="0" fillId="0" fontId="5" numFmtId="171" xfId="0"/>
    <xf applyAlignment="false" applyBorder="false" applyFont="true" applyProtection="false" borderId="0" fillId="0" fontId="0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" width="22.1137254901961"/>
    <col collapsed="false" hidden="false" max="2" min="2" style="1" width="8.03921568627451"/>
    <col collapsed="false" hidden="false" max="3" min="3" style="2" width="14.0745098039216"/>
    <col collapsed="false" hidden="false" max="1025" min="4" style="1" width="9.18823529411765"/>
  </cols>
  <sheetData>
    <row collapsed="false" customFormat="false" customHeight="false" hidden="false" ht="12.1" outlineLevel="0" r="1">
      <c r="A1" s="1" t="s">
        <v>0</v>
      </c>
      <c r="B1" s="3" t="s">
        <v>1</v>
      </c>
      <c r="C1" s="4" t="n">
        <f aca="false">1.49597870691*10^8</f>
        <v>149597870.691</v>
      </c>
      <c r="D1" s="1" t="s">
        <v>2</v>
      </c>
    </row>
    <row collapsed="false" customFormat="false" customHeight="false" hidden="false" ht="12.1" outlineLevel="0" r="2">
      <c r="A2" s="1" t="s">
        <v>3</v>
      </c>
      <c r="B2" s="3" t="s">
        <v>1</v>
      </c>
      <c r="C2" s="4" t="n">
        <v>365.2564</v>
      </c>
      <c r="D2" s="1" t="s">
        <v>4</v>
      </c>
    </row>
    <row collapsed="false" customFormat="false" customHeight="false" hidden="false" ht="12.1" outlineLevel="0" r="3">
      <c r="A3" s="5" t="s">
        <v>5</v>
      </c>
      <c r="B3" s="3" t="s">
        <v>1</v>
      </c>
      <c r="C3" s="4" t="n">
        <f aca="false">6.673*10^(-11)</f>
        <v>6.673E-011</v>
      </c>
      <c r="D3" s="1" t="s">
        <v>6</v>
      </c>
    </row>
    <row collapsed="false" customFormat="false" customHeight="false" hidden="false" ht="12.1" outlineLevel="0" r="4">
      <c r="A4" s="5" t="s">
        <v>7</v>
      </c>
      <c r="B4" s="3" t="s">
        <v>1</v>
      </c>
      <c r="C4" s="4" t="n">
        <f aca="false">1.380648*10^(-23)</f>
        <v>1.380648E-023</v>
      </c>
      <c r="D4" s="5" t="s">
        <v>8</v>
      </c>
    </row>
    <row collapsed="false" customFormat="false" customHeight="false" hidden="false" ht="12.1" outlineLevel="0" r="5">
      <c r="A5" s="1" t="s">
        <v>9</v>
      </c>
      <c r="B5" s="3" t="s">
        <v>1</v>
      </c>
      <c r="C5" s="4" t="n">
        <v>0.0028977685</v>
      </c>
      <c r="D5" s="1" t="s">
        <v>10</v>
      </c>
    </row>
    <row collapsed="false" customFormat="false" customHeight="false" hidden="false" ht="12.1" outlineLevel="0" r="6">
      <c r="A6" s="1" t="s">
        <v>11</v>
      </c>
      <c r="B6" s="3" t="s">
        <v>1</v>
      </c>
      <c r="C6" s="2" t="n">
        <f aca="false">5.97219*10^24</f>
        <v>5.97219E+024</v>
      </c>
      <c r="D6" s="1" t="s">
        <v>12</v>
      </c>
    </row>
    <row collapsed="false" customFormat="false" customHeight="false" hidden="false" ht="12.1" outlineLevel="0" r="7">
      <c r="A7" s="1" t="s">
        <v>13</v>
      </c>
      <c r="B7" s="3" t="s">
        <v>1</v>
      </c>
      <c r="C7" s="2" t="n">
        <f aca="false">6.371*10^3</f>
        <v>6371</v>
      </c>
      <c r="D7" s="1" t="s">
        <v>2</v>
      </c>
    </row>
    <row collapsed="false" customFormat="false" customHeight="false" hidden="false" ht="12.1" outlineLevel="0" r="8">
      <c r="A8" s="1" t="s">
        <v>14</v>
      </c>
      <c r="B8" s="3" t="s">
        <v>1</v>
      </c>
      <c r="C8" s="2" t="n">
        <f aca="false">1.9891*10^30</f>
        <v>1.9891E+030</v>
      </c>
      <c r="D8" s="1" t="s">
        <v>12</v>
      </c>
    </row>
    <row collapsed="false" customFormat="false" customHeight="false" hidden="false" ht="12.1" outlineLevel="0" r="9">
      <c r="A9" s="1" t="s">
        <v>15</v>
      </c>
      <c r="B9" s="3" t="s">
        <v>1</v>
      </c>
      <c r="C9" s="2" t="n">
        <f aca="false">6.95508*10^5</f>
        <v>695508</v>
      </c>
      <c r="D9" s="1" t="s">
        <v>2</v>
      </c>
    </row>
    <row collapsed="false" customFormat="false" customHeight="false" hidden="false" ht="12.1" outlineLevel="0" r="10">
      <c r="A10" s="1" t="s">
        <v>16</v>
      </c>
      <c r="B10" s="3" t="s">
        <v>1</v>
      </c>
      <c r="C10" s="2" t="n">
        <f aca="false">5.8232*10^4</f>
        <v>58232</v>
      </c>
      <c r="D10" s="1" t="s">
        <v>2</v>
      </c>
    </row>
    <row collapsed="false" customFormat="false" customHeight="false" hidden="false" ht="12.1" outlineLevel="0" r="11">
      <c r="A11" s="1" t="s">
        <v>17</v>
      </c>
      <c r="C11" s="2" t="n">
        <f aca="false">0.0028977685</f>
        <v>0.0028977685</v>
      </c>
    </row>
    <row collapsed="false" customFormat="false" customHeight="false" hidden="false" ht="12.1" outlineLevel="0" r="12">
      <c r="A12" s="1" t="s">
        <v>18</v>
      </c>
      <c r="C12" s="2" t="n">
        <f aca="false">5.6703*10^(-8)</f>
        <v>5.6703E-008</v>
      </c>
    </row>
    <row collapsed="false" customFormat="false" customHeight="false" hidden="false" ht="12.1" outlineLevel="0" r="13">
      <c r="A13" s="5" t="s">
        <v>19</v>
      </c>
      <c r="C13" s="2" t="n">
        <f aca="false">2.99792458*10^8</f>
        <v>299792458</v>
      </c>
      <c r="D13" s="1" t="s">
        <v>20</v>
      </c>
    </row>
    <row collapsed="false" customFormat="false" customHeight="false" hidden="false" ht="12.1" outlineLevel="0" r="14">
      <c r="A14" s="5" t="s">
        <v>21</v>
      </c>
      <c r="C14" s="2" t="n">
        <f aca="false">1.380648*10^(-23)</f>
        <v>1.380648E-023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6" width="9.18823529411765"/>
  </cols>
  <sheetData>
    <row collapsed="false" customFormat="false" customHeight="false" hidden="false" ht="12.1" outlineLevel="0" r="1">
      <c r="A1" s="6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6" width="9.18823529411765"/>
  </cols>
  <sheetData>
    <row collapsed="false" customFormat="false" customHeight="false" hidden="false" ht="12.1" outlineLevel="0" r="1">
      <c r="A1" s="24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6" width="9.18823529411765"/>
  </cols>
  <sheetData>
    <row collapsed="false" customFormat="false" customHeight="false" hidden="false" ht="12.1" outlineLevel="0" r="1">
      <c r="A1" s="6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6" width="12.4823529411765"/>
    <col collapsed="false" hidden="false" max="1025" min="2" style="6" width="9.18823529411765"/>
  </cols>
  <sheetData>
    <row collapsed="false" customFormat="false" customHeight="false" hidden="false" ht="12.1" outlineLevel="0" r="1">
      <c r="A1" s="27" t="n">
        <f aca="false">(2*1737.5^3/0.0123)^(1/3)</f>
        <v>9483.45180247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6" width="18.3764705882353"/>
    <col collapsed="false" hidden="false" max="2" min="2" style="6" width="12.4823529411765"/>
    <col collapsed="false" hidden="false" max="3" min="3" style="6" width="9.62352941176471"/>
    <col collapsed="false" hidden="false" max="1025" min="4" style="6" width="9.18823529411765"/>
  </cols>
  <sheetData>
    <row collapsed="false" customFormat="false" customHeight="false" hidden="false" ht="12.1" outlineLevel="0" r="1">
      <c r="A1" s="6" t="s">
        <v>54</v>
      </c>
      <c r="B1" s="6" t="n">
        <f aca="false">B3/3850</f>
        <v>7.52667142857143E-007</v>
      </c>
      <c r="C1" s="26" t="n">
        <f aca="false">B1*10^9</f>
        <v>752.667142857143</v>
      </c>
      <c r="D1" s="24" t="s">
        <v>55</v>
      </c>
    </row>
    <row collapsed="false" customFormat="false" customHeight="false" hidden="false" ht="12.1" outlineLevel="0" r="3">
      <c r="A3" s="6" t="s">
        <v>17</v>
      </c>
      <c r="B3" s="6" t="n">
        <f aca="false">0.0028977685</f>
        <v>0.0028977685</v>
      </c>
    </row>
    <row collapsed="false" customFormat="false" customHeight="false" hidden="false" ht="12.1" outlineLevel="0" r="4">
      <c r="B4" s="6" t="n">
        <f aca="false">2.9*10^(-3)</f>
        <v>0.0029</v>
      </c>
    </row>
    <row collapsed="false" customFormat="false" customHeight="false" hidden="false" ht="12.1" outlineLevel="0" r="6">
      <c r="B6" s="6" t="n">
        <f aca="false">B4/3850</f>
        <v>7.53246753246753E-007</v>
      </c>
      <c r="C6" s="29" t="n">
        <f aca="false">B6*10^9</f>
        <v>753.246753246753</v>
      </c>
      <c r="D6" s="6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6" width="9.18823529411765"/>
  </cols>
  <sheetData>
    <row collapsed="false" customFormat="false" customHeight="false" hidden="false" ht="12.1" outlineLevel="0" r="1">
      <c r="A1" s="30" t="n">
        <f aca="false">(3850^4)/(5777^4)</f>
        <v>0.19725746511848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6" width="9.18823529411765"/>
  </cols>
  <sheetData>
    <row collapsed="false" customFormat="false" customHeight="false" hidden="false" ht="12.1" outlineLevel="0" r="1">
      <c r="A1" s="27" t="n">
        <f aca="false">219^2*B2!A1</f>
        <v>9460.66528454744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6" width="14.643137254902"/>
    <col collapsed="false" hidden="false" max="1025" min="2" style="6" width="9.18823529411765"/>
  </cols>
  <sheetData>
    <row collapsed="false" customFormat="false" customHeight="false" hidden="false" ht="12.1" outlineLevel="0" r="1">
      <c r="A1" s="28" t="n">
        <f aca="false">B3!A1*(4.1253*10^6)^-2</f>
        <v>5.55917830692899E-010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6" width="9.18823529411765"/>
  </cols>
  <sheetData>
    <row collapsed="false" customFormat="false" customHeight="false" hidden="false" ht="12.1" outlineLevel="0" r="1">
      <c r="A1" s="31" t="n">
        <f aca="false">ToC!C11/(10^6)*10^9</f>
        <v>2.8977685</v>
      </c>
      <c r="B1" s="6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6" width="10.3372549019608"/>
    <col collapsed="false" hidden="false" max="1025" min="2" style="6" width="9.18823529411765"/>
  </cols>
  <sheetData>
    <row collapsed="false" customFormat="false" customHeight="false" hidden="false" ht="12.1" outlineLevel="0" r="1">
      <c r="A1" s="27" t="n">
        <f aca="false">ToC!C13*(1-486.133/486.112)</f>
        <v>-12951.0105037242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6" width="9.18823529411765"/>
    <col collapsed="false" hidden="false" max="2" min="2" style="6" width="10.7647058823529"/>
    <col collapsed="false" hidden="false" max="1025" min="3" style="6" width="9.18823529411765"/>
  </cols>
  <sheetData>
    <row collapsed="false" customFormat="false" customHeight="false" hidden="false" ht="12.1" outlineLevel="0" r="1">
      <c r="A1" s="7" t="s">
        <v>22</v>
      </c>
      <c r="B1" s="8" t="n">
        <f aca="false">(4*PI()^2)/(ToC!C3*ToC!C8)</f>
        <v>2.97428098409503E-019</v>
      </c>
      <c r="C1" s="9"/>
    </row>
    <row collapsed="false" customFormat="false" customHeight="false" hidden="false" ht="12.1" outlineLevel="0" r="2">
      <c r="A2" s="10" t="s">
        <v>23</v>
      </c>
      <c r="B2" s="11" t="n">
        <f aca="false">(1+1.52)/2</f>
        <v>1.26</v>
      </c>
      <c r="C2" s="12" t="s">
        <v>0</v>
      </c>
    </row>
    <row collapsed="false" customFormat="false" customHeight="false" hidden="false" ht="12.1" outlineLevel="0" r="3">
      <c r="A3" s="10" t="s">
        <v>24</v>
      </c>
      <c r="B3" s="13" t="n">
        <f aca="false">B1*(B2*ToC!C1*1000)^3</f>
        <v>1991910706235410</v>
      </c>
      <c r="C3" s="12" t="s">
        <v>25</v>
      </c>
    </row>
    <row collapsed="false" customFormat="false" customHeight="false" hidden="false" ht="12.1" outlineLevel="0" r="4">
      <c r="A4" s="10" t="s">
        <v>26</v>
      </c>
      <c r="B4" s="14" t="n">
        <f aca="false">SQRT(B3)</f>
        <v>44630826.8603149</v>
      </c>
      <c r="C4" s="12" t="s">
        <v>27</v>
      </c>
    </row>
    <row collapsed="false" customFormat="false" customHeight="false" hidden="false" ht="12.1" outlineLevel="0" r="5">
      <c r="A5" s="10" t="s">
        <v>28</v>
      </c>
      <c r="B5" s="15" t="n">
        <f aca="false">B4/(ToC!C2*24*60*60)</f>
        <v>1.41424078008889</v>
      </c>
      <c r="C5" s="12" t="s">
        <v>29</v>
      </c>
    </row>
    <row collapsed="false" customFormat="false" customHeight="false" hidden="false" ht="12.1" outlineLevel="0" r="6">
      <c r="A6" s="16" t="s">
        <v>30</v>
      </c>
      <c r="B6" s="17" t="n">
        <f aca="false">B5/2</f>
        <v>0.707120390044445</v>
      </c>
      <c r="C6" s="18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6" width="12.4823529411765"/>
    <col collapsed="false" hidden="false" max="1025" min="2" style="6" width="9.18823529411765"/>
  </cols>
  <sheetData>
    <row collapsed="false" customFormat="false" customHeight="false" hidden="false" ht="12.1" outlineLevel="0" r="1">
      <c r="A1" s="31" t="n">
        <f aca="false">SQRT((3*ToC!C14*1800)/(6.647*10^(-27)))</f>
        <v>3349.08002205571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6" width="9.18823529411765"/>
  </cols>
  <sheetData>
    <row collapsed="false" customFormat="false" customHeight="false" hidden="false" ht="12.1" outlineLevel="0" r="1">
      <c r="A1" s="29" t="n">
        <f aca="false">SQRT((2*ToC!C3*ToC!C6)/((ToC!C7+1000)*1000))</f>
        <v>10398.7027187827</v>
      </c>
      <c r="B1" s="6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6" width="9.18823529411765"/>
    <col collapsed="false" hidden="false" max="2" min="2" style="6" width="9.62352941176471"/>
    <col collapsed="false" hidden="false" max="1025" min="3" style="6" width="9.18823529411765"/>
  </cols>
  <sheetData>
    <row collapsed="false" customFormat="false" customHeight="false" hidden="false" ht="12.1" outlineLevel="0" r="1">
      <c r="A1" s="7" t="s">
        <v>31</v>
      </c>
      <c r="B1" s="19" t="n">
        <f aca="false">(378*ToC!C2)/(378-ToC!C2)</f>
        <v>10834.2163281961</v>
      </c>
      <c r="C1" s="9" t="s">
        <v>4</v>
      </c>
    </row>
    <row collapsed="false" customFormat="false" customHeight="false" hidden="false" ht="12.1" outlineLevel="0" r="2">
      <c r="A2" s="20"/>
      <c r="B2" s="21" t="n">
        <f aca="false">B1/ToC!C2</f>
        <v>29.6619479581907</v>
      </c>
      <c r="C2" s="18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6" width="9.18823529411765"/>
    <col collapsed="false" hidden="false" max="2" min="2" style="6" width="10.6274509803922"/>
    <col collapsed="false" hidden="false" max="1025" min="3" style="6" width="9.18823529411765"/>
  </cols>
  <sheetData>
    <row collapsed="false" customFormat="false" customHeight="false" hidden="false" ht="12.1" outlineLevel="0" r="1">
      <c r="A1" s="7" t="s">
        <v>22</v>
      </c>
      <c r="B1" s="22" t="n">
        <v>1</v>
      </c>
      <c r="C1" s="9" t="s">
        <v>33</v>
      </c>
    </row>
    <row collapsed="false" customFormat="false" customHeight="false" hidden="false" ht="12.1" outlineLevel="0" r="2">
      <c r="A2" s="16" t="s">
        <v>34</v>
      </c>
      <c r="B2" s="23" t="n">
        <f aca="false">(A2!B2^2)^(1/3)</f>
        <v>9.58222679669477</v>
      </c>
      <c r="C2" s="18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cols>
    <col collapsed="false" hidden="false" max="1" min="1" style="6" width="9.18823529411765"/>
    <col collapsed="false" hidden="false" max="2" min="2" style="6" width="10.7647058823529"/>
    <col collapsed="false" hidden="false" max="1025" min="3" style="6" width="9.18823529411765"/>
  </cols>
  <sheetData>
    <row collapsed="false" customFormat="false" customHeight="false" hidden="false" ht="12.1" outlineLevel="0" r="1">
      <c r="A1" s="24" t="s">
        <v>35</v>
      </c>
      <c r="B1" s="25" t="n">
        <f aca="false">(9.16/3600)*((A3!B2-1)*ToC!C1)*2*PI()/360</f>
        <v>57015.8679120385</v>
      </c>
      <c r="C1" s="24" t="s">
        <v>2</v>
      </c>
    </row>
    <row collapsed="false" customFormat="false" customHeight="false" hidden="false" ht="12.1" outlineLevel="0" r="2">
      <c r="B2" s="2" t="n">
        <f aca="false">9.58*ToC!C1</f>
        <v>1433147601.21978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" min="1" style="6" width="14.0745098039216"/>
    <col collapsed="false" hidden="false" max="1025" min="2" style="6" width="9.18823529411765"/>
  </cols>
  <sheetData>
    <row collapsed="false" customFormat="false" customHeight="false" hidden="false" ht="12.1" outlineLevel="0" r="1">
      <c r="A1" s="6" t="s">
        <v>36</v>
      </c>
      <c r="B1" s="2" t="n">
        <f aca="false">2.64*A4!B1</f>
        <v>150521.891287782</v>
      </c>
      <c r="C1" s="6" t="s">
        <v>2</v>
      </c>
    </row>
    <row collapsed="false" customFormat="false" customHeight="false" hidden="false" ht="12.1" outlineLevel="0" r="2">
      <c r="A2" s="6" t="s">
        <v>37</v>
      </c>
      <c r="B2" s="26" t="n">
        <f aca="false">(B1/384400)^3*(27.3/0.695)^2</f>
        <v>92.6412801196361</v>
      </c>
      <c r="C2" s="6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6" width="9.18823529411765"/>
    <col collapsed="false" hidden="false" max="2" min="2" style="6" width="12.4823529411765"/>
    <col collapsed="false" hidden="false" max="1025" min="3" style="6" width="9.18823529411765"/>
  </cols>
  <sheetData>
    <row collapsed="false" customFormat="false" customHeight="false" hidden="false" ht="12.1" outlineLevel="0" r="1">
      <c r="A1" s="6" t="s">
        <v>39</v>
      </c>
      <c r="B1" s="6" t="n">
        <f aca="false">4*PI()/3*(A4!B1*1000)^3</f>
        <v>7.76382662069604E+023</v>
      </c>
      <c r="C1" s="6" t="s">
        <v>40</v>
      </c>
    </row>
    <row collapsed="false" customFormat="false" customHeight="false" hidden="false" ht="12.1" outlineLevel="0" r="2">
      <c r="A2" s="6" t="s">
        <v>41</v>
      </c>
      <c r="B2" s="27" t="n">
        <f aca="false">A5!B2*ToC!C6/A6!B1</f>
        <v>712.627102262734</v>
      </c>
      <c r="C2" s="24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6" width="9.18823529411765"/>
    <col collapsed="false" hidden="false" max="2" min="2" style="6" width="18.2352941176471"/>
    <col collapsed="false" hidden="false" max="1025" min="3" style="6" width="9.18823529411765"/>
  </cols>
  <sheetData>
    <row collapsed="false" customFormat="false" customHeight="false" hidden="false" ht="12.1" outlineLevel="0" r="1">
      <c r="A1" s="6" t="s">
        <v>43</v>
      </c>
      <c r="B1" s="1" t="n">
        <f aca="false">4*PI()/3*(2000)^3</f>
        <v>33510321638.2911</v>
      </c>
      <c r="C1" s="6" t="s">
        <v>40</v>
      </c>
    </row>
    <row collapsed="false" customFormat="false" customHeight="false" hidden="false" ht="12.1" outlineLevel="0" r="2">
      <c r="A2" s="6" t="s">
        <v>44</v>
      </c>
      <c r="B2" s="2" t="n">
        <f aca="false">B1*2500</f>
        <v>83775804095727.8</v>
      </c>
      <c r="C2" s="6" t="s">
        <v>12</v>
      </c>
    </row>
    <row collapsed="false" customFormat="false" customHeight="false" hidden="false" ht="12.1" outlineLevel="0" r="3">
      <c r="A3" s="6" t="s">
        <v>45</v>
      </c>
      <c r="B3" s="2" t="n">
        <f aca="false">ToC!C3*ToC!C6*A7!B2/(ToC!C7*1000)</f>
        <v>5.24041571946794E+021</v>
      </c>
    </row>
    <row collapsed="false" customFormat="false" customHeight="false" hidden="false" ht="12.1" outlineLevel="0" r="4">
      <c r="B4" s="27" t="n">
        <f aca="false">B3/(4.2*10^15)</f>
        <v>1247718.02844475</v>
      </c>
      <c r="C4" s="24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cols>
    <col collapsed="false" hidden="false" max="1" min="1" style="6" width="9.18823529411765"/>
    <col collapsed="false" hidden="false" max="2" min="2" style="6" width="38.4745098039216"/>
    <col collapsed="false" hidden="false" max="1025" min="3" style="6" width="9.18823529411765"/>
  </cols>
  <sheetData>
    <row collapsed="false" customFormat="false" customHeight="false" hidden="false" ht="12.1" outlineLevel="0" r="1">
      <c r="A1" s="6" t="s">
        <v>47</v>
      </c>
      <c r="B1" s="2" t="n">
        <f aca="false">-ToC!C3*ToC!C8*A7!B2/(3*ToC!C1*1000)</f>
        <v>-2.47770547484251E+022</v>
      </c>
      <c r="C1" s="6" t="s">
        <v>48</v>
      </c>
    </row>
    <row collapsed="false" customFormat="false" customHeight="false" hidden="false" ht="12.1" outlineLevel="0" r="2">
      <c r="A2" s="6" t="s">
        <v>49</v>
      </c>
      <c r="B2" s="2" t="n">
        <f aca="false">-ToC!C3*ToC!C8*A7!B2/(1*ToC!C1*1000)</f>
        <v>-7.43311642452753E+022</v>
      </c>
    </row>
    <row collapsed="false" customFormat="false" customHeight="false" hidden="false" ht="12.1" outlineLevel="0" r="3">
      <c r="A3" s="6" t="s">
        <v>50</v>
      </c>
      <c r="B3" s="2" t="n">
        <f aca="false">B2-B1</f>
        <v>-4.95541094968502E+022</v>
      </c>
    </row>
    <row collapsed="false" customFormat="false" customHeight="false" hidden="false" ht="12.1" outlineLevel="0" r="4">
      <c r="B4" s="1" t="n">
        <f aca="false">ABS(B3/(4.2*10^15))</f>
        <v>11798597.49925</v>
      </c>
      <c r="C4" s="6" t="s">
        <v>46</v>
      </c>
    </row>
    <row collapsed="false" customFormat="false" customHeight="false" hidden="false" ht="12.1" outlineLevel="0" r="5">
      <c r="B5" s="28" t="n">
        <v>11798597.49925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2009-01-23T10:19:39.00Z</dcterms:created>
  <dc:creator>Iskander Zharkenov</dc:creator>
  <cp:lastModifiedBy>Iskander Zharkenov</cp:lastModifiedBy>
  <dcterms:modified xsi:type="dcterms:W3CDTF">2012-12-10T08:18:46.00Z</dcterms:modified>
  <cp:revision>0</cp:revision>
</cp:coreProperties>
</file>