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600" windowHeight="8192" windowWidth="16384" xWindow="0" yWindow="0"/>
  </bookViews>
  <sheets>
    <sheet name="ToC" sheetId="1" state="visible" r:id="rId2"/>
    <sheet name="A1" sheetId="2" state="visible" r:id="rId3"/>
    <sheet name="A3" sheetId="3" state="visible" r:id="rId4"/>
    <sheet name="A4" sheetId="4" state="visible" r:id="rId5"/>
    <sheet name="A5" sheetId="5" state="visible" r:id="rId6"/>
    <sheet name="A6" sheetId="6" state="visible" r:id="rId7"/>
    <sheet name="A7" sheetId="7" state="visible" r:id="rId8"/>
    <sheet name="B1" sheetId="8" state="visible" r:id="rId9"/>
    <sheet name="B2" sheetId="9" state="visible" r:id="rId10"/>
    <sheet name="B3" sheetId="10" state="visible" r:id="rId11"/>
    <sheet name="B4" sheetId="11" state="visible" r:id="rId12"/>
    <sheet name="B5" sheetId="12" state="visible" r:id="rId13"/>
    <sheet name="B8" sheetId="13" state="visible" r:id="rId14"/>
    <sheet name="B9" sheetId="14" state="visible" r:id="rId15"/>
    <sheet name="B10" sheetId="15" state="visible" r:id="rId16"/>
    <sheet name="B11" sheetId="16" state="visible" r:id="rId17"/>
  </sheets>
  <calcPr iterateCount="100" refMode="A1" iterate="false" iterateDelta="0.0001"/>
</workbook>
</file>

<file path=xl/sharedStrings.xml><?xml version="1.0" encoding="utf-8"?>
<sst xmlns="http://schemas.openxmlformats.org/spreadsheetml/2006/main" count="100" uniqueCount="58">
  <si>
    <t>AU</t>
  </si>
  <si>
    <t>=</t>
  </si>
  <si>
    <t>km</t>
  </si>
  <si>
    <t>sidereal year</t>
  </si>
  <si>
    <t>days</t>
  </si>
  <si>
    <t>gravitational constant (G)</t>
  </si>
  <si>
    <t>m3 kg−1 s−2</t>
  </si>
  <si>
    <t>Boltzmann constant (k)</t>
  </si>
  <si>
    <t>joules/kelvin (J/K)</t>
  </si>
  <si>
    <t>Wien's Constant (b)</t>
  </si>
  <si>
    <t>m K</t>
  </si>
  <si>
    <t>Earth mass</t>
  </si>
  <si>
    <t>kg</t>
  </si>
  <si>
    <t>Earth radius (mean)</t>
  </si>
  <si>
    <t>Sun mass</t>
  </si>
  <si>
    <t>Sun radius (mean)</t>
  </si>
  <si>
    <t>Saturn radius</t>
  </si>
  <si>
    <t>Wien's const</t>
  </si>
  <si>
    <t>Stefan-Boltzmann constant (σ)</t>
  </si>
  <si>
    <t>speed of light in vacuum</t>
  </si>
  <si>
    <t>m/s</t>
  </si>
  <si>
    <t>Boltzmann constant</t>
  </si>
  <si>
    <t>g</t>
  </si>
  <si>
    <t>m/s2</t>
  </si>
  <si>
    <t>Sun surface temperature</t>
  </si>
  <si>
    <t>K</t>
  </si>
  <si>
    <t>M</t>
  </si>
  <si>
    <t>M=1.5M⊙</t>
  </si>
  <si>
    <t>R0</t>
  </si>
  <si>
    <t>R0= 1e4 AU</t>
  </si>
  <si>
    <t>m</t>
  </si>
  <si>
    <t>m= 3.34e-27 kg</t>
  </si>
  <si>
    <t>T</t>
  </si>
  <si>
    <t>M=M sun</t>
  </si>
  <si>
    <t>R= 6.95508e8</t>
  </si>
  <si>
    <t>L⊙= 3.83e26 watts</t>
  </si>
  <si>
    <t>W</t>
  </si>
  <si>
    <t>t</t>
  </si>
  <si>
    <t>s</t>
  </si>
  <si>
    <t>1 year is</t>
  </si>
  <si>
    <t>years</t>
  </si>
  <si>
    <t>N/m2</t>
  </si>
  <si>
    <t>ro</t>
  </si>
  <si>
    <t> kg/m3</t>
  </si>
  <si>
    <t>a</t>
  </si>
  <si>
    <t>d</t>
  </si>
  <si>
    <t>Tsat</t>
  </si>
  <si>
    <t>mass</t>
  </si>
  <si>
    <t>s^2</t>
  </si>
  <si>
    <t>times solar luminosity</t>
  </si>
  <si>
    <t>kg/m3</t>
  </si>
  <si>
    <t>alpha</t>
  </si>
  <si>
    <t>degrees</t>
  </si>
  <si>
    <t>seconds</t>
  </si>
  <si>
    <t>R</t>
  </si>
  <si>
    <t>Mp</t>
  </si>
  <si>
    <t>v</t>
  </si>
  <si>
    <t>lambda</t>
  </si>
</sst>
</file>

<file path=xl/styles.xml><?xml version="1.0" encoding="utf-8"?>
<styleSheet xmlns="http://schemas.openxmlformats.org/spreadsheetml/2006/main">
  <numFmts count="7">
    <numFmt formatCode="GENERAL" numFmtId="164"/>
    <numFmt formatCode="#,##0_р_.;\-#,##0_р_." numFmtId="165"/>
    <numFmt formatCode="0.00E+00" numFmtId="166"/>
    <numFmt formatCode="0.00" numFmtId="167"/>
    <numFmt formatCode="0.00E+000" numFmtId="168"/>
    <numFmt formatCode="0.0" numFmtId="169"/>
    <numFmt formatCode="0.00000" numFmtId="170"/>
  </numFmts>
  <fonts count="8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333333"/>
      <sz val="10"/>
    </font>
    <font>
      <name val="Arial"/>
      <charset val="1"/>
      <family val="2"/>
      <b val="true"/>
      <color rgb="00000000"/>
      <sz val="10"/>
    </font>
    <font>
      <name val="Ubuntu"/>
      <family val="0"/>
      <color rgb="003C3C3C"/>
      <sz val="6.4"/>
    </font>
    <font>
      <name val="Arial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5" numFmtId="167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0" fontId="0" numFmtId="168" xfId="0"/>
    <xf applyAlignment="true" applyBorder="false" applyFont="false" applyProtection="false" borderId="0" fillId="0" fontId="0" numFmtId="169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8" xfId="0"/>
    <xf applyAlignment="false" applyBorder="false" applyFont="true" applyProtection="false" borderId="0" fillId="0" fontId="6" numFmtId="164" xfId="0"/>
    <xf applyAlignment="true" applyBorder="false" applyFont="false" applyProtection="false" borderId="0" fillId="0" fontId="0" numFmtId="167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7" xfId="0"/>
    <xf applyAlignment="false" applyBorder="false" applyFont="true" applyProtection="false" borderId="0" fillId="0" fontId="7" numFmtId="164" xfId="0"/>
    <xf applyAlignment="false" applyBorder="false" applyFont="false" applyProtection="false" borderId="0" fillId="0" fontId="0" numFmtId="170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7" activeCellId="0" pane="topLeft" sqref="C7"/>
    </sheetView>
  </sheetViews>
  <cols>
    <col collapsed="false" hidden="false" max="1" min="1" style="1" width="22.2235294117647"/>
    <col collapsed="false" hidden="false" max="2" min="2" style="1" width="8.07843137254902"/>
    <col collapsed="false" hidden="false" max="3" min="3" style="2" width="14.1450980392157"/>
    <col collapsed="false" hidden="false" max="1025" min="4" style="1" width="9.23529411764706"/>
  </cols>
  <sheetData>
    <row collapsed="false" customFormat="false" customHeight="false" hidden="false" ht="12.1" outlineLevel="0" r="1">
      <c r="A1" s="1" t="s">
        <v>0</v>
      </c>
      <c r="B1" s="3" t="s">
        <v>1</v>
      </c>
      <c r="C1" s="4" t="n">
        <f aca="false">1.49597870691*10^8</f>
        <v>149597870.691</v>
      </c>
      <c r="D1" s="1" t="s">
        <v>2</v>
      </c>
    </row>
    <row collapsed="false" customFormat="false" customHeight="false" hidden="false" ht="12.1" outlineLevel="0" r="2">
      <c r="A2" s="1" t="s">
        <v>3</v>
      </c>
      <c r="B2" s="3" t="s">
        <v>1</v>
      </c>
      <c r="C2" s="4" t="n">
        <v>365.2564</v>
      </c>
      <c r="D2" s="1" t="s">
        <v>4</v>
      </c>
    </row>
    <row collapsed="false" customFormat="false" customHeight="false" hidden="false" ht="12.1" outlineLevel="0" r="3">
      <c r="A3" s="5" t="s">
        <v>5</v>
      </c>
      <c r="B3" s="3" t="s">
        <v>1</v>
      </c>
      <c r="C3" s="4" t="n">
        <f aca="false">6.673*10^(-11)</f>
        <v>6.673E-011</v>
      </c>
      <c r="D3" s="1" t="s">
        <v>6</v>
      </c>
    </row>
    <row collapsed="false" customFormat="false" customHeight="false" hidden="false" ht="12.1" outlineLevel="0" r="4">
      <c r="A4" s="5" t="s">
        <v>7</v>
      </c>
      <c r="B4" s="3" t="s">
        <v>1</v>
      </c>
      <c r="C4" s="4" t="n">
        <f aca="false">1.380648*10^(-23)</f>
        <v>1.380648E-023</v>
      </c>
      <c r="D4" s="5" t="s">
        <v>8</v>
      </c>
    </row>
    <row collapsed="false" customFormat="false" customHeight="false" hidden="false" ht="12.1" outlineLevel="0" r="5">
      <c r="A5" s="1" t="s">
        <v>9</v>
      </c>
      <c r="B5" s="3" t="s">
        <v>1</v>
      </c>
      <c r="C5" s="4" t="n">
        <v>0.0028977685</v>
      </c>
      <c r="D5" s="1" t="s">
        <v>10</v>
      </c>
    </row>
    <row collapsed="false" customFormat="false" customHeight="false" hidden="false" ht="12.1" outlineLevel="0" r="6">
      <c r="A6" s="1" t="s">
        <v>11</v>
      </c>
      <c r="B6" s="3" t="s">
        <v>1</v>
      </c>
      <c r="C6" s="2" t="n">
        <f aca="false">5.97219*10^24</f>
        <v>5.97219E+024</v>
      </c>
      <c r="D6" s="1" t="s">
        <v>12</v>
      </c>
    </row>
    <row collapsed="false" customFormat="false" customHeight="false" hidden="false" ht="12.1" outlineLevel="0" r="7">
      <c r="A7" s="1" t="s">
        <v>13</v>
      </c>
      <c r="B7" s="3" t="s">
        <v>1</v>
      </c>
      <c r="C7" s="2" t="n">
        <f aca="false">6.371*10^3</f>
        <v>6371</v>
      </c>
      <c r="D7" s="1" t="s">
        <v>2</v>
      </c>
    </row>
    <row collapsed="false" customFormat="false" customHeight="false" hidden="false" ht="12.1" outlineLevel="0" r="8">
      <c r="A8" s="1" t="s">
        <v>14</v>
      </c>
      <c r="B8" s="3" t="s">
        <v>1</v>
      </c>
      <c r="C8" s="2" t="n">
        <f aca="false">1.9891*10^30</f>
        <v>1.9891E+030</v>
      </c>
      <c r="D8" s="1" t="s">
        <v>12</v>
      </c>
    </row>
    <row collapsed="false" customFormat="false" customHeight="false" hidden="false" ht="12.1" outlineLevel="0" r="9">
      <c r="A9" s="1" t="s">
        <v>15</v>
      </c>
      <c r="B9" s="3" t="s">
        <v>1</v>
      </c>
      <c r="C9" s="2" t="n">
        <f aca="false">6.95508*10^5</f>
        <v>695508</v>
      </c>
      <c r="D9" s="1" t="s">
        <v>2</v>
      </c>
    </row>
    <row collapsed="false" customFormat="false" customHeight="false" hidden="false" ht="12.1" outlineLevel="0" r="10">
      <c r="A10" s="1" t="s">
        <v>16</v>
      </c>
      <c r="B10" s="3" t="s">
        <v>1</v>
      </c>
      <c r="C10" s="2" t="n">
        <f aca="false">5.8232*10^4</f>
        <v>58232</v>
      </c>
      <c r="D10" s="1" t="s">
        <v>2</v>
      </c>
    </row>
    <row collapsed="false" customFormat="false" customHeight="false" hidden="false" ht="12.1" outlineLevel="0" r="11">
      <c r="A11" s="1" t="s">
        <v>17</v>
      </c>
      <c r="C11" s="2" t="n">
        <f aca="false">0.0028977685</f>
        <v>0.0028977685</v>
      </c>
    </row>
    <row collapsed="false" customFormat="false" customHeight="false" hidden="false" ht="12.1" outlineLevel="0" r="12">
      <c r="A12" s="1" t="s">
        <v>18</v>
      </c>
      <c r="C12" s="2" t="n">
        <f aca="false">5.6703*10^(-8)</f>
        <v>5.6703E-008</v>
      </c>
    </row>
    <row collapsed="false" customFormat="false" customHeight="false" hidden="false" ht="12.1" outlineLevel="0" r="13">
      <c r="A13" s="5" t="s">
        <v>19</v>
      </c>
      <c r="C13" s="2" t="n">
        <f aca="false">2.99792458*10^8</f>
        <v>299792458</v>
      </c>
      <c r="D13" s="1" t="s">
        <v>20</v>
      </c>
    </row>
    <row collapsed="false" customFormat="false" customHeight="false" hidden="false" ht="12.1" outlineLevel="0" r="14">
      <c r="A14" s="5" t="s">
        <v>21</v>
      </c>
      <c r="C14" s="2" t="n">
        <f aca="false">1.380648*10^(-23)</f>
        <v>1.380648E-023</v>
      </c>
    </row>
    <row collapsed="false" customFormat="false" customHeight="false" hidden="false" ht="12.1" outlineLevel="0" r="15">
      <c r="A15" s="1" t="s">
        <v>22</v>
      </c>
      <c r="C15" s="2" t="n">
        <v>9.82</v>
      </c>
      <c r="D15" s="1" t="s">
        <v>23</v>
      </c>
    </row>
    <row collapsed="false" customFormat="false" customHeight="false" hidden="false" ht="12.1" outlineLevel="0" r="16">
      <c r="A16" s="1" t="s">
        <v>24</v>
      </c>
      <c r="C16" s="2" t="n">
        <v>5777</v>
      </c>
      <c r="D16" s="1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6" t="n">
        <f aca="false">1.1^2*(5680/ToC!C16)^4</f>
        <v>1.13075689077595</v>
      </c>
      <c r="B1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42</v>
      </c>
      <c r="B1" s="0" t="n">
        <f aca="false">(3*2.3*ToC!C6)/(4*PI()*(2.61*ToC!C7*1000)^3)</f>
        <v>713.228198709948</v>
      </c>
      <c r="C1" s="0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" activeCellId="0" pane="topLeft" sqref="B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42</v>
      </c>
      <c r="B1" s="15" t="n">
        <f aca="false">(3*4.3*ToC!C6)/(4*PI()*(1.97*ToC!C7*1000)^3)</f>
        <v>3100.93004197354</v>
      </c>
      <c r="C1" s="0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25.1333333333333"/>
    <col collapsed="false" hidden="false" max="1025" min="2" style="0" width="11.5764705882353"/>
  </cols>
  <sheetData>
    <row collapsed="false" customFormat="false" customHeight="false" hidden="false" ht="12.1" outlineLevel="0" r="1">
      <c r="A1" s="0" t="n">
        <f aca="false">0.5*((2.61*ToC!C7*1000)/(2*0.25*ToC!C1*1000))^2</f>
        <v>2.47101508376928E-008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7" activeCellId="0" pane="topLeft" sqref="E47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n">
        <f aca="false">1.264*10^8</f>
        <v>126400000</v>
      </c>
      <c r="B1" s="0" t="s">
        <v>0</v>
      </c>
    </row>
    <row collapsed="false" customFormat="false" customHeight="false" hidden="false" ht="12.1" outlineLevel="0" r="2">
      <c r="A2" s="0" t="n">
        <f aca="false">A1*ToC!C1*1000</f>
        <v>1.89091708553424E+019</v>
      </c>
      <c r="B2" s="0" t="s">
        <v>30</v>
      </c>
    </row>
    <row collapsed="false" customFormat="false" customHeight="false" hidden="false" ht="12.1" outlineLevel="0" r="4">
      <c r="A4" s="0" t="s">
        <v>51</v>
      </c>
      <c r="B4" s="0" t="n">
        <f aca="false">((360/(2*PI()))*(0.25*ToC!C1*1000))/A2</f>
        <v>1.13322348720495E-007</v>
      </c>
      <c r="C4" s="0" t="s">
        <v>52</v>
      </c>
    </row>
    <row collapsed="false" customFormat="false" customHeight="false" hidden="false" ht="12.1" outlineLevel="0" r="5">
      <c r="B5" s="16" t="n">
        <f aca="false">B4*3600</f>
        <v>0.000407960455393782</v>
      </c>
      <c r="C5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54</v>
      </c>
      <c r="B1" s="0" t="n">
        <f aca="false">0.25*ToC!C1*1000</f>
        <v>37399467672.75</v>
      </c>
      <c r="C1" s="0" t="s">
        <v>30</v>
      </c>
    </row>
    <row collapsed="false" customFormat="false" customHeight="false" hidden="false" ht="12.1" outlineLevel="0" r="2">
      <c r="A2" s="0" t="s">
        <v>26</v>
      </c>
      <c r="B2" s="0" t="n">
        <f aca="false">B1!C3</f>
        <v>1.90124704027472E+030</v>
      </c>
      <c r="C2" s="0" t="s">
        <v>12</v>
      </c>
    </row>
    <row collapsed="false" customFormat="false" customHeight="false" hidden="false" ht="12.1" outlineLevel="0" r="3">
      <c r="A3" s="0" t="s">
        <v>55</v>
      </c>
      <c r="B3" s="0" t="n">
        <f aca="false">4.3*ToC!C6</f>
        <v>2.5680417E+025</v>
      </c>
      <c r="C3" s="0" t="s">
        <v>12</v>
      </c>
    </row>
    <row collapsed="false" customFormat="false" customHeight="false" hidden="false" ht="12.1" outlineLevel="0" r="5">
      <c r="A5" s="0" t="s">
        <v>56</v>
      </c>
      <c r="B5" s="14" t="n">
        <f aca="false">SQRT((ToC!C3*B2)/B1)*(B3/B2)</f>
        <v>0.786702713493538</v>
      </c>
      <c r="C5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57</v>
      </c>
      <c r="B1" s="0" t="n">
        <v>656.3</v>
      </c>
    </row>
    <row collapsed="false" customFormat="false" customHeight="false" hidden="false" ht="12.1" outlineLevel="0" r="2">
      <c r="B2" s="0" t="n">
        <f aca="false">B1*(1+B10!B5/ToC!C13)</f>
        <v>656.300001722235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colorId="64" defaultGridColor="true" rightToLeft="false" showFormulas="false" showGridLines="true" showOutlineSymbols="true" showRowColHeaders="true" showZeros="true" tabSelected="false" topLeftCell="A5" view="normal" windowProtection="false" workbookViewId="0" zoomScale="100" zoomScaleNormal="100" zoomScalePageLayoutView="100">
      <selection activeCell="A5" activeCellId="0" pane="topLeft" sqref="A5"/>
    </sheetView>
  </sheetViews>
  <cols>
    <col collapsed="false" hidden="false" max="2" min="1" style="0" width="14.2823529411765"/>
    <col collapsed="false" hidden="false" max="3" min="3" style="0" width="14.6627450980392"/>
    <col collapsed="false" hidden="false" max="1025" min="4" style="0" width="11.5764705882353"/>
  </cols>
  <sheetData>
    <row collapsed="false" customFormat="false" customHeight="false" hidden="false" ht="12.1" outlineLevel="0" r="1">
      <c r="A1" s="0" t="s">
        <v>26</v>
      </c>
      <c r="B1" s="0" t="s">
        <v>27</v>
      </c>
      <c r="C1" s="0" t="n">
        <f aca="false">1.5*ToC!C8</f>
        <v>2.98365E+030</v>
      </c>
      <c r="D1" s="0" t="s">
        <v>12</v>
      </c>
    </row>
    <row collapsed="false" customFormat="false" customHeight="false" hidden="false" ht="12.1" outlineLevel="0" r="2">
      <c r="A2" s="0" t="s">
        <v>28</v>
      </c>
      <c r="B2" s="0" t="s">
        <v>29</v>
      </c>
      <c r="C2" s="0" t="n">
        <f aca="false">10^4*ToC!C1*1000</f>
        <v>1495978706910000</v>
      </c>
      <c r="D2" s="0" t="s">
        <v>30</v>
      </c>
    </row>
    <row collapsed="false" customFormat="false" customHeight="false" hidden="false" ht="12.1" outlineLevel="0" r="3">
      <c r="A3" s="0" t="s">
        <v>30</v>
      </c>
      <c r="B3" s="0" t="s">
        <v>31</v>
      </c>
      <c r="C3" s="0" t="n">
        <f aca="false">3.34*10^(-27)</f>
        <v>3.34E-027</v>
      </c>
      <c r="D3" s="0" t="s">
        <v>12</v>
      </c>
    </row>
    <row collapsed="false" customFormat="false" customHeight="false" hidden="false" ht="12.1" outlineLevel="0" r="5">
      <c r="A5" s="0" t="s">
        <v>32</v>
      </c>
      <c r="B5" s="6" t="n">
        <f aca="false">(ToC!C3*C1*C3)/(C2*ToC!C14)</f>
        <v>32.1963832196239</v>
      </c>
      <c r="C5" s="7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4" activeCellId="0" pane="topLeft" sqref="B4"/>
    </sheetView>
  </sheetViews>
  <cols>
    <col collapsed="false" hidden="false" max="1" min="1" style="0" width="23.1725490196078"/>
    <col collapsed="false" hidden="false" max="2" min="2" style="0" width="14.5176470588235"/>
    <col collapsed="false" hidden="false" max="1025" min="3" style="0" width="11.5764705882353"/>
  </cols>
  <sheetData>
    <row collapsed="false" customFormat="false" customHeight="false" hidden="false" ht="12.1" outlineLevel="0" r="1">
      <c r="A1" s="0" t="s">
        <v>33</v>
      </c>
      <c r="B1" s="8" t="inlineStr">
        <f aca="false">ToC!C8</f>
        <is>
          <t/>
        </is>
      </c>
      <c r="C1" s="0" t="s">
        <v>12</v>
      </c>
    </row>
    <row collapsed="false" customFormat="false" customHeight="false" hidden="false" ht="12.1" outlineLevel="0" r="2">
      <c r="A2" s="0" t="s">
        <v>29</v>
      </c>
      <c r="B2" s="0" t="n">
        <f aca="false">10^4*ToC!C1*1000</f>
        <v>1495978706910000</v>
      </c>
      <c r="C2" s="0" t="s">
        <v>30</v>
      </c>
    </row>
    <row collapsed="false" customFormat="false" customHeight="false" hidden="false" ht="12.1" outlineLevel="0" r="3">
      <c r="A3" s="0" t="s">
        <v>34</v>
      </c>
      <c r="B3" s="0" t="n">
        <f aca="false">6.95508*10^8</f>
        <v>695508000</v>
      </c>
      <c r="C3" s="0" t="s">
        <v>30</v>
      </c>
    </row>
    <row collapsed="false" customFormat="false" customHeight="false" hidden="false" ht="12.1" outlineLevel="0" r="4">
      <c r="B4" s="0" t="n">
        <f aca="false">ToC!C3*B1^2*(1/B3-1/B2)</f>
        <v>3.79605090731158E+041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4" activeCellId="0" pane="topLeft" sqref="B4"/>
    </sheetView>
  </sheetViews>
  <cols>
    <col collapsed="false" hidden="false" max="1" min="1" style="0" width="17.0745098039216"/>
    <col collapsed="false" hidden="false" max="2" min="2" style="0" width="15.9176470588235"/>
    <col collapsed="false" hidden="false" max="1025" min="3" style="0" width="11.5764705882353"/>
  </cols>
  <sheetData>
    <row collapsed="false" customFormat="false" customHeight="false" hidden="false" ht="12.1" outlineLevel="0" r="1">
      <c r="A1" s="0" t="s">
        <v>35</v>
      </c>
      <c r="B1" s="0" t="n">
        <f aca="false">3.83*10^26</f>
        <v>3.83E+026</v>
      </c>
      <c r="C1" s="0" t="s">
        <v>36</v>
      </c>
    </row>
    <row collapsed="false" customFormat="false" customHeight="false" hidden="false" ht="12.1" outlineLevel="0" r="2">
      <c r="A2" s="0" t="s">
        <v>37</v>
      </c>
      <c r="B2" s="0" t="n">
        <f aca="false">A3!B4/B1</f>
        <v>991136007130960</v>
      </c>
      <c r="C2" s="0" t="s">
        <v>38</v>
      </c>
    </row>
    <row collapsed="false" customFormat="false" customHeight="false" hidden="false" ht="12.1" outlineLevel="0" r="3">
      <c r="A3" s="0" t="s">
        <v>39</v>
      </c>
      <c r="B3" s="0" t="n">
        <f aca="false">31600000</f>
        <v>31600000</v>
      </c>
      <c r="C3" s="0" t="s">
        <v>38</v>
      </c>
    </row>
    <row collapsed="false" customFormat="false" customHeight="false" hidden="false" ht="12.1" outlineLevel="0" r="4">
      <c r="B4" s="9" t="n">
        <f aca="false">B2/B3</f>
        <v>31365063.5168025</v>
      </c>
      <c r="C4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4" activeCellId="0" pane="topLeft" sqref="B4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37</v>
      </c>
      <c r="B1" s="0" t="n">
        <f aca="false">10000000</f>
        <v>10000000</v>
      </c>
      <c r="C1" s="0" t="s">
        <v>41</v>
      </c>
    </row>
    <row collapsed="false" customFormat="false" customHeight="false" hidden="false" ht="12.1" outlineLevel="0" r="2">
      <c r="A2" s="0" t="s">
        <v>42</v>
      </c>
      <c r="B2" s="10" t="n">
        <v>3000</v>
      </c>
      <c r="C2" s="11" t="s">
        <v>43</v>
      </c>
    </row>
    <row collapsed="false" customFormat="false" customHeight="false" hidden="false" ht="12.1" outlineLevel="0" r="4">
      <c r="A4" s="0" t="s">
        <v>44</v>
      </c>
      <c r="B4" s="12" t="n">
        <f aca="false">(3*SQRT(3)*B1)/(SQRT(2)*B2*ToC!C15)</f>
        <v>1247.19437005253</v>
      </c>
      <c r="C4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44</v>
      </c>
      <c r="B1" s="0" t="n">
        <v>0.47</v>
      </c>
    </row>
    <row collapsed="false" customFormat="false" customHeight="false" hidden="false" ht="12.1" outlineLevel="0" r="2">
      <c r="A2" s="0" t="s">
        <v>45</v>
      </c>
      <c r="B2" s="13" t="n">
        <v>9.6</v>
      </c>
      <c r="C2" s="0" t="s">
        <v>0</v>
      </c>
    </row>
    <row collapsed="false" customFormat="false" customHeight="false" hidden="false" ht="12.1" outlineLevel="0" r="3">
      <c r="B3" s="0" t="n">
        <f aca="false">B2*ToC!C1</f>
        <v>1436139558.6336</v>
      </c>
      <c r="C3" s="0" t="s">
        <v>2</v>
      </c>
    </row>
    <row collapsed="false" customFormat="false" customHeight="false" hidden="false" ht="12.1" outlineLevel="0" r="5">
      <c r="A5" s="0" t="s">
        <v>46</v>
      </c>
      <c r="B5" s="14" t="n">
        <f aca="false">ToC!C16*((1-B1)^(1/4))*SQRT(ToC!C9/(2*B3))</f>
        <v>76.7024223126701</v>
      </c>
      <c r="C5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n">
        <v>93</v>
      </c>
      <c r="B1" s="0" t="s">
        <v>25</v>
      </c>
    </row>
    <row collapsed="false" customFormat="false" customHeight="false" hidden="false" ht="12.1" outlineLevel="0" r="2">
      <c r="A2" s="14" t="n">
        <f aca="false">(A1^4-A6!B5^4)/A1^4</f>
        <v>0.537294647196213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4" activeCellId="0" pane="topLeft" sqref="C4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6" t="n">
        <f aca="false">0.25^3*(365.2564/46.7)^2</f>
        <v>0.955832808946118</v>
      </c>
    </row>
    <row collapsed="false" customFormat="false" customHeight="false" hidden="false" ht="12.1" outlineLevel="0" r="3">
      <c r="B3" s="0" t="s">
        <v>47</v>
      </c>
      <c r="C3" s="15" t="n">
        <f aca="false">A1*ToC!C8</f>
        <v>1.90124704027472E+030</v>
      </c>
      <c r="D3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B1" s="0" t="n">
        <f aca="false">(4*PI()*(0.194*ToC!C1*1000)^3)/(ToC!C3*B1!C3)</f>
        <v>2421205289567.76</v>
      </c>
      <c r="C1" s="0" t="s">
        <v>48</v>
      </c>
    </row>
    <row collapsed="false" customFormat="false" customHeight="false" hidden="false" ht="12.1" outlineLevel="0" r="2">
      <c r="B2" s="0" t="n">
        <f aca="false">SQRT(B1)</f>
        <v>1556022.26512597</v>
      </c>
      <c r="C2" s="0" t="s">
        <v>38</v>
      </c>
    </row>
    <row collapsed="false" customFormat="false" customHeight="false" hidden="false" ht="12.1" outlineLevel="0" r="3">
      <c r="B3" s="14" t="n">
        <f aca="false">B2/(24*3600)</f>
        <v>18.0095169574765</v>
      </c>
      <c r="C3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2009-01-23T10:19:39.00Z</dcterms:created>
  <dc:creator>Iskander Zharkenov</dc:creator>
  <cp:lastModifiedBy>Iskander Zharkenov</cp:lastModifiedBy>
  <dcterms:modified xsi:type="dcterms:W3CDTF">2012-12-10T08:18:46.00Z</dcterms:modified>
  <cp:revision>0</cp:revision>
</cp:coreProperties>
</file>