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600" windowHeight="8192" windowWidth="16384" xWindow="0" yWindow="0"/>
  </bookViews>
  <sheets>
    <sheet name="ToC" sheetId="1" state="visible" r:id="rId2"/>
    <sheet name="A" sheetId="2" state="visible" r:id="rId3"/>
    <sheet name="B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<sst xmlns="http://schemas.openxmlformats.org/spreadsheetml/2006/main" count="157" uniqueCount="98">
  <si>
    <t>AU</t>
  </si>
  <si>
    <t>=</t>
  </si>
  <si>
    <t>km</t>
  </si>
  <si>
    <t>sidereal year</t>
  </si>
  <si>
    <t>days</t>
  </si>
  <si>
    <t>gravitational constant (G)</t>
  </si>
  <si>
    <t>m3 kg−1 s−2</t>
  </si>
  <si>
    <t>Boltzmann constant (k)</t>
  </si>
  <si>
    <t>joules/kelvin (J/K)</t>
  </si>
  <si>
    <t>Wien's Constant (b)</t>
  </si>
  <si>
    <t>m K</t>
  </si>
  <si>
    <t>Earth mass</t>
  </si>
  <si>
    <t>kg</t>
  </si>
  <si>
    <t>Earth radius (mean)</t>
  </si>
  <si>
    <t>Sun mass</t>
  </si>
  <si>
    <t>Sun radius (mean)</t>
  </si>
  <si>
    <t>Saturn radius</t>
  </si>
  <si>
    <t>Wien's const</t>
  </si>
  <si>
    <t>Stefan-Boltzmann constant (σ)</t>
  </si>
  <si>
    <t>speed of light in vacuum</t>
  </si>
  <si>
    <t>m/s</t>
  </si>
  <si>
    <t>Boltzmann constant</t>
  </si>
  <si>
    <t>g</t>
  </si>
  <si>
    <t>m/s2</t>
  </si>
  <si>
    <t>Sun surface temperature</t>
  </si>
  <si>
    <t>K</t>
  </si>
  <si>
    <t>Sun luminosity</t>
  </si>
  <si>
    <t>W</t>
  </si>
  <si>
    <t>proton mass</t>
  </si>
  <si>
    <t>parsec</t>
  </si>
  <si>
    <t>light-years</t>
  </si>
  <si>
    <t>light-year</t>
  </si>
  <si>
    <t>parsecs</t>
  </si>
  <si>
    <t>mμ</t>
  </si>
  <si>
    <t>MeV/c2</t>
  </si>
  <si>
    <t>me</t>
  </si>
  <si>
    <t>Loss Mass</t>
  </si>
  <si>
    <t>E</t>
  </si>
  <si>
    <t>MeV</t>
  </si>
  <si>
    <t>J / MeV</t>
  </si>
  <si>
    <t>E (in J)</t>
  </si>
  <si>
    <t>J</t>
  </si>
  <si>
    <t>(A2)</t>
  </si>
  <si>
    <t>eV</t>
  </si>
  <si>
    <t>v/c = ?</t>
  </si>
  <si>
    <t>v/c=</t>
  </si>
  <si>
    <t>(A3)</t>
  </si>
  <si>
    <t>с</t>
  </si>
  <si>
    <t>v=</t>
  </si>
  <si>
    <t>s=</t>
  </si>
  <si>
    <t>m</t>
  </si>
  <si>
    <t>t=</t>
  </si>
  <si>
    <t>s</t>
  </si>
  <si>
    <t>(A4)</t>
  </si>
  <si>
    <t>T1/2</t>
  </si>
  <si>
    <t>periods of half-life</t>
  </si>
  <si>
    <t>fraction of survived muons</t>
  </si>
  <si>
    <t>(A5)</t>
  </si>
  <si>
    <t>(A6)</t>
  </si>
  <si>
    <t>(A7)</t>
  </si>
  <si>
    <t>L=</t>
  </si>
  <si>
    <t>(A8)</t>
  </si>
  <si>
    <t>(B1)</t>
  </si>
  <si>
    <t>Mass of H</t>
  </si>
  <si>
    <t>amu</t>
  </si>
  <si>
    <t>Mass of He</t>
  </si>
  <si>
    <t>Mass Loss</t>
  </si>
  <si>
    <t>1 amu=</t>
  </si>
  <si>
    <t>Mass of 4H</t>
  </si>
  <si>
    <t>1 kg is</t>
  </si>
  <si>
    <t># of (4H) in 1kg</t>
  </si>
  <si>
    <t>Mass loss</t>
  </si>
  <si>
    <t>(B2)</t>
  </si>
  <si>
    <t>L_sun</t>
  </si>
  <si>
    <t>W = J/s</t>
  </si>
  <si>
    <t>Energy per kg of H</t>
  </si>
  <si>
    <t>J/kg</t>
  </si>
  <si>
    <t>kg/s</t>
  </si>
  <si>
    <t>(B3)</t>
  </si>
  <si>
    <t>t</t>
  </si>
  <si>
    <t>yrs</t>
  </si>
  <si>
    <t>M(H)</t>
  </si>
  <si>
    <t>fraction of M_Sun</t>
  </si>
  <si>
    <t>(B4)</t>
  </si>
  <si>
    <t>Total mass loss</t>
  </si>
  <si>
    <t>(B5)</t>
  </si>
  <si>
    <t>M1=</t>
  </si>
  <si>
    <t>5 M_Sun</t>
  </si>
  <si>
    <t>M2=</t>
  </si>
  <si>
    <t>4*10^6 M_Sun</t>
  </si>
  <si>
    <t>ro_1</t>
  </si>
  <si>
    <t>kg/m3</t>
  </si>
  <si>
    <t>ro_2</t>
  </si>
  <si>
    <t>(B6)</t>
  </si>
  <si>
    <t>lambda_0</t>
  </si>
  <si>
    <t>(B9)</t>
  </si>
  <si>
    <t>lambda_t</t>
  </si>
  <si>
    <t>(B11)</t>
  </si>
</sst>
</file>

<file path=xl/styles.xml><?xml version="1.0" encoding="utf-8"?>
<styleSheet xmlns="http://schemas.openxmlformats.org/spreadsheetml/2006/main">
  <numFmts count="9">
    <numFmt formatCode="GENERAL" numFmtId="164"/>
    <numFmt formatCode="#,##0_р_.;\-#,##0_р_." numFmtId="165"/>
    <numFmt formatCode="0.00E+00" numFmtId="166"/>
    <numFmt formatCode="0.000" numFmtId="167"/>
    <numFmt formatCode="0.00E+000" numFmtId="168"/>
    <numFmt formatCode="0.0000000" numFmtId="169"/>
    <numFmt formatCode="0.00" numFmtId="170"/>
    <numFmt formatCode="0.0000" numFmtId="171"/>
    <numFmt formatCode="0.00000" numFmtId="172"/>
  </numFmts>
  <fonts count="7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333333"/>
      <sz val="10"/>
    </font>
    <font>
      <name val="Arial"/>
      <family val="2"/>
      <color rgb="00000000"/>
      <sz val="10"/>
    </font>
    <font>
      <name val="Arial"/>
      <charset val="1"/>
      <family val="2"/>
      <b val="true"/>
      <color rgb="00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5" xfId="0"/>
    <xf applyAlignment="false" applyBorder="false" applyFont="true" applyProtection="false" borderId="0" fillId="0" fontId="0" numFmtId="166" xfId="0"/>
    <xf applyAlignment="true" applyBorder="false" applyFont="true" applyProtection="false" borderId="0" fillId="0" fontId="0" numFmtId="165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5" numFmtId="164" xfId="0"/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9" xfId="0"/>
    <xf applyAlignment="false" applyBorder="false" applyFont="true" applyProtection="false" borderId="0" fillId="0" fontId="5" numFmtId="170" xfId="0"/>
    <xf applyAlignment="false" applyBorder="false" applyFont="true" applyProtection="false" borderId="0" fillId="0" fontId="6" numFmtId="171" xfId="0"/>
    <xf applyAlignment="false" applyBorder="false" applyFont="true" applyProtection="false" borderId="0" fillId="0" fontId="6" numFmtId="164" xfId="0"/>
    <xf applyAlignment="false" applyBorder="false" applyFont="false" applyProtection="false" borderId="0" fillId="0" fontId="0" numFmtId="170" xfId="0"/>
    <xf applyAlignment="false" applyBorder="false" applyFont="false" applyProtection="false" borderId="0" fillId="0" fontId="0" numFmtId="172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C8" activeCellId="0" pane="topLeft" sqref="C8"/>
    </sheetView>
  </sheetViews>
  <cols>
    <col collapsed="false" hidden="false" max="1" min="1" style="1" width="31.1686274509804"/>
    <col collapsed="false" hidden="false" max="2" min="2" style="1" width="8.21960784313725"/>
    <col collapsed="false" hidden="false" max="3" min="3" style="2" width="14.4352941176471"/>
    <col collapsed="false" hidden="false" max="1025" min="4" style="1" width="9.4156862745098"/>
  </cols>
  <sheetData>
    <row collapsed="false" customFormat="false" customHeight="false" hidden="false" ht="12.1" outlineLevel="0" r="1">
      <c r="A1" s="1" t="s">
        <v>0</v>
      </c>
      <c r="B1" s="3" t="s">
        <v>1</v>
      </c>
      <c r="C1" s="4" t="n">
        <f aca="false">1.49597870691*10^8</f>
        <v>149597870.691</v>
      </c>
      <c r="D1" s="1" t="s">
        <v>2</v>
      </c>
    </row>
    <row collapsed="false" customFormat="false" customHeight="false" hidden="false" ht="12.1" outlineLevel="0" r="2">
      <c r="A2" s="1" t="s">
        <v>3</v>
      </c>
      <c r="B2" s="3" t="s">
        <v>1</v>
      </c>
      <c r="C2" s="4" t="n">
        <v>365.2564</v>
      </c>
      <c r="D2" s="1" t="s">
        <v>4</v>
      </c>
    </row>
    <row collapsed="false" customFormat="false" customHeight="false" hidden="false" ht="12.1" outlineLevel="0" r="3">
      <c r="A3" s="5" t="s">
        <v>5</v>
      </c>
      <c r="B3" s="3" t="s">
        <v>1</v>
      </c>
      <c r="C3" s="4" t="n">
        <f aca="false">6.673*10^(-11)</f>
        <v>6.673E-011</v>
      </c>
      <c r="D3" s="1" t="s">
        <v>6</v>
      </c>
    </row>
    <row collapsed="false" customFormat="false" customHeight="false" hidden="false" ht="12.1" outlineLevel="0" r="4">
      <c r="A4" s="5" t="s">
        <v>7</v>
      </c>
      <c r="B4" s="3" t="s">
        <v>1</v>
      </c>
      <c r="C4" s="4" t="n">
        <f aca="false">1.380648*10^(-23)</f>
        <v>1.380648E-023</v>
      </c>
      <c r="D4" s="5" t="s">
        <v>8</v>
      </c>
    </row>
    <row collapsed="false" customFormat="false" customHeight="false" hidden="false" ht="12.1" outlineLevel="0" r="5">
      <c r="A5" s="1" t="s">
        <v>9</v>
      </c>
      <c r="B5" s="3" t="s">
        <v>1</v>
      </c>
      <c r="C5" s="4" t="n">
        <v>0.0028977685</v>
      </c>
      <c r="D5" s="1" t="s">
        <v>10</v>
      </c>
    </row>
    <row collapsed="false" customFormat="false" customHeight="false" hidden="false" ht="12.1" outlineLevel="0" r="6">
      <c r="A6" s="1" t="s">
        <v>11</v>
      </c>
      <c r="B6" s="3" t="s">
        <v>1</v>
      </c>
      <c r="C6" s="2" t="n">
        <f aca="false">5.97219*10^24</f>
        <v>5.97219E+024</v>
      </c>
      <c r="D6" s="1" t="s">
        <v>12</v>
      </c>
    </row>
    <row collapsed="false" customFormat="false" customHeight="false" hidden="false" ht="12.1" outlineLevel="0" r="7">
      <c r="A7" s="1" t="s">
        <v>13</v>
      </c>
      <c r="B7" s="3" t="s">
        <v>1</v>
      </c>
      <c r="C7" s="2" t="n">
        <f aca="false">6.371*10^3</f>
        <v>6371</v>
      </c>
      <c r="D7" s="1" t="s">
        <v>2</v>
      </c>
    </row>
    <row collapsed="false" customFormat="false" customHeight="false" hidden="false" ht="12.1" outlineLevel="0" r="8">
      <c r="A8" s="1" t="s">
        <v>14</v>
      </c>
      <c r="B8" s="3" t="s">
        <v>1</v>
      </c>
      <c r="C8" s="2" t="n">
        <f aca="false">1.9891*10^30</f>
        <v>1.9891E+030</v>
      </c>
      <c r="D8" s="1" t="s">
        <v>12</v>
      </c>
    </row>
    <row collapsed="false" customFormat="false" customHeight="false" hidden="false" ht="12.1" outlineLevel="0" r="9">
      <c r="A9" s="1" t="s">
        <v>15</v>
      </c>
      <c r="B9" s="3" t="s">
        <v>1</v>
      </c>
      <c r="C9" s="2" t="n">
        <f aca="false">6.95508*10^5</f>
        <v>695508</v>
      </c>
      <c r="D9" s="1" t="s">
        <v>2</v>
      </c>
    </row>
    <row collapsed="false" customFormat="false" customHeight="false" hidden="false" ht="12.1" outlineLevel="0" r="10">
      <c r="A10" s="1" t="s">
        <v>16</v>
      </c>
      <c r="B10" s="3" t="s">
        <v>1</v>
      </c>
      <c r="C10" s="2" t="n">
        <f aca="false">5.8232*10^4</f>
        <v>58232</v>
      </c>
      <c r="D10" s="1" t="s">
        <v>2</v>
      </c>
    </row>
    <row collapsed="false" customFormat="false" customHeight="false" hidden="false" ht="12.1" outlineLevel="0" r="11">
      <c r="A11" s="1" t="s">
        <v>17</v>
      </c>
      <c r="B11" s="3" t="s">
        <v>1</v>
      </c>
      <c r="C11" s="2" t="n">
        <f aca="false">0.0028977685</f>
        <v>0.0028977685</v>
      </c>
    </row>
    <row collapsed="false" customFormat="false" customHeight="false" hidden="false" ht="12.1" outlineLevel="0" r="12">
      <c r="A12" s="1" t="s">
        <v>18</v>
      </c>
      <c r="B12" s="3" t="s">
        <v>1</v>
      </c>
      <c r="C12" s="2" t="n">
        <f aca="false">5.6703*10^(-8)</f>
        <v>5.6703E-008</v>
      </c>
    </row>
    <row collapsed="false" customFormat="false" customHeight="false" hidden="false" ht="12.1" outlineLevel="0" r="13">
      <c r="A13" s="5" t="s">
        <v>19</v>
      </c>
      <c r="B13" s="3" t="s">
        <v>1</v>
      </c>
      <c r="C13" s="2" t="n">
        <f aca="false">2.99792458*10^8</f>
        <v>299792458</v>
      </c>
      <c r="D13" s="1" t="s">
        <v>20</v>
      </c>
    </row>
    <row collapsed="false" customFormat="false" customHeight="false" hidden="false" ht="12.1" outlineLevel="0" r="14">
      <c r="A14" s="5" t="s">
        <v>21</v>
      </c>
      <c r="B14" s="3" t="s">
        <v>1</v>
      </c>
      <c r="C14" s="2" t="n">
        <f aca="false">1.380648*10^(-23)</f>
        <v>1.380648E-023</v>
      </c>
    </row>
    <row collapsed="false" customFormat="false" customHeight="false" hidden="false" ht="12.1" outlineLevel="0" r="15">
      <c r="A15" s="1" t="s">
        <v>22</v>
      </c>
      <c r="B15" s="3" t="s">
        <v>1</v>
      </c>
      <c r="C15" s="2" t="n">
        <v>9.82</v>
      </c>
      <c r="D15" s="1" t="s">
        <v>23</v>
      </c>
    </row>
    <row collapsed="false" customFormat="false" customHeight="false" hidden="false" ht="12.1" outlineLevel="0" r="16">
      <c r="A16" s="1" t="s">
        <v>24</v>
      </c>
      <c r="B16" s="3" t="s">
        <v>1</v>
      </c>
      <c r="C16" s="2" t="n">
        <v>5777</v>
      </c>
      <c r="D16" s="1" t="s">
        <v>25</v>
      </c>
    </row>
    <row collapsed="false" customFormat="false" customHeight="false" hidden="false" ht="12.1" outlineLevel="0" r="17">
      <c r="A17" s="1" t="s">
        <v>26</v>
      </c>
      <c r="B17" s="3" t="s">
        <v>1</v>
      </c>
      <c r="C17" s="2" t="n">
        <f aca="false">3.83*10^26</f>
        <v>3.83E+026</v>
      </c>
      <c r="D17" s="1" t="s">
        <v>27</v>
      </c>
    </row>
    <row collapsed="false" customFormat="false" customHeight="false" hidden="false" ht="12.1" outlineLevel="0" r="18">
      <c r="A18" s="1" t="s">
        <v>28</v>
      </c>
      <c r="B18" s="3" t="s">
        <v>1</v>
      </c>
      <c r="C18" s="2" t="n">
        <f aca="false">1.6726217*10^(-27)</f>
        <v>1.6726217E-027</v>
      </c>
      <c r="D18" s="1" t="s">
        <v>12</v>
      </c>
    </row>
    <row collapsed="false" customFormat="false" customHeight="false" hidden="false" ht="12.1" outlineLevel="0" r="19">
      <c r="A19" s="1" t="s">
        <v>29</v>
      </c>
      <c r="B19" s="3" t="s">
        <v>1</v>
      </c>
      <c r="C19" s="2" t="n">
        <v>206265</v>
      </c>
      <c r="D19" s="1" t="s">
        <v>0</v>
      </c>
    </row>
    <row collapsed="false" customFormat="false" customHeight="false" hidden="false" ht="12.1" outlineLevel="0" r="20">
      <c r="A20" s="1" t="s">
        <v>29</v>
      </c>
      <c r="B20" s="3" t="s">
        <v>1</v>
      </c>
      <c r="C20" s="2" t="n">
        <v>3.26</v>
      </c>
      <c r="D20" s="1" t="s">
        <v>30</v>
      </c>
    </row>
    <row collapsed="false" customFormat="false" customHeight="false" hidden="false" ht="12.1" outlineLevel="0" r="21">
      <c r="A21" s="1" t="s">
        <v>31</v>
      </c>
      <c r="B21" s="3" t="s">
        <v>1</v>
      </c>
      <c r="C21" s="2" t="n">
        <f aca="false">1/C20</f>
        <v>0.306748466257669</v>
      </c>
      <c r="D21" s="1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6" activeCellId="0" pane="topLeft" sqref="E6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33</v>
      </c>
      <c r="B1" s="0" t="n">
        <v>106</v>
      </c>
      <c r="C1" s="0" t="s">
        <v>34</v>
      </c>
    </row>
    <row collapsed="false" customFormat="false" customHeight="false" hidden="false" ht="12.1" outlineLevel="0" r="2">
      <c r="A2" s="0" t="s">
        <v>35</v>
      </c>
      <c r="B2" s="0" t="n">
        <v>0.51</v>
      </c>
      <c r="C2" s="0" t="s">
        <v>34</v>
      </c>
    </row>
    <row collapsed="false" customFormat="false" customHeight="false" hidden="false" ht="12.1" outlineLevel="0" r="3">
      <c r="A3" s="0" t="s">
        <v>36</v>
      </c>
      <c r="B3" s="0" t="n">
        <f aca="false">B1-B2</f>
        <v>105.49</v>
      </c>
      <c r="C3" s="0" t="s">
        <v>34</v>
      </c>
    </row>
    <row collapsed="false" customFormat="false" customHeight="false" hidden="false" ht="12.1" outlineLevel="0" r="4">
      <c r="A4" s="0" t="s">
        <v>37</v>
      </c>
      <c r="B4" s="0" t="n">
        <f aca="false">B3</f>
        <v>105.49</v>
      </c>
      <c r="C4" s="6" t="s">
        <v>38</v>
      </c>
    </row>
    <row collapsed="false" customFormat="false" customHeight="false" hidden="false" ht="12.1" outlineLevel="0" r="5">
      <c r="B5" s="0" t="n">
        <f aca="false">1.6*10^(-19)</f>
        <v>1.6E-019</v>
      </c>
      <c r="C5" s="6" t="s">
        <v>39</v>
      </c>
    </row>
    <row collapsed="false" customFormat="false" customHeight="false" hidden="false" ht="12.1" outlineLevel="0" r="6">
      <c r="A6" s="0" t="s">
        <v>40</v>
      </c>
      <c r="B6" s="0" t="n">
        <f aca="false">B4*10^6*B5</f>
        <v>1.68784E-011</v>
      </c>
      <c r="C6" s="0" t="s">
        <v>41</v>
      </c>
      <c r="E6" s="0" t="s">
        <v>42</v>
      </c>
    </row>
    <row collapsed="false" customFormat="false" customHeight="false" hidden="false" ht="12.1" outlineLevel="0" r="9">
      <c r="A9" s="0" t="s">
        <v>37</v>
      </c>
      <c r="B9" s="0" t="n">
        <f aca="false">10^9</f>
        <v>1000000000</v>
      </c>
      <c r="C9" s="0" t="s">
        <v>43</v>
      </c>
    </row>
    <row collapsed="false" customFormat="false" customHeight="false" hidden="false" ht="12.1" outlineLevel="0" r="10">
      <c r="A10" s="0" t="s">
        <v>44</v>
      </c>
    </row>
    <row collapsed="false" customFormat="false" customHeight="false" hidden="false" ht="12.1" outlineLevel="0" r="12">
      <c r="A12" s="0" t="s">
        <v>45</v>
      </c>
      <c r="B12" s="7" t="n">
        <f aca="false">SQRT(1-((106*10^6)/(10^9))^2)</f>
        <v>0.99436612975302</v>
      </c>
      <c r="E12" s="0" t="s">
        <v>46</v>
      </c>
    </row>
    <row collapsed="false" customFormat="false" customHeight="false" hidden="false" ht="12.1" outlineLevel="0" r="14">
      <c r="A14" s="0" t="s">
        <v>47</v>
      </c>
      <c r="B14" s="8" t="inlineStr">
        <f aca="false">ToC!C13</f>
        <is>
          <t/>
        </is>
      </c>
      <c r="C14" s="0" t="s">
        <v>20</v>
      </c>
    </row>
    <row collapsed="false" customFormat="false" customHeight="false" hidden="false" ht="12.1" outlineLevel="0" r="15">
      <c r="A15" s="0" t="s">
        <v>48</v>
      </c>
      <c r="B15" s="0" t="n">
        <f aca="false">B12*B14</f>
        <v>298103466.190605</v>
      </c>
      <c r="C15" s="0" t="s">
        <v>20</v>
      </c>
    </row>
    <row collapsed="false" customFormat="false" customHeight="false" hidden="false" ht="12.1" outlineLevel="0" r="16">
      <c r="A16" s="0" t="s">
        <v>49</v>
      </c>
      <c r="B16" s="0" t="n">
        <v>20000</v>
      </c>
      <c r="C16" s="0" t="s">
        <v>50</v>
      </c>
    </row>
    <row collapsed="false" customFormat="false" customHeight="false" hidden="false" ht="12.1" outlineLevel="0" r="17">
      <c r="A17" s="0" t="s">
        <v>51</v>
      </c>
      <c r="B17" s="0" t="n">
        <f aca="false">B16/B15</f>
        <v>6.7090799901039E-005</v>
      </c>
      <c r="C17" s="0" t="s">
        <v>52</v>
      </c>
    </row>
    <row collapsed="false" customFormat="false" customHeight="false" hidden="false" ht="12.1" outlineLevel="0" r="18">
      <c r="B18" s="9" t="n">
        <v>6.7E-005</v>
      </c>
      <c r="C18" s="0" t="s">
        <v>52</v>
      </c>
      <c r="E18" s="0" t="s">
        <v>53</v>
      </c>
    </row>
    <row collapsed="false" customFormat="false" customHeight="false" hidden="false" ht="12.1" outlineLevel="0" r="19">
      <c r="B19" s="9"/>
    </row>
    <row collapsed="false" customFormat="false" customHeight="false" hidden="false" ht="12.1" outlineLevel="0" r="20">
      <c r="A20" s="0" t="s">
        <v>54</v>
      </c>
      <c r="B20" s="0" t="n">
        <f aca="false">1.525*10^(-6)</f>
        <v>1.525E-006</v>
      </c>
      <c r="C20" s="0" t="s">
        <v>52</v>
      </c>
    </row>
    <row collapsed="false" customFormat="false" customHeight="false" hidden="false" ht="12.1" outlineLevel="0" r="21">
      <c r="B21" s="0" t="n">
        <f aca="false">B18/B20</f>
        <v>43.9344262295082</v>
      </c>
      <c r="C21" s="0" t="s">
        <v>55</v>
      </c>
    </row>
    <row collapsed="false" customFormat="false" customHeight="false" hidden="false" ht="12.1" outlineLevel="0" r="22">
      <c r="B22" s="0" t="n">
        <f aca="false">(1/2)^B21</f>
        <v>5.94866979926075E-014</v>
      </c>
      <c r="C22" s="0" t="s">
        <v>56</v>
      </c>
      <c r="E22" s="0" t="s">
        <v>57</v>
      </c>
    </row>
    <row collapsed="false" customFormat="false" customHeight="false" hidden="false" ht="12.1" outlineLevel="0" r="25">
      <c r="A25" s="0" t="s">
        <v>51</v>
      </c>
      <c r="B25" s="10" t="n">
        <f aca="false">B18*(SQRT(1-B12^2))</f>
        <v>7.10200000000001E-006</v>
      </c>
      <c r="C25" s="0" t="s">
        <v>52</v>
      </c>
      <c r="E25" s="0" t="s">
        <v>58</v>
      </c>
    </row>
    <row collapsed="false" customFormat="false" customHeight="false" hidden="false" ht="12.1" outlineLevel="0" r="26">
      <c r="B26" s="0" t="n">
        <f aca="false">B25/B20</f>
        <v>4.65704918032787</v>
      </c>
      <c r="C26" s="0" t="s">
        <v>55</v>
      </c>
    </row>
    <row collapsed="false" customFormat="false" customHeight="false" hidden="false" ht="12.1" outlineLevel="0" r="27">
      <c r="B27" s="11" t="n">
        <f aca="false">(1/2)^B26</f>
        <v>0.0396358800502388</v>
      </c>
      <c r="C27" s="0" t="s">
        <v>56</v>
      </c>
      <c r="E27" s="0" t="s">
        <v>59</v>
      </c>
    </row>
    <row collapsed="false" customFormat="false" customHeight="false" hidden="false" ht="12.1" outlineLevel="0" r="30">
      <c r="A30" s="0" t="s">
        <v>60</v>
      </c>
      <c r="B30" s="0" t="n">
        <f aca="false">20*SQRT(1-B12^2)</f>
        <v>2.12</v>
      </c>
      <c r="C30" s="0" t="s">
        <v>2</v>
      </c>
      <c r="E30" s="0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37" activeCellId="0" pane="topLeft" sqref="B37"/>
    </sheetView>
  </sheetViews>
  <cols>
    <col collapsed="false" hidden="false" max="1" min="1" style="0" width="16.3333333333333"/>
    <col collapsed="false" hidden="false" max="2" min="2" style="0" width="16.6156862745098"/>
    <col collapsed="false" hidden="false" max="1025" min="3" style="0" width="11.5764705882353"/>
  </cols>
  <sheetData>
    <row collapsed="false" customFormat="false" customHeight="false" hidden="false" ht="12.1" outlineLevel="0" r="1">
      <c r="A1" s="0" t="s">
        <v>37</v>
      </c>
      <c r="B1" s="0" t="n">
        <f aca="false">4.2*10^6</f>
        <v>4200000</v>
      </c>
      <c r="C1" s="0" t="s">
        <v>41</v>
      </c>
    </row>
    <row collapsed="false" customFormat="false" customHeight="false" hidden="false" ht="12.1" outlineLevel="0" r="2">
      <c r="A2" s="0" t="s">
        <v>50</v>
      </c>
      <c r="B2" s="0" t="n">
        <f aca="false">B1/(ToC!C13^2)</f>
        <v>4.6731302354252E-011</v>
      </c>
      <c r="C2" s="0" t="s">
        <v>12</v>
      </c>
      <c r="E2" s="0" t="s">
        <v>62</v>
      </c>
    </row>
    <row collapsed="false" customFormat="false" customHeight="false" hidden="false" ht="12.1" outlineLevel="0" r="5">
      <c r="A5" s="0" t="s">
        <v>63</v>
      </c>
      <c r="B5" s="0" t="n">
        <v>1.00783</v>
      </c>
      <c r="C5" s="0" t="s">
        <v>64</v>
      </c>
    </row>
    <row collapsed="false" customFormat="false" customHeight="false" hidden="false" ht="12.1" outlineLevel="0" r="6">
      <c r="A6" s="0" t="s">
        <v>65</v>
      </c>
      <c r="B6" s="0" t="n">
        <v>4.002602</v>
      </c>
      <c r="C6" s="0" t="s">
        <v>64</v>
      </c>
    </row>
    <row collapsed="false" customFormat="false" customHeight="false" hidden="false" ht="12.1" outlineLevel="0" r="7">
      <c r="A7" s="0" t="s">
        <v>66</v>
      </c>
      <c r="B7" s="0" t="n">
        <f aca="false">4*B5-B6</f>
        <v>0.0287179999999996</v>
      </c>
      <c r="C7" s="0" t="s">
        <v>64</v>
      </c>
    </row>
    <row collapsed="false" customFormat="false" customHeight="false" hidden="false" ht="12.1" outlineLevel="0" r="9">
      <c r="A9" s="0" t="s">
        <v>67</v>
      </c>
      <c r="B9" s="0" t="n">
        <f aca="false">1.66053886*10^(-27)</f>
        <v>1.66053886E-027</v>
      </c>
      <c r="C9" s="0" t="s">
        <v>12</v>
      </c>
    </row>
    <row collapsed="false" customFormat="false" customHeight="false" hidden="false" ht="12.1" outlineLevel="0" r="10">
      <c r="A10" s="0" t="s">
        <v>68</v>
      </c>
      <c r="B10" s="0" t="n">
        <f aca="false">4*B5</f>
        <v>4.03132</v>
      </c>
      <c r="C10" s="0" t="s">
        <v>64</v>
      </c>
    </row>
    <row collapsed="false" customFormat="false" customHeight="false" hidden="false" ht="12.1" outlineLevel="0" r="11">
      <c r="A11" s="0" t="s">
        <v>69</v>
      </c>
      <c r="B11" s="0" t="n">
        <f aca="false">1/B9</f>
        <v>6.02214151134048E+026</v>
      </c>
      <c r="C11" s="0" t="s">
        <v>64</v>
      </c>
    </row>
    <row collapsed="false" customFormat="false" customHeight="false" hidden="false" ht="12.1" outlineLevel="0" r="12">
      <c r="A12" s="0" t="s">
        <v>70</v>
      </c>
      <c r="B12" s="0" t="n">
        <f aca="false">B11/B10</f>
        <v>1.49383862142933E+026</v>
      </c>
    </row>
    <row collapsed="false" customFormat="false" customHeight="false" hidden="false" ht="12.1" outlineLevel="0" r="13">
      <c r="A13" s="0" t="s">
        <v>71</v>
      </c>
      <c r="B13" s="0" t="n">
        <f aca="false">B12*B7</f>
        <v>4.29000575302068E+024</v>
      </c>
      <c r="C13" s="0" t="s">
        <v>64</v>
      </c>
    </row>
    <row collapsed="false" customFormat="false" customHeight="false" hidden="false" ht="12.1" outlineLevel="0" r="14">
      <c r="B14" s="12" t="n">
        <f aca="false">B13*B9</f>
        <v>0.00712372126251441</v>
      </c>
      <c r="C14" s="13" t="s">
        <v>12</v>
      </c>
      <c r="E14" s="0" t="s">
        <v>72</v>
      </c>
    </row>
    <row collapsed="false" customFormat="false" customHeight="false" hidden="false" ht="12.1" outlineLevel="0" r="16">
      <c r="A16" s="0" t="s">
        <v>73</v>
      </c>
      <c r="B16" s="0" t="n">
        <f aca="false">3.83*10^26</f>
        <v>3.83E+026</v>
      </c>
      <c r="C16" s="0" t="s">
        <v>74</v>
      </c>
    </row>
    <row collapsed="false" customFormat="false" customHeight="false" hidden="false" ht="12.1" outlineLevel="0" r="17">
      <c r="A17" s="0" t="s">
        <v>75</v>
      </c>
      <c r="B17" s="0" t="n">
        <f aca="false">B14*ToC!C13^2</f>
        <v>640248137656240</v>
      </c>
      <c r="C17" s="0" t="s">
        <v>76</v>
      </c>
    </row>
    <row collapsed="false" customFormat="false" customHeight="false" hidden="false" ht="12.1" outlineLevel="0" r="18">
      <c r="B18" s="9" t="n">
        <f aca="false">B16/B17</f>
        <v>598205566676.149</v>
      </c>
      <c r="C18" s="0" t="s">
        <v>77</v>
      </c>
      <c r="E18" s="0" t="s">
        <v>78</v>
      </c>
    </row>
    <row collapsed="false" customFormat="false" customHeight="false" hidden="false" ht="12.1" outlineLevel="0" r="20">
      <c r="A20" s="0" t="s">
        <v>79</v>
      </c>
      <c r="B20" s="0" t="n">
        <f aca="false">10^10</f>
        <v>10000000000</v>
      </c>
      <c r="C20" s="0" t="s">
        <v>80</v>
      </c>
    </row>
    <row collapsed="false" customFormat="false" customHeight="false" hidden="false" ht="12.1" outlineLevel="0" r="21">
      <c r="B21" s="0" t="n">
        <f aca="false">B20*ToC!C2*24*3600</f>
        <v>3.155815296E+017</v>
      </c>
      <c r="C21" s="0" t="s">
        <v>52</v>
      </c>
    </row>
    <row collapsed="false" customFormat="false" customHeight="false" hidden="false" ht="12.1" outlineLevel="0" r="22">
      <c r="A22" s="0" t="s">
        <v>81</v>
      </c>
      <c r="B22" s="0" t="n">
        <f aca="false">B18*B21</f>
        <v>1.88782627746894E+029</v>
      </c>
      <c r="C22" s="0" t="s">
        <v>12</v>
      </c>
    </row>
    <row collapsed="false" customFormat="false" customHeight="false" hidden="false" ht="12.1" outlineLevel="0" r="23">
      <c r="A23" s="0" t="s">
        <v>82</v>
      </c>
      <c r="B23" s="14" t="n">
        <f aca="false">B22/ToC!C8</f>
        <v>0.0949085655557256</v>
      </c>
      <c r="E23" s="0" t="s">
        <v>83</v>
      </c>
    </row>
    <row collapsed="false" customFormat="false" customHeight="false" hidden="false" ht="12.1" outlineLevel="0" r="25">
      <c r="A25" s="0" t="s">
        <v>84</v>
      </c>
      <c r="B25" s="0" t="n">
        <f aca="false">B22*B14</f>
        <v>1.34483481927389E+027</v>
      </c>
      <c r="C25" s="0" t="s">
        <v>12</v>
      </c>
    </row>
    <row collapsed="false" customFormat="false" customHeight="false" hidden="false" ht="12.1" outlineLevel="0" r="26">
      <c r="A26" s="0" t="s">
        <v>82</v>
      </c>
      <c r="B26" s="15" t="n">
        <f aca="false">B25/ToC!C8</f>
        <v>0.000676102166444065</v>
      </c>
      <c r="E26" s="0" t="s">
        <v>85</v>
      </c>
    </row>
    <row collapsed="false" customFormat="false" customHeight="false" hidden="false" ht="12.1" outlineLevel="0" r="28">
      <c r="A28" s="0" t="s">
        <v>86</v>
      </c>
      <c r="B28" s="0" t="s">
        <v>87</v>
      </c>
      <c r="C28" s="0" t="n">
        <f aca="false">5*ToC!C8</f>
        <v>9.9455E+030</v>
      </c>
      <c r="D28" s="0" t="s">
        <v>12</v>
      </c>
    </row>
    <row collapsed="false" customFormat="false" customHeight="false" hidden="false" ht="12.1" outlineLevel="0" r="29">
      <c r="A29" s="0" t="s">
        <v>88</v>
      </c>
      <c r="B29" s="0" t="s">
        <v>89</v>
      </c>
      <c r="C29" s="0" t="n">
        <f aca="false">4*10^6*ToC!C8</f>
        <v>7.9564E+036</v>
      </c>
      <c r="D29" s="0" t="s">
        <v>12</v>
      </c>
    </row>
    <row collapsed="false" customFormat="false" customHeight="false" hidden="false" ht="12.1" outlineLevel="0" r="31">
      <c r="A31" s="0" t="s">
        <v>90</v>
      </c>
      <c r="B31" s="9" t="n">
        <f aca="false">(3*ToC!C13^6)/(32*PI()*ToC!C3^3*C28^2)</f>
        <v>7.37104399360851E+017</v>
      </c>
      <c r="C31" s="0" t="s">
        <v>91</v>
      </c>
    </row>
    <row collapsed="false" customFormat="false" customHeight="false" hidden="false" ht="12.1" outlineLevel="0" r="32">
      <c r="A32" s="0" t="s">
        <v>92</v>
      </c>
      <c r="B32" s="11" t="n">
        <f aca="false">(3*ToC!C13^6)/(32*PI()*ToC!C3^3*C29^2)</f>
        <v>1151725.62400133</v>
      </c>
      <c r="C32" s="0" t="s">
        <v>91</v>
      </c>
      <c r="E32" s="0" t="s">
        <v>93</v>
      </c>
    </row>
    <row collapsed="false" customFormat="false" customHeight="false" hidden="false" ht="12.1" outlineLevel="0" r="35">
      <c r="A35" s="0" t="s">
        <v>94</v>
      </c>
      <c r="B35" s="9" t="n">
        <f aca="false">2.068*10^(-10)*SQRT(2/3)</f>
        <v>1.68851492935854E-010</v>
      </c>
      <c r="C35" s="0" t="s">
        <v>50</v>
      </c>
      <c r="E35" s="0" t="s">
        <v>95</v>
      </c>
    </row>
    <row collapsed="false" customFormat="false" customHeight="false" hidden="false" ht="12.1" outlineLevel="0" r="37">
      <c r="A37" s="0" t="s">
        <v>96</v>
      </c>
      <c r="B37" s="9" t="n">
        <f aca="false">B35*SQRT(5/6)</f>
        <v>1.54139619248986E-010</v>
      </c>
      <c r="C37" s="0" t="s">
        <v>50</v>
      </c>
      <c r="E37" s="0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2009-01-23T10:19:39.00Z</dcterms:created>
  <dc:creator>Iskander Zharkenov</dc:creator>
  <cp:lastModifiedBy>Iskander Zharkenov</cp:lastModifiedBy>
  <dcterms:modified xsi:type="dcterms:W3CDTF">2012-12-10T08:18:46.00Z</dcterms:modified>
  <cp:revision>0</cp:revision>
</cp:coreProperties>
</file>