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ToC" sheetId="1" state="visible" r:id="rId2"/>
    <sheet name="A" sheetId="2" state="visible" r:id="rId3"/>
    <sheet name="B2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<sst xmlns="http://schemas.openxmlformats.org/spreadsheetml/2006/main" count="127" uniqueCount="76">
  <si>
    <t>AU</t>
  </si>
  <si>
    <t>=</t>
  </si>
  <si>
    <t>km</t>
  </si>
  <si>
    <t>sidereal year</t>
  </si>
  <si>
    <t>days</t>
  </si>
  <si>
    <t>gravitational constant (G)</t>
  </si>
  <si>
    <t>m3 kg−1 s−2</t>
  </si>
  <si>
    <t>Boltzmann constant (k)</t>
  </si>
  <si>
    <t>joules/kelvin (J/K)</t>
  </si>
  <si>
    <t>Wien's Constant (b)</t>
  </si>
  <si>
    <t>m K</t>
  </si>
  <si>
    <t>Earth mass</t>
  </si>
  <si>
    <t>kg</t>
  </si>
  <si>
    <t>Earth radius (mean)</t>
  </si>
  <si>
    <t>Sun mass</t>
  </si>
  <si>
    <t>Sun radius (mean)</t>
  </si>
  <si>
    <t>Saturn radius</t>
  </si>
  <si>
    <t>Wien's const</t>
  </si>
  <si>
    <t>Stefan-Boltzmann constant (σ)</t>
  </si>
  <si>
    <t>speed of light in vacuum</t>
  </si>
  <si>
    <t>m/s</t>
  </si>
  <si>
    <t>Boltzmann constant</t>
  </si>
  <si>
    <t>g</t>
  </si>
  <si>
    <t>m/s2</t>
  </si>
  <si>
    <t>Sun surface temperature</t>
  </si>
  <si>
    <t>K</t>
  </si>
  <si>
    <t>Sun luminosity</t>
  </si>
  <si>
    <t>W</t>
  </si>
  <si>
    <t>proton mass</t>
  </si>
  <si>
    <t>parsec</t>
  </si>
  <si>
    <t>light-years</t>
  </si>
  <si>
    <t>light-year</t>
  </si>
  <si>
    <t>parsecs</t>
  </si>
  <si>
    <t>ro</t>
  </si>
  <si>
    <t>kg/m3</t>
  </si>
  <si>
    <t>(A1)</t>
  </si>
  <si>
    <t>(A2)</t>
  </si>
  <si>
    <t>Rdm</t>
  </si>
  <si>
    <t>kpc</t>
  </si>
  <si>
    <t>(A3)</t>
  </si>
  <si>
    <t>m</t>
  </si>
  <si>
    <t>#</t>
  </si>
  <si>
    <t>WIMPs</t>
  </si>
  <si>
    <t>(A4)</t>
  </si>
  <si>
    <t>v_s</t>
  </si>
  <si>
    <t>(A5)</t>
  </si>
  <si>
    <t>Ek</t>
  </si>
  <si>
    <t>J</t>
  </si>
  <si>
    <t>lambda_0</t>
  </si>
  <si>
    <t>nm</t>
  </si>
  <si>
    <t>lambda</t>
  </si>
  <si>
    <t>z</t>
  </si>
  <si>
    <t>(B1)</t>
  </si>
  <si>
    <t>v</t>
  </si>
  <si>
    <t>km/s</t>
  </si>
  <si>
    <t>(B2)</t>
  </si>
  <si>
    <t>D</t>
  </si>
  <si>
    <t>Mpc</t>
  </si>
  <si>
    <t>(B3)</t>
  </si>
  <si>
    <t>ratio</t>
  </si>
  <si>
    <t>(B4)</t>
  </si>
  <si>
    <t>t_em — t_0</t>
  </si>
  <si>
    <t>s</t>
  </si>
  <si>
    <t>yrs</t>
  </si>
  <si>
    <t>(B5)</t>
  </si>
  <si>
    <t>t</t>
  </si>
  <si>
    <t>pc</t>
  </si>
  <si>
    <t>(B6)</t>
  </si>
  <si>
    <t>M</t>
  </si>
  <si>
    <t>M_S</t>
  </si>
  <si>
    <t>R</t>
  </si>
  <si>
    <t>(B8)</t>
  </si>
  <si>
    <t>M_LMC</t>
  </si>
  <si>
    <t>r_orb</t>
  </si>
  <si>
    <t>M_MW</t>
  </si>
  <si>
    <t>a_g/a_T</t>
  </si>
</sst>
</file>

<file path=xl/styles.xml><?xml version="1.0" encoding="utf-8"?>
<styleSheet xmlns="http://schemas.openxmlformats.org/spreadsheetml/2006/main">
  <numFmts count="7">
    <numFmt formatCode="GENERAL" numFmtId="164"/>
    <numFmt formatCode="#,##0_р_.;\-#,##0_р_." numFmtId="165"/>
    <numFmt formatCode="0.00E+00" numFmtId="166"/>
    <numFmt formatCode="0.00" numFmtId="167"/>
    <numFmt formatCode="0.000" numFmtId="168"/>
    <numFmt formatCode="0.00000" numFmtId="169"/>
    <numFmt formatCode="0.00E+000" numFmtId="170"/>
  </numFmts>
  <fonts count="6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333333"/>
      <sz val="10"/>
    </font>
    <font>
      <name val="Arial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6" xfId="0"/>
    <xf applyAlignment="true" applyBorder="false" applyFont="true" applyProtection="false" borderId="0" fillId="0" fontId="0" numFmtId="165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5" numFmtId="164" xfId="0"/>
    <xf applyAlignment="false" applyBorder="false" applyFont="false" applyProtection="false" borderId="0" fillId="0" fontId="0" numFmtId="167" xfId="0"/>
    <xf applyAlignment="false" applyBorder="false" applyFont="false" applyProtection="false" borderId="0" fillId="0" fontId="0" numFmtId="168" xfId="0"/>
    <xf applyAlignment="false" applyBorder="false" applyFont="false" applyProtection="false" borderId="0" fillId="0" fontId="0" numFmtId="169" xfId="0"/>
    <xf applyAlignment="false" applyBorder="false" applyFont="false" applyProtection="false" borderId="0" fillId="0" fontId="0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C13" activeCellId="0" pane="topLeft" sqref="C13"/>
    </sheetView>
  </sheetViews>
  <cols>
    <col collapsed="false" hidden="false" max="1" min="1" style="1" width="31.321568627451"/>
    <col collapsed="false" hidden="false" max="2" min="2" style="1" width="8.25882352941177"/>
    <col collapsed="false" hidden="false" max="3" min="3" style="2" width="14.5058823529412"/>
    <col collapsed="false" hidden="false" max="1025" min="4" style="1" width="9.45882352941177"/>
  </cols>
  <sheetData>
    <row collapsed="false" customFormat="false" customHeight="false" hidden="false" ht="12.1" outlineLevel="0" r="1">
      <c r="A1" s="1" t="s">
        <v>0</v>
      </c>
      <c r="B1" s="3" t="s">
        <v>1</v>
      </c>
      <c r="C1" s="4" t="n">
        <f aca="false">1.49597870691*10^8</f>
        <v>149597870.691</v>
      </c>
      <c r="D1" s="1" t="s">
        <v>2</v>
      </c>
    </row>
    <row collapsed="false" customFormat="false" customHeight="false" hidden="false" ht="12.1" outlineLevel="0" r="2">
      <c r="A2" s="1" t="s">
        <v>3</v>
      </c>
      <c r="B2" s="3" t="s">
        <v>1</v>
      </c>
      <c r="C2" s="4" t="n">
        <v>365.2564</v>
      </c>
      <c r="D2" s="1" t="s">
        <v>4</v>
      </c>
    </row>
    <row collapsed="false" customFormat="false" customHeight="false" hidden="false" ht="12.1" outlineLevel="0" r="3">
      <c r="A3" s="5" t="s">
        <v>5</v>
      </c>
      <c r="B3" s="3" t="s">
        <v>1</v>
      </c>
      <c r="C3" s="4" t="n">
        <f aca="false">6.673*10^(-11)</f>
        <v>6.673E-011</v>
      </c>
      <c r="D3" s="1" t="s">
        <v>6</v>
      </c>
    </row>
    <row collapsed="false" customFormat="false" customHeight="false" hidden="false" ht="12.1" outlineLevel="0" r="4">
      <c r="A4" s="5" t="s">
        <v>7</v>
      </c>
      <c r="B4" s="3" t="s">
        <v>1</v>
      </c>
      <c r="C4" s="4" t="n">
        <f aca="false">1.380648*10^(-23)</f>
        <v>1.380648E-023</v>
      </c>
      <c r="D4" s="5" t="s">
        <v>8</v>
      </c>
    </row>
    <row collapsed="false" customFormat="false" customHeight="false" hidden="false" ht="12.1" outlineLevel="0" r="5">
      <c r="A5" s="1" t="s">
        <v>9</v>
      </c>
      <c r="B5" s="3" t="s">
        <v>1</v>
      </c>
      <c r="C5" s="4" t="n">
        <v>0.0028977685</v>
      </c>
      <c r="D5" s="1" t="s">
        <v>10</v>
      </c>
    </row>
    <row collapsed="false" customFormat="false" customHeight="false" hidden="false" ht="12.1" outlineLevel="0" r="6">
      <c r="A6" s="1" t="s">
        <v>11</v>
      </c>
      <c r="B6" s="3" t="s">
        <v>1</v>
      </c>
      <c r="C6" s="2" t="n">
        <f aca="false">5.97219*10^24</f>
        <v>5.97219E+024</v>
      </c>
      <c r="D6" s="1" t="s">
        <v>12</v>
      </c>
    </row>
    <row collapsed="false" customFormat="false" customHeight="false" hidden="false" ht="12.1" outlineLevel="0" r="7">
      <c r="A7" s="1" t="s">
        <v>13</v>
      </c>
      <c r="B7" s="3" t="s">
        <v>1</v>
      </c>
      <c r="C7" s="2" t="n">
        <f aca="false">6.371*10^3</f>
        <v>6371</v>
      </c>
      <c r="D7" s="1" t="s">
        <v>2</v>
      </c>
    </row>
    <row collapsed="false" customFormat="false" customHeight="false" hidden="false" ht="12.1" outlineLevel="0" r="8">
      <c r="A8" s="1" t="s">
        <v>14</v>
      </c>
      <c r="B8" s="3" t="s">
        <v>1</v>
      </c>
      <c r="C8" s="2" t="n">
        <f aca="false">1.9891*10^30</f>
        <v>1.9891E+030</v>
      </c>
      <c r="D8" s="1" t="s">
        <v>12</v>
      </c>
    </row>
    <row collapsed="false" customFormat="false" customHeight="false" hidden="false" ht="12.1" outlineLevel="0" r="9">
      <c r="A9" s="1" t="s">
        <v>15</v>
      </c>
      <c r="B9" s="3" t="s">
        <v>1</v>
      </c>
      <c r="C9" s="2" t="n">
        <f aca="false">6.95508*10^5</f>
        <v>695508</v>
      </c>
      <c r="D9" s="1" t="s">
        <v>2</v>
      </c>
    </row>
    <row collapsed="false" customFormat="false" customHeight="false" hidden="false" ht="12.1" outlineLevel="0" r="10">
      <c r="A10" s="1" t="s">
        <v>16</v>
      </c>
      <c r="B10" s="3" t="s">
        <v>1</v>
      </c>
      <c r="C10" s="2" t="n">
        <f aca="false">5.8232*10^4</f>
        <v>58232</v>
      </c>
      <c r="D10" s="1" t="s">
        <v>2</v>
      </c>
    </row>
    <row collapsed="false" customFormat="false" customHeight="false" hidden="false" ht="12.1" outlineLevel="0" r="11">
      <c r="A11" s="1" t="s">
        <v>17</v>
      </c>
      <c r="B11" s="3" t="s">
        <v>1</v>
      </c>
      <c r="C11" s="2" t="n">
        <f aca="false">0.0028977685</f>
        <v>0.0028977685</v>
      </c>
    </row>
    <row collapsed="false" customFormat="false" customHeight="false" hidden="false" ht="12.1" outlineLevel="0" r="12">
      <c r="A12" s="1" t="s">
        <v>18</v>
      </c>
      <c r="B12" s="3" t="s">
        <v>1</v>
      </c>
      <c r="C12" s="2" t="n">
        <f aca="false">5.6703*10^(-8)</f>
        <v>5.6703E-008</v>
      </c>
    </row>
    <row collapsed="false" customFormat="false" customHeight="false" hidden="false" ht="12.1" outlineLevel="0" r="13">
      <c r="A13" s="5" t="s">
        <v>19</v>
      </c>
      <c r="B13" s="3" t="s">
        <v>1</v>
      </c>
      <c r="C13" s="2" t="n">
        <f aca="false">2.99792458*10^8</f>
        <v>299792458</v>
      </c>
      <c r="D13" s="1" t="s">
        <v>20</v>
      </c>
    </row>
    <row collapsed="false" customFormat="false" customHeight="false" hidden="false" ht="12.1" outlineLevel="0" r="14">
      <c r="A14" s="5" t="s">
        <v>21</v>
      </c>
      <c r="B14" s="3" t="s">
        <v>1</v>
      </c>
      <c r="C14" s="2" t="n">
        <f aca="false">1.380648*10^(-23)</f>
        <v>1.380648E-023</v>
      </c>
    </row>
    <row collapsed="false" customFormat="false" customHeight="false" hidden="false" ht="12.1" outlineLevel="0" r="15">
      <c r="A15" s="1" t="s">
        <v>22</v>
      </c>
      <c r="B15" s="3" t="s">
        <v>1</v>
      </c>
      <c r="C15" s="2" t="n">
        <v>9.82</v>
      </c>
      <c r="D15" s="1" t="s">
        <v>23</v>
      </c>
    </row>
    <row collapsed="false" customFormat="false" customHeight="false" hidden="false" ht="12.1" outlineLevel="0" r="16">
      <c r="A16" s="1" t="s">
        <v>24</v>
      </c>
      <c r="B16" s="3" t="s">
        <v>1</v>
      </c>
      <c r="C16" s="2" t="n">
        <v>5777</v>
      </c>
      <c r="D16" s="1" t="s">
        <v>25</v>
      </c>
    </row>
    <row collapsed="false" customFormat="false" customHeight="false" hidden="false" ht="12.1" outlineLevel="0" r="17">
      <c r="A17" s="1" t="s">
        <v>26</v>
      </c>
      <c r="B17" s="3" t="s">
        <v>1</v>
      </c>
      <c r="C17" s="2" t="n">
        <f aca="false">3.83*10^26</f>
        <v>3.83E+026</v>
      </c>
      <c r="D17" s="1" t="s">
        <v>27</v>
      </c>
    </row>
    <row collapsed="false" customFormat="false" customHeight="false" hidden="false" ht="12.1" outlineLevel="0" r="18">
      <c r="A18" s="1" t="s">
        <v>28</v>
      </c>
      <c r="B18" s="3" t="s">
        <v>1</v>
      </c>
      <c r="C18" s="2" t="n">
        <f aca="false">1.6726217*10^(-27)</f>
        <v>1.6726217E-027</v>
      </c>
      <c r="D18" s="1" t="s">
        <v>12</v>
      </c>
    </row>
    <row collapsed="false" customFormat="false" customHeight="false" hidden="false" ht="12.1" outlineLevel="0" r="19">
      <c r="A19" s="1" t="s">
        <v>29</v>
      </c>
      <c r="B19" s="3" t="s">
        <v>1</v>
      </c>
      <c r="C19" s="2" t="n">
        <v>206265</v>
      </c>
      <c r="D19" s="1" t="s">
        <v>0</v>
      </c>
    </row>
    <row collapsed="false" customFormat="false" customHeight="false" hidden="false" ht="12.1" outlineLevel="0" r="20">
      <c r="A20" s="1" t="s">
        <v>29</v>
      </c>
      <c r="B20" s="3" t="s">
        <v>1</v>
      </c>
      <c r="C20" s="2" t="n">
        <v>3.26</v>
      </c>
      <c r="D20" s="1" t="s">
        <v>30</v>
      </c>
    </row>
    <row collapsed="false" customFormat="false" customHeight="false" hidden="false" ht="12.1" outlineLevel="0" r="21">
      <c r="A21" s="1" t="s">
        <v>31</v>
      </c>
      <c r="B21" s="3" t="s">
        <v>1</v>
      </c>
      <c r="C21" s="2" t="n">
        <f aca="false">1/C20</f>
        <v>0.306748466257669</v>
      </c>
      <c r="D21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4" activeCellId="0" pane="topLeft" sqref="B1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33</v>
      </c>
      <c r="B1" s="0" t="n">
        <f aca="false">0.054*ToC!C8/((ToC!C19*ToC!C1*1000)^3)</f>
        <v>3.65592702049834E-021</v>
      </c>
      <c r="C1" s="0" t="s">
        <v>34</v>
      </c>
      <c r="F1" s="0" t="s">
        <v>35</v>
      </c>
    </row>
    <row collapsed="false" customFormat="false" customHeight="false" hidden="false" ht="12.1" outlineLevel="0" r="3">
      <c r="A3" s="0" t="s">
        <v>33</v>
      </c>
      <c r="B3" s="0" t="n">
        <f aca="false">((10^10)/(4/3*PI()*(4000)^3))*(ToC!C8/((ToC!C19*ToC!C1*1000)^3))</f>
        <v>2.52542906638688E-021</v>
      </c>
      <c r="C3" s="0" t="s">
        <v>34</v>
      </c>
      <c r="F3" s="0" t="s">
        <v>36</v>
      </c>
    </row>
    <row collapsed="false" customFormat="false" customHeight="false" hidden="false" ht="12.1" outlineLevel="0" r="5">
      <c r="A5" s="0" t="s">
        <v>37</v>
      </c>
      <c r="B5" s="0" t="n">
        <f aca="false">(200)^(1/3)*8</f>
        <v>46.7842838114059</v>
      </c>
      <c r="C5" s="0" t="s">
        <v>38</v>
      </c>
      <c r="F5" s="0" t="s">
        <v>39</v>
      </c>
    </row>
    <row collapsed="false" customFormat="false" customHeight="false" hidden="false" ht="12.1" outlineLevel="0" r="6">
      <c r="A6" s="0" t="s">
        <v>33</v>
      </c>
      <c r="B6" s="6" t="n">
        <f aca="false">((10^10)/(4/3*PI()*(8000)^3))*(ToC!C8/((ToC!C19*ToC!C1*1000)^3))</f>
        <v>3.1567863329836E-022</v>
      </c>
      <c r="C6" s="0" t="s">
        <v>34</v>
      </c>
    </row>
    <row collapsed="false" customFormat="false" customHeight="false" hidden="false" ht="12.1" outlineLevel="0" r="8">
      <c r="A8" s="0" t="s">
        <v>40</v>
      </c>
      <c r="B8" s="0" t="n">
        <f aca="false">B6*1</f>
        <v>3.1567863329836E-022</v>
      </c>
      <c r="C8" s="0" t="s">
        <v>12</v>
      </c>
    </row>
    <row collapsed="false" customFormat="false" customHeight="false" hidden="false" ht="12.1" outlineLevel="0" r="9">
      <c r="A9" s="0" t="s">
        <v>41</v>
      </c>
      <c r="B9" s="7" t="n">
        <f aca="false">B8/(1.6726217*10^(-27)*100)</f>
        <v>1887.3283378923</v>
      </c>
      <c r="C9" s="0" t="s">
        <v>42</v>
      </c>
      <c r="F9" s="0" t="s">
        <v>43</v>
      </c>
    </row>
    <row collapsed="false" customFormat="false" customHeight="false" hidden="false" ht="12.1" outlineLevel="0" r="11">
      <c r="A11" s="0" t="s">
        <v>44</v>
      </c>
      <c r="B11" s="6" t="n">
        <f aca="false">220*10^3</f>
        <v>220000</v>
      </c>
      <c r="C11" s="0" t="s">
        <v>20</v>
      </c>
    </row>
    <row collapsed="false" customFormat="false" customHeight="false" hidden="false" ht="12.1" outlineLevel="0" r="12">
      <c r="A12" s="0" t="s">
        <v>41</v>
      </c>
      <c r="B12" s="0" t="n">
        <f aca="false">B9*B11</f>
        <v>415212234.336306</v>
      </c>
      <c r="C12" s="0" t="s">
        <v>42</v>
      </c>
      <c r="F12" s="0" t="s">
        <v>45</v>
      </c>
    </row>
    <row collapsed="false" customFormat="false" customHeight="false" hidden="false" ht="12.1" outlineLevel="0" r="14">
      <c r="A14" s="0" t="s">
        <v>46</v>
      </c>
      <c r="B14" s="0" t="n">
        <f aca="false">ToC!C18*100*(B11^2)/2</f>
        <v>4.047744514E-015</v>
      </c>
      <c r="C14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2" activeCellId="0" pane="topLeft" sqref="B3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2">
      <c r="A2" s="0" t="s">
        <v>48</v>
      </c>
      <c r="B2" s="0" t="n">
        <v>393.3</v>
      </c>
      <c r="C2" s="0" t="s">
        <v>49</v>
      </c>
    </row>
    <row collapsed="false" customFormat="false" customHeight="false" hidden="false" ht="12.1" outlineLevel="0" r="3">
      <c r="A3" s="0" t="s">
        <v>50</v>
      </c>
      <c r="B3" s="0" t="n">
        <v>403.2</v>
      </c>
      <c r="C3" s="0" t="s">
        <v>49</v>
      </c>
    </row>
    <row collapsed="false" customFormat="false" customHeight="false" hidden="false" ht="12.1" outlineLevel="0" r="5">
      <c r="A5" s="0" t="s">
        <v>51</v>
      </c>
      <c r="B5" s="8" t="n">
        <f aca="false">(B3-B2)/B2</f>
        <v>0.0251716247139588</v>
      </c>
      <c r="E5" s="0" t="s">
        <v>52</v>
      </c>
    </row>
    <row collapsed="false" customFormat="false" customHeight="false" hidden="false" ht="12.1" outlineLevel="0" r="7">
      <c r="A7" s="0" t="s">
        <v>53</v>
      </c>
      <c r="B7" s="0" t="n">
        <f aca="false">ToC!C13*((1+B5)^2-1)/((1+B5)^2+1)</f>
        <v>7451316.73265709</v>
      </c>
      <c r="C7" s="0" t="s">
        <v>20</v>
      </c>
    </row>
    <row collapsed="false" customFormat="false" customHeight="false" hidden="false" ht="12.1" outlineLevel="0" r="8">
      <c r="B8" s="7" t="n">
        <f aca="false">B7/1000</f>
        <v>7451.31673265709</v>
      </c>
      <c r="C8" s="0" t="s">
        <v>54</v>
      </c>
      <c r="E8" s="0" t="s">
        <v>55</v>
      </c>
    </row>
    <row collapsed="false" customFormat="false" customHeight="false" hidden="false" ht="12.1" outlineLevel="0" r="10">
      <c r="A10" s="0" t="s">
        <v>56</v>
      </c>
      <c r="B10" s="7" t="n">
        <f aca="false">B8/71</f>
        <v>104.94812299517</v>
      </c>
      <c r="C10" s="0" t="s">
        <v>57</v>
      </c>
      <c r="E10" s="0" t="s">
        <v>58</v>
      </c>
    </row>
    <row collapsed="false" customFormat="false" customHeight="false" hidden="false" ht="12.1" outlineLevel="0" r="12">
      <c r="A12" s="0" t="s">
        <v>59</v>
      </c>
      <c r="B12" s="9" t="n">
        <f aca="false">B3/B2</f>
        <v>1.02517162471396</v>
      </c>
      <c r="E12" s="0" t="s">
        <v>60</v>
      </c>
    </row>
    <row collapsed="false" customFormat="false" customHeight="false" hidden="false" ht="12.1" outlineLevel="0" r="14">
      <c r="A14" s="0" t="s">
        <v>61</v>
      </c>
      <c r="B14" s="0" t="n">
        <f aca="false">-B5/71*(10^6*ToC!C19*ToC!C1)</f>
        <v>-10939660707734200</v>
      </c>
      <c r="C14" s="0" t="s">
        <v>62</v>
      </c>
    </row>
    <row collapsed="false" customFormat="false" customHeight="false" hidden="false" ht="12.1" outlineLevel="0" r="15">
      <c r="B15" s="10" t="n">
        <f aca="false">B14/(ToC!C2*24*3600)</f>
        <v>-346650855.061139</v>
      </c>
      <c r="C15" s="0" t="s">
        <v>63</v>
      </c>
      <c r="E15" s="0" t="s">
        <v>64</v>
      </c>
    </row>
    <row collapsed="false" customFormat="false" customHeight="false" hidden="false" ht="12.1" outlineLevel="0" r="17">
      <c r="A17" s="0" t="s">
        <v>65</v>
      </c>
      <c r="B17" s="0" t="n">
        <f aca="false">B14*ToC!C13</f>
        <v>-3.27962777325766E+024</v>
      </c>
      <c r="C17" s="0" t="s">
        <v>40</v>
      </c>
    </row>
    <row collapsed="false" customFormat="false" customHeight="false" hidden="false" ht="12.1" outlineLevel="0" r="18">
      <c r="B18" s="0" t="n">
        <f aca="false">B17/(ToC!C19*ToC!C1*1000)</f>
        <v>-106285397.814806</v>
      </c>
      <c r="C18" s="0" t="s">
        <v>66</v>
      </c>
    </row>
    <row collapsed="false" customFormat="false" customHeight="false" hidden="false" ht="12.1" outlineLevel="0" r="19">
      <c r="B19" s="7" t="n">
        <f aca="false">B18/(10^6)</f>
        <v>-106.285397814806</v>
      </c>
      <c r="C19" s="0" t="s">
        <v>57</v>
      </c>
      <c r="E19" s="0" t="s">
        <v>67</v>
      </c>
    </row>
    <row collapsed="false" customFormat="false" customHeight="false" hidden="false" ht="12.1" outlineLevel="0" r="21">
      <c r="A21" s="0" t="s">
        <v>68</v>
      </c>
      <c r="B21" s="0" t="n">
        <f aca="false">5*10^11</f>
        <v>500000000000</v>
      </c>
      <c r="C21" s="0" t="s">
        <v>69</v>
      </c>
    </row>
    <row collapsed="false" customFormat="false" customHeight="false" hidden="false" ht="12.1" outlineLevel="0" r="22">
      <c r="A22" s="0" t="s">
        <v>70</v>
      </c>
      <c r="B22" s="0" t="n">
        <v>50</v>
      </c>
      <c r="C22" s="0" t="s">
        <v>38</v>
      </c>
    </row>
    <row collapsed="false" customFormat="false" customHeight="false" hidden="false" ht="12.1" outlineLevel="0" r="23">
      <c r="A23" s="0" t="s">
        <v>70</v>
      </c>
      <c r="B23" s="0" t="n">
        <f aca="false">B22*1000*ToC!C19*ToC!C1*1000</f>
        <v>1.54284023990396E+021</v>
      </c>
      <c r="C23" s="0" t="s">
        <v>40</v>
      </c>
    </row>
    <row collapsed="false" customFormat="false" customHeight="false" hidden="false" ht="12.1" outlineLevel="0" r="24">
      <c r="A24" s="0" t="s">
        <v>65</v>
      </c>
      <c r="B24" s="0" t="n">
        <f aca="false">(((2*B23^3)/(B21*ToC!C8*ToC!C3)))^(1/2)</f>
        <v>10520165226469400</v>
      </c>
      <c r="C24" s="0" t="s">
        <v>62</v>
      </c>
    </row>
    <row collapsed="false" customFormat="false" customHeight="false" hidden="false" ht="12.1" outlineLevel="0" r="25">
      <c r="A25" s="0" t="s">
        <v>65</v>
      </c>
      <c r="B25" s="10" t="n">
        <f aca="false">B24/(ToC!C2*24*3600)</f>
        <v>333358078.332521</v>
      </c>
      <c r="C25" s="0" t="s">
        <v>63</v>
      </c>
      <c r="E25" s="0" t="s">
        <v>71</v>
      </c>
    </row>
    <row collapsed="false" customFormat="false" customHeight="false" hidden="false" ht="12.1" outlineLevel="0" r="27">
      <c r="A27" s="0" t="s">
        <v>72</v>
      </c>
      <c r="B27" s="0" t="n">
        <f aca="false">2*10^10</f>
        <v>20000000000</v>
      </c>
      <c r="C27" s="0" t="s">
        <v>69</v>
      </c>
    </row>
    <row collapsed="false" customFormat="false" customHeight="false" hidden="false" ht="12.1" outlineLevel="0" r="28">
      <c r="A28" s="0" t="s">
        <v>70</v>
      </c>
      <c r="B28" s="0" t="n">
        <v>2.2</v>
      </c>
      <c r="C28" s="0" t="s">
        <v>38</v>
      </c>
    </row>
    <row collapsed="false" customFormat="false" customHeight="false" hidden="false" ht="12.1" outlineLevel="0" r="29">
      <c r="A29" s="0" t="s">
        <v>73</v>
      </c>
      <c r="B29" s="0" t="n">
        <v>50</v>
      </c>
      <c r="C29" s="0" t="s">
        <v>38</v>
      </c>
    </row>
    <row collapsed="false" customFormat="false" customHeight="false" hidden="false" ht="12.1" outlineLevel="0" r="30">
      <c r="A30" s="0" t="s">
        <v>74</v>
      </c>
      <c r="B30" s="0" t="n">
        <f aca="false">2*10^12</f>
        <v>2000000000000</v>
      </c>
      <c r="C30" s="0" t="s">
        <v>69</v>
      </c>
    </row>
    <row collapsed="false" customFormat="false" customHeight="false" hidden="false" ht="12.1" outlineLevel="0" r="32">
      <c r="A32" s="0" t="s">
        <v>75</v>
      </c>
      <c r="B32" s="7" t="n">
        <f aca="false">(B27*B29^2*(B29-B28)^2)/(B28^2*B30*(B29^2-(B29-B28)^2))</f>
        <v>54.8515500285007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2009-01-23T10:19:39.00Z</dcterms:created>
  <dc:creator>Iskander Zharkenov</dc:creator>
  <cp:lastModifiedBy>Iskander Zharkenov</cp:lastModifiedBy>
  <dcterms:modified xsi:type="dcterms:W3CDTF">2012-12-10T08:18:46.00Z</dcterms:modified>
  <cp:revision>0</cp:revision>
</cp:coreProperties>
</file>