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7220" windowHeight="7944" activeTab="1"/>
  </bookViews>
  <sheets>
    <sheet name="ToC" sheetId="1" r:id="rId1"/>
    <sheet name="A" sheetId="2" r:id="rId2"/>
  </sheets>
  <calcPr calcId="125725"/>
</workbook>
</file>

<file path=xl/calcChain.xml><?xml version="1.0" encoding="utf-8"?>
<calcChain xmlns="http://schemas.openxmlformats.org/spreadsheetml/2006/main">
  <c r="B33" i="2"/>
  <c r="B31"/>
  <c r="B27"/>
  <c r="B26"/>
  <c r="B28"/>
  <c r="C15" i="1"/>
  <c r="B6" i="2"/>
  <c r="B5"/>
  <c r="B8" s="1"/>
  <c r="B12" s="1"/>
  <c r="B15" s="1"/>
  <c r="B16" s="1"/>
  <c r="B19" s="1"/>
  <c r="B20" s="1"/>
  <c r="B21" s="1"/>
  <c r="B24" s="1"/>
  <c r="B3"/>
  <c r="C14" i="1"/>
  <c r="C13"/>
  <c r="C12"/>
  <c r="C11"/>
  <c r="C10"/>
  <c r="C9"/>
  <c r="C8"/>
  <c r="C7"/>
  <c r="C6"/>
  <c r="C4"/>
  <c r="C3"/>
  <c r="C1"/>
  <c r="B11" i="2" l="1"/>
  <c r="B13" s="1"/>
  <c r="B29"/>
  <c r="B7"/>
  <c r="B9" l="1"/>
</calcChain>
</file>

<file path=xl/sharedStrings.xml><?xml version="1.0" encoding="utf-8"?>
<sst xmlns="http://schemas.openxmlformats.org/spreadsheetml/2006/main" count="81" uniqueCount="53">
  <si>
    <t>AU</t>
  </si>
  <si>
    <t>=</t>
  </si>
  <si>
    <t>km</t>
  </si>
  <si>
    <t>sidereal year</t>
  </si>
  <si>
    <t>days</t>
  </si>
  <si>
    <t>gravitational constant (G)</t>
  </si>
  <si>
    <t>m3 kg−1 s−2</t>
  </si>
  <si>
    <t>Boltzmann constant (k)</t>
  </si>
  <si>
    <t>joules/kelvin (J/K)</t>
  </si>
  <si>
    <t>Wien's Constant (b)</t>
  </si>
  <si>
    <t>m K</t>
  </si>
  <si>
    <t>Earth mass</t>
  </si>
  <si>
    <t>kg</t>
  </si>
  <si>
    <t>Earth radius (mean)</t>
  </si>
  <si>
    <t>Sun mass</t>
  </si>
  <si>
    <t>Sun radius (mean)</t>
  </si>
  <si>
    <t>Saturn radius</t>
  </si>
  <si>
    <t>Wien's const</t>
  </si>
  <si>
    <t>Stefan-Boltzmann constant (σ)</t>
  </si>
  <si>
    <t>speed of light in vacuum</t>
  </si>
  <si>
    <t>m/s</t>
  </si>
  <si>
    <t>Boltzmann constant</t>
  </si>
  <si>
    <t>z =</t>
  </si>
  <si>
    <t>a(t)</t>
  </si>
  <si>
    <t>(A1)</t>
  </si>
  <si>
    <t>(A2)</t>
  </si>
  <si>
    <t>t0</t>
  </si>
  <si>
    <t>Ho</t>
  </si>
  <si>
    <t>D=</t>
  </si>
  <si>
    <t>light year (ly)</t>
  </si>
  <si>
    <t>ly</t>
  </si>
  <si>
    <t>s</t>
  </si>
  <si>
    <t>yrs</t>
  </si>
  <si>
    <t>t</t>
  </si>
  <si>
    <t>t_em=</t>
  </si>
  <si>
    <t>(A3)</t>
  </si>
  <si>
    <t>D_em</t>
  </si>
  <si>
    <t>(A4)</t>
  </si>
  <si>
    <t>parsec</t>
  </si>
  <si>
    <t>r</t>
  </si>
  <si>
    <t>alpha</t>
  </si>
  <si>
    <t>"</t>
  </si>
  <si>
    <t>D_A</t>
  </si>
  <si>
    <t>(A5)</t>
  </si>
  <si>
    <t>L</t>
  </si>
  <si>
    <t>b</t>
  </si>
  <si>
    <t>b_Sun</t>
  </si>
  <si>
    <t>W</t>
  </si>
  <si>
    <t>(A6)</t>
  </si>
  <si>
    <t>(A7)</t>
  </si>
  <si>
    <t>T</t>
  </si>
  <si>
    <t>K</t>
  </si>
  <si>
    <t>(A8)</t>
  </si>
</sst>
</file>

<file path=xl/styles.xml><?xml version="1.0" encoding="utf-8"?>
<styleSheet xmlns="http://schemas.openxmlformats.org/spreadsheetml/2006/main">
  <numFmts count="3">
    <numFmt numFmtId="166" formatCode="0.000"/>
    <numFmt numFmtId="170" formatCode="#,##0.000_);\(#,##0.000\)"/>
    <numFmt numFmtId="173" formatCode="0.000E+00"/>
  </numFmts>
  <fonts count="5"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rgb="FF333333"/>
      <name val="Helvetica"/>
      <family val="2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7" fontId="0" fillId="0" borderId="0" xfId="0" applyNumberFormat="1"/>
    <xf numFmtId="37" fontId="0" fillId="0" borderId="0" xfId="0" applyNumberFormat="1" applyAlignment="1">
      <alignment horizontal="center"/>
    </xf>
    <xf numFmtId="11" fontId="1" fillId="0" borderId="0" xfId="0" applyNumberFormat="1" applyFont="1"/>
    <xf numFmtId="37" fontId="0" fillId="0" borderId="0" xfId="0" applyNumberFormat="1" applyFont="1"/>
    <xf numFmtId="11" fontId="2" fillId="0" borderId="0" xfId="0" applyNumberFormat="1" applyFont="1"/>
    <xf numFmtId="0" fontId="2" fillId="0" borderId="0" xfId="0" applyFont="1"/>
    <xf numFmtId="11" fontId="0" fillId="0" borderId="0" xfId="0" applyNumberFormat="1" applyFont="1"/>
    <xf numFmtId="0" fontId="0" fillId="0" borderId="0" xfId="0" applyFont="1"/>
    <xf numFmtId="0" fontId="3" fillId="0" borderId="0" xfId="0" applyFont="1"/>
    <xf numFmtId="166" fontId="3" fillId="0" borderId="0" xfId="0" applyNumberFormat="1" applyFont="1"/>
    <xf numFmtId="37" fontId="3" fillId="0" borderId="0" xfId="0" applyNumberFormat="1" applyFont="1"/>
    <xf numFmtId="170" fontId="3" fillId="0" borderId="0" xfId="0" applyNumberFormat="1" applyFont="1"/>
    <xf numFmtId="11" fontId="3" fillId="0" borderId="0" xfId="0" applyNumberFormat="1" applyFont="1"/>
    <xf numFmtId="11" fontId="0" fillId="0" borderId="0" xfId="0" applyNumberFormat="1"/>
    <xf numFmtId="2" fontId="3" fillId="0" borderId="0" xfId="0" applyNumberFormat="1" applyFont="1"/>
    <xf numFmtId="173" fontId="3" fillId="0" borderId="0" xfId="0" applyNumberFormat="1" applyFont="1"/>
    <xf numFmtId="0" fontId="4" fillId="0" borderId="0" xfId="0" applyFont="1"/>
    <xf numFmtId="170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showGridLines="0" workbookViewId="0">
      <selection activeCell="D16" sqref="D16"/>
    </sheetView>
  </sheetViews>
  <sheetFormatPr defaultColWidth="9.109375" defaultRowHeight="13.8"/>
  <cols>
    <col min="1" max="1" width="22" style="4" bestFit="1" customWidth="1"/>
    <col min="2" max="2" width="8" style="4" customWidth="1"/>
    <col min="3" max="3" width="14" style="7" customWidth="1"/>
    <col min="4" max="16384" width="9.109375" style="4"/>
  </cols>
  <sheetData>
    <row r="1" spans="1:4">
      <c r="A1" s="1" t="s">
        <v>0</v>
      </c>
      <c r="B1" s="2" t="s">
        <v>1</v>
      </c>
      <c r="C1" s="3">
        <f>1.49597870691*10^8</f>
        <v>149597870.69099998</v>
      </c>
      <c r="D1" s="1" t="s">
        <v>2</v>
      </c>
    </row>
    <row r="2" spans="1:4">
      <c r="A2" s="1" t="s">
        <v>3</v>
      </c>
      <c r="B2" s="2" t="s">
        <v>1</v>
      </c>
      <c r="C2" s="5">
        <v>365.25639999999999</v>
      </c>
      <c r="D2" s="1" t="s">
        <v>4</v>
      </c>
    </row>
    <row r="3" spans="1:4">
      <c r="A3" s="6" t="s">
        <v>5</v>
      </c>
      <c r="B3" s="2" t="s">
        <v>1</v>
      </c>
      <c r="C3" s="5">
        <f>6.673*10^(-11)</f>
        <v>6.6729999999999999E-11</v>
      </c>
      <c r="D3" s="4" t="s">
        <v>6</v>
      </c>
    </row>
    <row r="4" spans="1:4">
      <c r="A4" s="6" t="s">
        <v>7</v>
      </c>
      <c r="B4" s="2" t="s">
        <v>1</v>
      </c>
      <c r="C4" s="5">
        <f>1.380648*10^(-23)</f>
        <v>1.3806480000000002E-23</v>
      </c>
      <c r="D4" s="6" t="s">
        <v>8</v>
      </c>
    </row>
    <row r="5" spans="1:4">
      <c r="A5" s="4" t="s">
        <v>9</v>
      </c>
      <c r="B5" s="2" t="s">
        <v>1</v>
      </c>
      <c r="C5" s="5">
        <v>2.8977685E-3</v>
      </c>
      <c r="D5" s="1" t="s">
        <v>10</v>
      </c>
    </row>
    <row r="6" spans="1:4">
      <c r="A6" s="1" t="s">
        <v>11</v>
      </c>
      <c r="B6" s="2" t="s">
        <v>1</v>
      </c>
      <c r="C6" s="7">
        <f>5.97219*10^24</f>
        <v>5.9721900000000004E+24</v>
      </c>
      <c r="D6" s="1" t="s">
        <v>12</v>
      </c>
    </row>
    <row r="7" spans="1:4">
      <c r="A7" s="1" t="s">
        <v>13</v>
      </c>
      <c r="B7" s="2" t="s">
        <v>1</v>
      </c>
      <c r="C7" s="7">
        <f>6.371*10^3</f>
        <v>6371</v>
      </c>
      <c r="D7" s="1" t="s">
        <v>2</v>
      </c>
    </row>
    <row r="8" spans="1:4">
      <c r="A8" s="1" t="s">
        <v>14</v>
      </c>
      <c r="B8" s="2" t="s">
        <v>1</v>
      </c>
      <c r="C8" s="7">
        <f>1.9891*10^30</f>
        <v>1.9891000000000002E+30</v>
      </c>
      <c r="D8" s="1" t="s">
        <v>12</v>
      </c>
    </row>
    <row r="9" spans="1:4">
      <c r="A9" s="1" t="s">
        <v>15</v>
      </c>
      <c r="B9" s="2" t="s">
        <v>1</v>
      </c>
      <c r="C9" s="7">
        <f>6.95508*10^5</f>
        <v>695508</v>
      </c>
      <c r="D9" s="1" t="s">
        <v>2</v>
      </c>
    </row>
    <row r="10" spans="1:4">
      <c r="A10" s="1" t="s">
        <v>16</v>
      </c>
      <c r="B10" s="2" t="s">
        <v>1</v>
      </c>
      <c r="C10" s="7">
        <f>5.8232*10^4</f>
        <v>58232</v>
      </c>
      <c r="D10" s="1" t="s">
        <v>2</v>
      </c>
    </row>
    <row r="11" spans="1:4">
      <c r="A11" t="s">
        <v>17</v>
      </c>
      <c r="C11" s="8">
        <f>0.0028977685</f>
        <v>2.8977685E-3</v>
      </c>
    </row>
    <row r="12" spans="1:4">
      <c r="A12" s="4" t="s">
        <v>18</v>
      </c>
      <c r="C12" s="7">
        <f>5.6703*10^(-8)</f>
        <v>5.6703000000000002E-8</v>
      </c>
    </row>
    <row r="13" spans="1:4">
      <c r="A13" s="6" t="s">
        <v>19</v>
      </c>
      <c r="C13" s="7">
        <f>2.99792458*10^8</f>
        <v>299792458</v>
      </c>
      <c r="D13" s="1" t="s">
        <v>20</v>
      </c>
    </row>
    <row r="14" spans="1:4">
      <c r="A14" s="6" t="s">
        <v>21</v>
      </c>
      <c r="C14" s="7">
        <f>1.380648*10^(-23)</f>
        <v>1.3806480000000002E-23</v>
      </c>
    </row>
    <row r="15" spans="1:4">
      <c r="A15" s="1" t="s">
        <v>29</v>
      </c>
      <c r="C15" s="14">
        <f>9.460536207*10^12</f>
        <v>9460536207000</v>
      </c>
      <c r="D15" s="1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3"/>
  <sheetViews>
    <sheetView showGridLines="0" tabSelected="1" workbookViewId="0"/>
  </sheetViews>
  <sheetFormatPr defaultRowHeight="13.2"/>
  <cols>
    <col min="1" max="1" width="8.88671875" style="9"/>
    <col min="2" max="2" width="31.88671875" style="9" customWidth="1"/>
    <col min="3" max="3" width="26.44140625" style="9" bestFit="1" customWidth="1"/>
    <col min="4" max="16384" width="8.88671875" style="9"/>
  </cols>
  <sheetData>
    <row r="1" spans="1:4">
      <c r="A1" s="9" t="s">
        <v>22</v>
      </c>
      <c r="B1" s="9">
        <v>5.34</v>
      </c>
    </row>
    <row r="3" spans="1:4">
      <c r="A3" s="9" t="s">
        <v>23</v>
      </c>
      <c r="B3" s="10">
        <f>1/(1+B1)</f>
        <v>0.15772870662460567</v>
      </c>
      <c r="D3" s="9" t="s">
        <v>24</v>
      </c>
    </row>
    <row r="5" spans="1:4">
      <c r="A5" s="9" t="s">
        <v>27</v>
      </c>
      <c r="B5" s="9">
        <f>71*1000/(3.08568*10^16)*31558152.96/(10^6)</f>
        <v>7.2613779139768229E-11</v>
      </c>
      <c r="C5" s="9" t="s">
        <v>32</v>
      </c>
    </row>
    <row r="6" spans="1:4">
      <c r="A6" s="9" t="s">
        <v>27</v>
      </c>
      <c r="B6" s="9">
        <f>71*1000/(3.08568*10^16)/(10^6)</f>
        <v>2.3009514920536155E-18</v>
      </c>
      <c r="C6" s="9" t="s">
        <v>31</v>
      </c>
    </row>
    <row r="7" spans="1:4">
      <c r="A7" s="9" t="s">
        <v>34</v>
      </c>
      <c r="B7" s="12">
        <f>(2*(B3)^(3/2))/(3*B5)</f>
        <v>575116482.21524978</v>
      </c>
    </row>
    <row r="8" spans="1:4">
      <c r="A8" s="9" t="s">
        <v>26</v>
      </c>
      <c r="B8" s="12">
        <f>(2*(1)^(3/2))/(3*B5)</f>
        <v>9180993945.8385086</v>
      </c>
    </row>
    <row r="9" spans="1:4">
      <c r="A9" s="9" t="s">
        <v>33</v>
      </c>
      <c r="B9" s="12">
        <f>B8-B7</f>
        <v>8605877463.6232586</v>
      </c>
      <c r="C9" s="9" t="s">
        <v>32</v>
      </c>
      <c r="D9" s="9" t="s">
        <v>25</v>
      </c>
    </row>
    <row r="10" spans="1:4">
      <c r="B10" s="12"/>
    </row>
    <row r="11" spans="1:4">
      <c r="A11" s="9" t="s">
        <v>34</v>
      </c>
      <c r="B11" s="12">
        <f>(2*(B3)^(3/2))/(3*B6)</f>
        <v>1.8149613915565976E+16</v>
      </c>
    </row>
    <row r="12" spans="1:4">
      <c r="A12" s="17" t="s">
        <v>26</v>
      </c>
      <c r="B12" s="18">
        <f>B8*60*60*24*365.2564</f>
        <v>2.8973521126760563E+17</v>
      </c>
      <c r="C12" s="9" t="s">
        <v>31</v>
      </c>
    </row>
    <row r="13" spans="1:4">
      <c r="A13" s="9" t="s">
        <v>33</v>
      </c>
      <c r="B13" s="12">
        <f>B12-B11</f>
        <v>2.7158559735203965E+17</v>
      </c>
      <c r="C13" s="9" t="s">
        <v>31</v>
      </c>
    </row>
    <row r="15" spans="1:4">
      <c r="A15" s="9" t="s">
        <v>28</v>
      </c>
      <c r="B15" s="13">
        <f>3*ToC!C13*B12*(1-B3^0.5)/1000</f>
        <v>1.5709124113537238E+23</v>
      </c>
      <c r="C15" s="9" t="s">
        <v>2</v>
      </c>
    </row>
    <row r="16" spans="1:4">
      <c r="B16" s="16">
        <f>B15/(ToC!C15)</f>
        <v>16604898252.927576</v>
      </c>
      <c r="C16" s="9" t="s">
        <v>30</v>
      </c>
      <c r="D16" s="9" t="s">
        <v>35</v>
      </c>
    </row>
    <row r="19" spans="1:4">
      <c r="A19" s="9" t="s">
        <v>36</v>
      </c>
      <c r="B19" s="16">
        <f>B16*B3</f>
        <v>2619069125.067441</v>
      </c>
      <c r="C19" s="9" t="s">
        <v>30</v>
      </c>
      <c r="D19" s="9" t="s">
        <v>37</v>
      </c>
    </row>
    <row r="20" spans="1:4">
      <c r="A20" s="9" t="s">
        <v>36</v>
      </c>
      <c r="B20" s="16">
        <f>B19*ToC!C15</f>
        <v>2.4777798286336338E+22</v>
      </c>
      <c r="C20" s="9" t="s">
        <v>2</v>
      </c>
    </row>
    <row r="21" spans="1:4">
      <c r="A21" s="9" t="s">
        <v>42</v>
      </c>
      <c r="B21" s="11">
        <f>B20/(3.08567802*10^13)</f>
        <v>802993641.12968397</v>
      </c>
      <c r="C21" s="9" t="s">
        <v>38</v>
      </c>
    </row>
    <row r="23" spans="1:4">
      <c r="A23" s="9" t="s">
        <v>39</v>
      </c>
      <c r="B23" s="11">
        <v>50000</v>
      </c>
      <c r="C23" s="9" t="s">
        <v>38</v>
      </c>
    </row>
    <row r="24" spans="1:4">
      <c r="A24" s="9" t="s">
        <v>40</v>
      </c>
      <c r="B24" s="12">
        <f>B23*206265/B21</f>
        <v>12.843501457235579</v>
      </c>
      <c r="C24" s="9" t="s">
        <v>41</v>
      </c>
      <c r="D24" s="9" t="s">
        <v>43</v>
      </c>
    </row>
    <row r="26" spans="1:4">
      <c r="A26" s="9" t="s">
        <v>44</v>
      </c>
      <c r="B26" s="9">
        <f>(10^10)*3.83*10^26</f>
        <v>3.8300000000000002E+36</v>
      </c>
      <c r="C26" s="9" t="s">
        <v>47</v>
      </c>
    </row>
    <row r="27" spans="1:4">
      <c r="A27" s="9" t="s">
        <v>45</v>
      </c>
      <c r="B27" s="9">
        <f>B26/(4*PI()*(B15*1000)^2*(1+B1)^2)</f>
        <v>3.072603014296324E-19</v>
      </c>
    </row>
    <row r="28" spans="1:4">
      <c r="A28" s="9" t="s">
        <v>46</v>
      </c>
      <c r="B28" s="9">
        <f>1.37*10^3</f>
        <v>1370</v>
      </c>
    </row>
    <row r="29" spans="1:4">
      <c r="B29" s="13">
        <f>B27/B28</f>
        <v>2.2427759228440323E-22</v>
      </c>
      <c r="D29" s="9" t="s">
        <v>48</v>
      </c>
    </row>
    <row r="31" spans="1:4">
      <c r="A31" s="9" t="s">
        <v>33</v>
      </c>
      <c r="B31" s="15">
        <f>40*(1+B1)</f>
        <v>253.6</v>
      </c>
      <c r="C31" s="9" t="s">
        <v>4</v>
      </c>
      <c r="D31" s="9" t="s">
        <v>49</v>
      </c>
    </row>
    <row r="33" spans="1:4">
      <c r="A33" s="9" t="s">
        <v>50</v>
      </c>
      <c r="B33" s="10">
        <f>2.726*(1+B1)</f>
        <v>17.28284</v>
      </c>
      <c r="C33" s="9" t="s">
        <v>51</v>
      </c>
      <c r="D33" s="9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ToC</vt:lpstr>
      <vt:lpstr>A</vt:lpstr>
    </vt:vector>
  </TitlesOfParts>
  <Company>PricewaterhouseCoopers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Iskander Zharkenov</dc:creator>
  <cp:lastModifiedBy>Iskander Zharkenov</cp:lastModifiedBy>
  <dcterms:created xsi:type="dcterms:W3CDTF">2013-02-01T10:34:52Z</dcterms:created>
  <dcterms:modified xsi:type="dcterms:W3CDTF">2013-02-01T12:45:31Z</dcterms:modified>
</cp:coreProperties>
</file>