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ToC" sheetId="1" state="visible" r:id="rId2"/>
    <sheet name="B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<sst xmlns="http://schemas.openxmlformats.org/spreadsheetml/2006/main" count="108" uniqueCount="67">
  <si>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</si>
  <si>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</si>
  <si>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</si>
  <si>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</si>
  <si>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</si>
  <si>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</si>
  <si>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</si>
  <si>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</si>
  <si>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</si>
  <si>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</si>
  <si>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</si>
  <si>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</si>
  <si>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</si>
  <si>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</si>
  <si>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</si>
  <si>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</si>
  <si>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</si>
  <si>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</si>
  <si>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</si>
  <si>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</si>
  <si>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</si>
  <si>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</si>
  <si>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g</t>
  </si>
  <si>
    <t>m/s2</t>
  </si>
  <si>
    <t>Sun surface temperature</t>
  </si>
  <si>
    <t>K</t>
  </si>
  <si>
    <t>Sun luminosity</t>
  </si>
  <si>
    <t>W</t>
  </si>
  <si>
    <t>proton mass</t>
  </si>
  <si>
    <t>parsec</t>
  </si>
  <si>
    <t>light-years</t>
  </si>
  <si>
    <t>light-year</t>
  </si>
  <si>
    <t>parsecs</t>
  </si>
  <si>
    <t>E_ion</t>
  </si>
  <si>
    <t>J</t>
  </si>
  <si>
    <t>T</t>
  </si>
  <si>
    <t>(B1)</t>
  </si>
  <si>
    <t>(B2)</t>
  </si>
  <si>
    <t>ro_0</t>
  </si>
  <si>
    <t>kg/m3</t>
  </si>
  <si>
    <t>ro_H</t>
  </si>
  <si>
    <t># of H/m3</t>
  </si>
  <si>
    <t>H atoms / m3</t>
  </si>
  <si>
    <t>z =</t>
  </si>
  <si>
    <t>a(t)</t>
  </si>
  <si>
    <t>(B3.1)</t>
  </si>
  <si>
    <t>energy dens.</t>
  </si>
  <si>
    <t>J/m3</t>
  </si>
  <si>
    <t>1 photon</t>
  </si>
  <si>
    <t># of photons</t>
  </si>
  <si>
    <t>photons</t>
  </si>
  <si>
    <t>(B3.2)</t>
  </si>
  <si>
    <t>E/kBT</t>
  </si>
  <si>
    <t>(B3.3)</t>
  </si>
  <si>
    <t>kpc</t>
  </si>
  <si>
    <t>Mpc</t>
  </si>
  <si>
    <t>(B4)</t>
  </si>
  <si>
    <t>ro</t>
  </si>
  <si>
    <t>(B5)</t>
  </si>
  <si>
    <t>H_0</t>
  </si>
  <si>
    <t>s</t>
  </si>
  <si>
    <t>m</t>
  </si>
  <si>
    <t>ly</t>
  </si>
  <si>
    <t>(B7)</t>
  </si>
  <si>
    <t>d</t>
  </si>
  <si>
    <t>yrs</t>
  </si>
  <si>
    <t>(B9)</t>
  </si>
</sst>
</file>

<file path=xl/styles.xml><?xml version="1.0" encoding="utf-8"?>
<styleSheet xmlns="http://schemas.openxmlformats.org/spreadsheetml/2006/main">
  <numFmts count="6">
    <numFmt formatCode="GENERAL" numFmtId="164"/>
    <numFmt formatCode="#,##0_р_.;\-#,##0_р_." numFmtId="165"/>
    <numFmt formatCode="0.00E+00" numFmtId="166"/>
    <numFmt formatCode="0.00" numFmtId="167"/>
    <numFmt formatCode="0.000" numFmtId="168"/>
    <numFmt formatCode="0.00E+000" numFmtId="169"/>
  </numFmts>
  <fonts count="6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333333"/>
      <sz val="10"/>
    </font>
    <font>
      <name val="Arial"/>
      <charset val="204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5" numFmtId="167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8" xfId="0"/>
    <xf applyAlignment="false" applyBorder="false" applyFont="false" applyProtection="false" borderId="0" fillId="0" fontId="0" numFmtId="169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13" activeCellId="0" pane="topLeft" sqref="C13"/>
    </sheetView>
  </sheetViews>
  <cols>
    <col collapsed="false" hidden="false" max="1" min="1" style="1" width="31.4745098039216"/>
    <col collapsed="false" hidden="false" max="2" min="2" style="1" width="8.30196078431373"/>
    <col collapsed="false" hidden="false" max="3" min="3" style="2" width="14.5803921568627"/>
    <col collapsed="false" hidden="false" max="1025" min="4" style="1" width="9.50588235294118"/>
  </cols>
  <sheetData>
    <row collapsed="false" customFormat="false" customHeight="false" hidden="false" ht="12.1" outlineLevel="0" r="1">
      <c r="A1" s="1" t="s">
        <v>0</v>
      </c>
      <c r="B1" s="3" t="s">
        <v>1</v>
      </c>
      <c r="C1" s="4" t="n">
        <f aca="false">1.49597870691*10^8</f>
        <v>149597870.691</v>
      </c>
      <c r="D1" s="1" t="s">
        <v>2</v>
      </c>
    </row>
    <row collapsed="false" customFormat="false" customHeight="false" hidden="false" ht="12.1" outlineLevel="0" r="2">
      <c r="A2" s="1" t="s">
        <v>3</v>
      </c>
      <c r="B2" s="3" t="s">
        <v>1</v>
      </c>
      <c r="C2" s="4" t="n">
        <v>365.2564</v>
      </c>
      <c r="D2" s="1" t="s">
        <v>4</v>
      </c>
    </row>
    <row collapsed="false" customFormat="false" customHeight="false" hidden="false" ht="12.1" outlineLevel="0" r="3">
      <c r="A3" s="5" t="s">
        <v>5</v>
      </c>
      <c r="B3" s="3" t="s">
        <v>1</v>
      </c>
      <c r="C3" s="4" t="n">
        <f aca="false">6.673*10^(-11)</f>
        <v>6.673E-011</v>
      </c>
      <c r="D3" s="1" t="s">
        <v>6</v>
      </c>
    </row>
    <row collapsed="false" customFormat="false" customHeight="false" hidden="false" ht="12.1" outlineLevel="0" r="4">
      <c r="A4" s="5" t="s">
        <v>7</v>
      </c>
      <c r="B4" s="3" t="s">
        <v>1</v>
      </c>
      <c r="C4" s="4" t="n">
        <f aca="false">1.380648*10^(-23)</f>
        <v>1.380648E-023</v>
      </c>
      <c r="D4" s="5" t="s">
        <v>8</v>
      </c>
    </row>
    <row collapsed="false" customFormat="false" customHeight="false" hidden="false" ht="12.1" outlineLevel="0" r="5">
      <c r="A5" s="1" t="s">
        <v>9</v>
      </c>
      <c r="B5" s="3" t="s">
        <v>1</v>
      </c>
      <c r="C5" s="4" t="n">
        <v>0.0028977685</v>
      </c>
      <c r="D5" s="1" t="s">
        <v>10</v>
      </c>
    </row>
    <row collapsed="false" customFormat="false" customHeight="false" hidden="false" ht="12.1" outlineLevel="0" r="6">
      <c r="A6" s="1" t="s">
        <v>11</v>
      </c>
      <c r="B6" s="3" t="s">
        <v>1</v>
      </c>
      <c r="C6" s="2" t="n">
        <f aca="false">5.97219*10^24</f>
        <v>5.97219E+024</v>
      </c>
      <c r="D6" s="1" t="s">
        <v>12</v>
      </c>
    </row>
    <row collapsed="false" customFormat="false" customHeight="false" hidden="false" ht="12.1" outlineLevel="0" r="7">
      <c r="A7" s="1" t="s">
        <v>13</v>
      </c>
      <c r="B7" s="3" t="s">
        <v>1</v>
      </c>
      <c r="C7" s="2" t="n">
        <f aca="false">6.371*10^3</f>
        <v>6371</v>
      </c>
      <c r="D7" s="1" t="s">
        <v>2</v>
      </c>
    </row>
    <row collapsed="false" customFormat="false" customHeight="false" hidden="false" ht="12.1" outlineLevel="0" r="8">
      <c r="A8" s="1" t="s">
        <v>14</v>
      </c>
      <c r="B8" s="3" t="s">
        <v>1</v>
      </c>
      <c r="C8" s="2" t="n">
        <f aca="false">1.9891*10^30</f>
        <v>1.9891E+030</v>
      </c>
      <c r="D8" s="1" t="s">
        <v>12</v>
      </c>
    </row>
    <row collapsed="false" customFormat="false" customHeight="false" hidden="false" ht="12.1" outlineLevel="0" r="9">
      <c r="A9" s="1" t="s">
        <v>15</v>
      </c>
      <c r="B9" s="3" t="s">
        <v>1</v>
      </c>
      <c r="C9" s="2" t="n">
        <f aca="false">6.95508*10^5</f>
        <v>695508</v>
      </c>
      <c r="D9" s="1" t="s">
        <v>2</v>
      </c>
    </row>
    <row collapsed="false" customFormat="false" customHeight="false" hidden="false" ht="12.1" outlineLevel="0" r="10">
      <c r="A10" s="1" t="s">
        <v>16</v>
      </c>
      <c r="B10" s="3" t="s">
        <v>1</v>
      </c>
      <c r="C10" s="2" t="n">
        <f aca="false">5.8232*10^4</f>
        <v>58232</v>
      </c>
      <c r="D10" s="1" t="s">
        <v>2</v>
      </c>
    </row>
    <row collapsed="false" customFormat="false" customHeight="false" hidden="false" ht="12.1" outlineLevel="0" r="11">
      <c r="A11" s="1" t="s">
        <v>17</v>
      </c>
      <c r="B11" s="3" t="s">
        <v>1</v>
      </c>
      <c r="C11" s="2" t="n">
        <f aca="false">0.0028977685</f>
        <v>0.0028977685</v>
      </c>
    </row>
    <row collapsed="false" customFormat="false" customHeight="false" hidden="false" ht="12.1" outlineLevel="0" r="12">
      <c r="A12" s="1" t="s">
        <v>18</v>
      </c>
      <c r="B12" s="3" t="s">
        <v>1</v>
      </c>
      <c r="C12" s="2" t="n">
        <f aca="false">5.6703*10^(-8)</f>
        <v>5.6703E-008</v>
      </c>
    </row>
    <row collapsed="false" customFormat="false" customHeight="false" hidden="false" ht="12.1" outlineLevel="0" r="13">
      <c r="A13" s="5" t="s">
        <v>19</v>
      </c>
      <c r="B13" s="3" t="s">
        <v>1</v>
      </c>
      <c r="C13" s="2" t="n">
        <f aca="false">2.99792458*10^8</f>
        <v>299792458</v>
      </c>
      <c r="D13" s="1" t="s">
        <v>20</v>
      </c>
    </row>
    <row collapsed="false" customFormat="false" customHeight="false" hidden="false" ht="12.1" outlineLevel="0" r="14">
      <c r="A14" s="5" t="s">
        <v>21</v>
      </c>
      <c r="B14" s="3" t="s">
        <v>1</v>
      </c>
      <c r="C14" s="2" t="n">
        <f aca="false">1.380648*10^(-23)</f>
        <v>1.380648E-023</v>
      </c>
    </row>
    <row collapsed="false" customFormat="false" customHeight="false" hidden="false" ht="12.1" outlineLevel="0" r="15">
      <c r="A15" s="1" t="s">
        <v>22</v>
      </c>
      <c r="B15" s="3" t="s">
        <v>1</v>
      </c>
      <c r="C15" s="2" t="n">
        <v>9.82</v>
      </c>
      <c r="D15" s="1" t="s">
        <v>23</v>
      </c>
    </row>
    <row collapsed="false" customFormat="false" customHeight="false" hidden="false" ht="12.1" outlineLevel="0" r="16">
      <c r="A16" s="1" t="s">
        <v>24</v>
      </c>
      <c r="B16" s="3" t="s">
        <v>1</v>
      </c>
      <c r="C16" s="2" t="n">
        <v>5777</v>
      </c>
      <c r="D16" s="1" t="s">
        <v>25</v>
      </c>
    </row>
    <row collapsed="false" customFormat="false" customHeight="false" hidden="false" ht="12.1" outlineLevel="0" r="17">
      <c r="A17" s="1" t="s">
        <v>26</v>
      </c>
      <c r="B17" s="3" t="s">
        <v>1</v>
      </c>
      <c r="C17" s="2" t="n">
        <f aca="false">3.83*10^26</f>
        <v>3.83E+026</v>
      </c>
      <c r="D17" s="1" t="s">
        <v>27</v>
      </c>
    </row>
    <row collapsed="false" customFormat="false" customHeight="false" hidden="false" ht="12.1" outlineLevel="0" r="18">
      <c r="A18" s="1" t="s">
        <v>28</v>
      </c>
      <c r="B18" s="3" t="s">
        <v>1</v>
      </c>
      <c r="C18" s="2" t="n">
        <f aca="false">1.6726217*10^(-27)</f>
        <v>1.6726217E-027</v>
      </c>
      <c r="D18" s="1" t="s">
        <v>12</v>
      </c>
    </row>
    <row collapsed="false" customFormat="false" customHeight="false" hidden="false" ht="12.1" outlineLevel="0" r="19">
      <c r="A19" s="1" t="s">
        <v>29</v>
      </c>
      <c r="B19" s="3" t="s">
        <v>1</v>
      </c>
      <c r="C19" s="2" t="n">
        <v>206265</v>
      </c>
      <c r="D19" s="1" t="s">
        <v>0</v>
      </c>
    </row>
    <row collapsed="false" customFormat="false" customHeight="false" hidden="false" ht="12.1" outlineLevel="0" r="20">
      <c r="A20" s="1" t="s">
        <v>29</v>
      </c>
      <c r="B20" s="3" t="s">
        <v>1</v>
      </c>
      <c r="C20" s="2" t="n">
        <v>3.26</v>
      </c>
      <c r="D20" s="1" t="s">
        <v>30</v>
      </c>
    </row>
    <row collapsed="false" customFormat="false" customHeight="false" hidden="false" ht="12.1" outlineLevel="0" r="21">
      <c r="A21" s="1" t="s">
        <v>31</v>
      </c>
      <c r="B21" s="3" t="s">
        <v>1</v>
      </c>
      <c r="C21" s="2" t="n">
        <f aca="false">1/C20</f>
        <v>0.306748466257669</v>
      </c>
      <c r="D21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41" activeCellId="0" pane="topLeft" sqref="E41"/>
    </sheetView>
  </sheetViews>
  <cols>
    <col collapsed="false" hidden="false" max="1" min="1" style="0" width="11.5764705882353"/>
    <col collapsed="false" hidden="false" max="2" min="2" style="0" width="19.9607843137255"/>
    <col collapsed="false" hidden="false" max="1025" min="3" style="0" width="11.5764705882353"/>
  </cols>
  <sheetData>
    <row collapsed="false" customFormat="false" customHeight="false" hidden="false" ht="12.1" outlineLevel="0" r="1">
      <c r="A1" s="6" t="s">
        <v>33</v>
      </c>
      <c r="B1" s="0" t="n">
        <f aca="false">2.17896*10^(-18)</f>
        <v>2.17896E-018</v>
      </c>
      <c r="C1" s="0" t="s">
        <v>34</v>
      </c>
    </row>
    <row collapsed="false" customFormat="false" customHeight="false" hidden="false" ht="12.1" outlineLevel="0" r="2">
      <c r="A2" s="0" t="s">
        <v>35</v>
      </c>
      <c r="B2" s="7" t="n">
        <f aca="false">B1/ToC!C4</f>
        <v>157821.544665983</v>
      </c>
      <c r="C2" s="0" t="s">
        <v>25</v>
      </c>
      <c r="E2" s="0" t="s">
        <v>36</v>
      </c>
    </row>
    <row collapsed="false" customFormat="false" customHeight="false" hidden="false" ht="12.1" outlineLevel="0" r="4">
      <c r="A4" s="0" t="s">
        <v>35</v>
      </c>
      <c r="B4" s="8" t="n">
        <f aca="false">2.726*(1+1100)</f>
        <v>3001.326</v>
      </c>
      <c r="C4" s="0" t="s">
        <v>25</v>
      </c>
      <c r="E4" s="0" t="s">
        <v>37</v>
      </c>
    </row>
    <row collapsed="false" customFormat="false" customHeight="false" hidden="false" ht="12.1" outlineLevel="0" r="7">
      <c r="A7" s="0" t="s">
        <v>38</v>
      </c>
      <c r="B7" s="0" t="n">
        <f aca="false">4.17*10^(-28)</f>
        <v>4.17E-028</v>
      </c>
      <c r="C7" s="0" t="s">
        <v>39</v>
      </c>
    </row>
    <row collapsed="false" customFormat="false" customHeight="false" hidden="false" ht="12.1" outlineLevel="0" r="8">
      <c r="A8" s="0" t="s">
        <v>40</v>
      </c>
      <c r="B8" s="0" t="n">
        <f aca="false">B7*0.75</f>
        <v>3.1275E-028</v>
      </c>
      <c r="C8" s="0" t="s">
        <v>39</v>
      </c>
    </row>
    <row collapsed="false" customFormat="false" customHeight="false" hidden="false" ht="12.1" outlineLevel="0" r="9">
      <c r="A9" s="0" t="s">
        <v>41</v>
      </c>
      <c r="B9" s="0" t="n">
        <f aca="false">B8/ToC!C18</f>
        <v>0.186981909896302</v>
      </c>
      <c r="C9" s="0" t="s">
        <v>42</v>
      </c>
    </row>
    <row collapsed="false" customFormat="false" customHeight="false" hidden="false" ht="12.1" outlineLevel="0" r="11">
      <c r="A11" s="9" t="s">
        <v>43</v>
      </c>
      <c r="B11" s="9" t="n">
        <v>1400</v>
      </c>
    </row>
    <row collapsed="false" customFormat="false" customHeight="false" hidden="false" ht="12.1" outlineLevel="0" r="12">
      <c r="A12" s="9" t="s">
        <v>44</v>
      </c>
      <c r="B12" s="10" t="n">
        <f aca="false">1/(1+B11)</f>
        <v>0.000713775874375446</v>
      </c>
    </row>
    <row collapsed="false" customFormat="false" customHeight="false" hidden="false" ht="12.1" outlineLevel="0" r="13">
      <c r="A13" s="0" t="s">
        <v>41</v>
      </c>
      <c r="B13" s="7" t="n">
        <f aca="false">B9/(B12^3)</f>
        <v>514178599.896647</v>
      </c>
      <c r="C13" s="0" t="s">
        <v>42</v>
      </c>
      <c r="E13" s="0" t="s">
        <v>45</v>
      </c>
    </row>
    <row collapsed="false" customFormat="false" customHeight="false" hidden="false" ht="12.1" outlineLevel="0" r="14">
      <c r="B14" s="7"/>
    </row>
    <row collapsed="false" customFormat="false" customHeight="false" hidden="false" ht="12.1" outlineLevel="0" r="15">
      <c r="A15" s="0" t="s">
        <v>35</v>
      </c>
      <c r="B15" s="8" t="n">
        <f aca="false">2.726*(1+1400)</f>
        <v>3819.126</v>
      </c>
      <c r="C15" s="0" t="s">
        <v>25</v>
      </c>
    </row>
    <row collapsed="false" customFormat="false" customHeight="false" hidden="false" ht="12.1" outlineLevel="0" r="16">
      <c r="A16" s="0" t="s">
        <v>46</v>
      </c>
      <c r="B16" s="11" t="n">
        <f aca="false">4/ToC!C13*ToC!C12*B15^4</f>
        <v>0.160953814028727</v>
      </c>
      <c r="C16" s="0" t="s">
        <v>47</v>
      </c>
    </row>
    <row collapsed="false" customFormat="false" customHeight="false" hidden="false" ht="12.1" outlineLevel="0" r="17">
      <c r="A17" s="0" t="s">
        <v>48</v>
      </c>
      <c r="B17" s="0" t="n">
        <f aca="false">ToC!C4*B15</f>
        <v>5.272868673648E-020</v>
      </c>
    </row>
    <row collapsed="false" customFormat="false" customHeight="false" hidden="false" ht="12.1" outlineLevel="0" r="18">
      <c r="A18" s="0" t="s">
        <v>49</v>
      </c>
      <c r="B18" s="11" t="n">
        <f aca="false">B16/B17</f>
        <v>3.05249047512068E+018</v>
      </c>
      <c r="C18" s="0" t="s">
        <v>50</v>
      </c>
      <c r="E18" s="0" t="s">
        <v>51</v>
      </c>
    </row>
    <row collapsed="false" customFormat="false" customHeight="false" hidden="false" ht="12.1" outlineLevel="0" r="20">
      <c r="A20" s="0" t="s">
        <v>52</v>
      </c>
      <c r="B20" s="0" t="n">
        <f aca="false">B1/B17</f>
        <v>41.3239952455046</v>
      </c>
    </row>
    <row collapsed="false" customFormat="false" customHeight="false" hidden="false" ht="12.1" outlineLevel="0" r="22">
      <c r="B22" s="0" t="n">
        <f aca="false">B20^5</f>
        <v>120506789.013086</v>
      </c>
    </row>
    <row collapsed="false" customFormat="false" customHeight="false" hidden="false" ht="12.1" outlineLevel="0" r="23">
      <c r="B23" s="0" t="n">
        <f aca="false">EXP(-B20)</f>
        <v>1.13036029652773E-018</v>
      </c>
    </row>
    <row collapsed="false" customFormat="false" customHeight="false" hidden="false" ht="12.1" outlineLevel="0" r="24">
      <c r="B24" s="11" t="n">
        <f aca="false">B22*B23</f>
        <v>1.36216089762437E-010</v>
      </c>
    </row>
    <row collapsed="false" customFormat="false" customHeight="false" hidden="false" ht="12.1" outlineLevel="0" r="25">
      <c r="B25" s="7" t="n">
        <f aca="false">B24*B18</f>
        <v>415798316.558024</v>
      </c>
      <c r="C25" s="0" t="s">
        <v>50</v>
      </c>
      <c r="E25" s="0" t="s">
        <v>53</v>
      </c>
    </row>
    <row collapsed="false" customFormat="false" customHeight="false" hidden="false" ht="12.1" outlineLevel="0" r="27">
      <c r="B27" s="0" t="n">
        <v>201</v>
      </c>
      <c r="C27" s="0" t="s">
        <v>54</v>
      </c>
    </row>
    <row collapsed="false" customFormat="false" customHeight="false" hidden="false" ht="12.1" outlineLevel="0" r="28">
      <c r="B28" s="7" t="n">
        <f aca="false">B27*(1+1100)/1000</f>
        <v>221.301</v>
      </c>
      <c r="C28" s="0" t="s">
        <v>55</v>
      </c>
      <c r="E28" s="0" t="s">
        <v>56</v>
      </c>
    </row>
    <row collapsed="false" customFormat="false" customHeight="false" hidden="false" ht="12.1" outlineLevel="0" r="30">
      <c r="A30" s="0" t="s">
        <v>57</v>
      </c>
      <c r="B30" s="0" t="n">
        <f aca="false">B7</f>
        <v>4.17E-028</v>
      </c>
      <c r="C30" s="0" t="s">
        <v>39</v>
      </c>
    </row>
    <row collapsed="false" customFormat="false" customHeight="false" hidden="false" ht="12.1" outlineLevel="0" r="31">
      <c r="B31" s="7" t="n">
        <f aca="false">((B30*ToC!C13^3)/(4*ToC!C12))^(1/4)</f>
        <v>14.9187705268434</v>
      </c>
      <c r="C31" s="0" t="s">
        <v>25</v>
      </c>
      <c r="E31" s="0" t="s">
        <v>58</v>
      </c>
    </row>
    <row collapsed="false" customFormat="false" customHeight="false" hidden="false" ht="12.1" outlineLevel="0" r="33">
      <c r="A33" s="9" t="s">
        <v>59</v>
      </c>
      <c r="B33" s="9" t="n">
        <f aca="false">71*1000/(3.08568*10^16)/(10^6)</f>
        <v>2.30095149205362E-018</v>
      </c>
      <c r="C33" s="9" t="s">
        <v>60</v>
      </c>
    </row>
    <row collapsed="false" customFormat="false" customHeight="false" hidden="false" ht="12.1" outlineLevel="0" r="34">
      <c r="B34" s="0" t="n">
        <f aca="false">ToC!C13*5.34/B33</f>
        <v>6.95752053552069E+026</v>
      </c>
      <c r="C34" s="0" t="s">
        <v>61</v>
      </c>
    </row>
    <row collapsed="false" customFormat="false" customHeight="false" hidden="false" ht="12.1" outlineLevel="0" r="35">
      <c r="B35" s="11" t="n">
        <f aca="false">B34/( 9.460536207*10^15)</f>
        <v>73542560202.5888</v>
      </c>
      <c r="C35" s="0" t="s">
        <v>62</v>
      </c>
      <c r="E35" s="0" t="s">
        <v>63</v>
      </c>
    </row>
    <row collapsed="false" customFormat="false" customHeight="false" hidden="false" ht="12.1" outlineLevel="0" r="38">
      <c r="A38" s="0" t="s">
        <v>64</v>
      </c>
      <c r="B38" s="0" t="n">
        <f aca="false">2.5*10^6</f>
        <v>2500000</v>
      </c>
      <c r="C38" s="0" t="s">
        <v>62</v>
      </c>
    </row>
    <row collapsed="false" customFormat="false" customHeight="false" hidden="false" ht="12.1" outlineLevel="0" r="39">
      <c r="B39" s="0" t="n">
        <f aca="false">B38*ToC!C21*ToC!C19*ToC!C1*1000</f>
        <v>2.36631938635576E+022</v>
      </c>
      <c r="C39" s="0" t="s">
        <v>61</v>
      </c>
    </row>
    <row collapsed="false" customFormat="false" customHeight="false" hidden="false" ht="12.1" outlineLevel="0" r="40">
      <c r="B40" s="0" t="n">
        <f aca="false">-LN(B39*B33/ToC!C13)/B33</f>
        <v>3.74349575307363E+018</v>
      </c>
      <c r="C40" s="0" t="s">
        <v>60</v>
      </c>
    </row>
    <row collapsed="false" customFormat="false" customHeight="false" hidden="false" ht="12.1" outlineLevel="0" r="41">
      <c r="B41" s="11" t="n">
        <f aca="false">B40/(ToC!C2*24*3600)</f>
        <v>118622143628.574</v>
      </c>
      <c r="C41" s="0" t="s">
        <v>65</v>
      </c>
      <c r="E4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2009-01-23T10:19:39.00Z</dcterms:created>
  <dc:creator>Iskander Zharkenov</dc:creator>
  <cp:lastModifiedBy>Iskander Zharkenov</cp:lastModifiedBy>
  <dcterms:modified xsi:type="dcterms:W3CDTF">2012-12-10T08:18:46.00Z</dcterms:modified>
  <cp:revision>0</cp:revision>
</cp:coreProperties>
</file>