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5"/>
  <workbookPr/>
  <mc:AlternateContent xmlns:mc="http://schemas.openxmlformats.org/markup-compatibility/2006">
    <mc:Choice Requires="x15">
      <x15ac:absPath xmlns:x15ac="http://schemas.microsoft.com/office/spreadsheetml/2010/11/ac" url="C:\Users\lenovo\Downloads\"/>
    </mc:Choice>
  </mc:AlternateContent>
  <xr:revisionPtr revIDLastSave="8" documentId="13_ncr:1_{26E40FFA-2D46-4611-BB9B-E3958E2AEDA5}" xr6:coauthVersionLast="47" xr6:coauthVersionMax="47" xr10:uidLastSave="{33AA750E-454C-FB4B-B41D-925CE68F8B2B}"/>
  <bookViews>
    <workbookView xWindow="-108" yWindow="-108" windowWidth="23256" windowHeight="12456" firstSheet="2" xr2:uid="{00000000-000D-0000-FFFF-FFFF00000000}"/>
  </bookViews>
  <sheets>
    <sheet name="Sheet1" sheetId="1" r:id="rId1"/>
    <sheet name="Data" sheetId="9" r:id="rId2"/>
    <sheet name="Answer" sheetId="10" r:id="rId3"/>
    <sheet name="No.3" sheetId="25" r:id="rId4"/>
    <sheet name="Data Sales" sheetId="24" r:id="rId5"/>
  </sheets>
  <definedNames>
    <definedName name="_xlnm._FilterDatabase" localSheetId="1" hidden="1">Data!$A$1:$F$91</definedName>
    <definedName name="_xlnm._FilterDatabase" localSheetId="0" hidden="1">Sheet1!$B$10:$I$100</definedName>
    <definedName name="DataEksternal_1" localSheetId="4" hidden="1">'Data Sales'!$A$1:$E$90</definedName>
    <definedName name="Pemotong_Sales">#N/A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9" l="1"/>
  <c r="D11" i="1"/>
  <c r="B39" i="25"/>
  <c r="B38" i="25"/>
  <c r="B37" i="25"/>
  <c r="B36" i="25"/>
  <c r="B35" i="25"/>
  <c r="B34" i="25"/>
  <c r="B33" i="25"/>
  <c r="B32" i="25"/>
  <c r="B31" i="25"/>
  <c r="B30" i="25"/>
  <c r="B26" i="25"/>
  <c r="B25" i="25"/>
  <c r="B24" i="25"/>
  <c r="B23" i="25"/>
  <c r="B22" i="25"/>
  <c r="B21" i="25"/>
  <c r="B20" i="25"/>
  <c r="B19" i="25"/>
  <c r="B18" i="25"/>
  <c r="B17" i="25"/>
  <c r="D13" i="25"/>
  <c r="D12" i="25"/>
  <c r="D11" i="25"/>
  <c r="D10" i="25"/>
  <c r="D9" i="25"/>
  <c r="D8" i="25"/>
  <c r="D7" i="25"/>
  <c r="D6" i="25"/>
  <c r="D5" i="25"/>
  <c r="D4" i="25"/>
  <c r="C54" i="10"/>
  <c r="C53" i="10"/>
  <c r="C55" i="10"/>
  <c r="C48" i="10"/>
  <c r="C49" i="10"/>
  <c r="D49" i="10"/>
  <c r="D48" i="10"/>
  <c r="H17" i="9"/>
  <c r="F97" i="9"/>
  <c r="H7" i="9"/>
  <c r="E99" i="9"/>
  <c r="H5" i="9"/>
  <c r="E98" i="9"/>
  <c r="H2" i="9"/>
  <c r="E97" i="9"/>
  <c r="D99" i="9"/>
  <c r="D98" i="9"/>
  <c r="D97" i="9"/>
  <c r="H41" i="9"/>
  <c r="H34" i="9"/>
  <c r="H32" i="9"/>
  <c r="H20" i="9"/>
  <c r="I20" i="9"/>
  <c r="H22" i="9"/>
  <c r="I22" i="9"/>
  <c r="I11" i="10"/>
  <c r="H11" i="10"/>
  <c r="I10" i="10"/>
  <c r="H10" i="10"/>
  <c r="I9" i="10"/>
  <c r="H9" i="10"/>
  <c r="I8" i="10"/>
  <c r="H8" i="10"/>
  <c r="I7" i="10"/>
  <c r="H7" i="10"/>
  <c r="I6" i="10"/>
  <c r="H6" i="10"/>
  <c r="H17" i="1"/>
  <c r="H16" i="1"/>
  <c r="H87" i="1"/>
  <c r="H76" i="1"/>
  <c r="H73" i="1"/>
  <c r="H58" i="1"/>
  <c r="H57" i="1"/>
  <c r="H46" i="1"/>
  <c r="H41" i="1"/>
  <c r="H31" i="1"/>
  <c r="H90" i="1"/>
  <c r="H77" i="1"/>
  <c r="H72" i="1"/>
  <c r="H59" i="1"/>
  <c r="H45" i="1"/>
  <c r="H43" i="1"/>
  <c r="H32" i="1"/>
  <c r="H29" i="1"/>
  <c r="H14" i="1"/>
  <c r="H100" i="1"/>
  <c r="H99" i="1"/>
  <c r="H98" i="1"/>
  <c r="H97" i="1"/>
  <c r="H96" i="1"/>
  <c r="H85" i="1"/>
  <c r="H84" i="1"/>
  <c r="H83" i="1"/>
  <c r="H82" i="1"/>
  <c r="H81" i="1"/>
  <c r="H70" i="1"/>
  <c r="H68" i="1"/>
  <c r="H67" i="1"/>
  <c r="H66" i="1"/>
  <c r="H65" i="1"/>
  <c r="H55" i="1"/>
  <c r="H54" i="1"/>
  <c r="H53" i="1"/>
  <c r="H52" i="1"/>
  <c r="H51" i="1"/>
  <c r="H40" i="1"/>
  <c r="H39" i="1"/>
  <c r="H38" i="1"/>
  <c r="H37" i="1"/>
  <c r="H36" i="1"/>
  <c r="H25" i="1"/>
  <c r="H24" i="1"/>
  <c r="H23" i="1"/>
  <c r="H22" i="1"/>
  <c r="H21" i="1"/>
  <c r="H89" i="1"/>
  <c r="H88" i="1"/>
  <c r="H86" i="1"/>
  <c r="H74" i="1"/>
  <c r="H62" i="1"/>
  <c r="H61" i="1"/>
  <c r="H50" i="1"/>
  <c r="H33" i="1"/>
  <c r="H26" i="1"/>
  <c r="H13" i="1"/>
  <c r="H11" i="1"/>
  <c r="H95" i="1"/>
  <c r="H94" i="1"/>
  <c r="H93" i="1"/>
  <c r="H92" i="1"/>
  <c r="H91" i="1"/>
  <c r="H80" i="1"/>
  <c r="H79" i="1"/>
  <c r="H78" i="1"/>
  <c r="H75" i="1"/>
  <c r="H71" i="1"/>
  <c r="H69" i="1"/>
  <c r="H64" i="1"/>
  <c r="H63" i="1"/>
  <c r="H60" i="1"/>
  <c r="H56" i="1"/>
  <c r="H49" i="1"/>
  <c r="H48" i="1"/>
  <c r="H47" i="1"/>
  <c r="H44" i="1"/>
  <c r="H42" i="1"/>
  <c r="H35" i="1"/>
  <c r="H34" i="1"/>
  <c r="H30" i="1"/>
  <c r="H28" i="1"/>
  <c r="H27" i="1"/>
  <c r="H20" i="1"/>
  <c r="H19" i="1"/>
  <c r="H18" i="1"/>
  <c r="H15" i="1"/>
  <c r="H12"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55" i="1"/>
  <c r="D54" i="1"/>
  <c r="D53" i="1"/>
  <c r="D52" i="1"/>
  <c r="D51" i="1"/>
  <c r="D50" i="1"/>
  <c r="D17" i="1"/>
  <c r="D16" i="1"/>
  <c r="D15" i="1"/>
  <c r="D14" i="1"/>
  <c r="D13" i="1"/>
  <c r="D12" i="1"/>
  <c r="N5" i="25"/>
  <c r="J5" i="25"/>
  <c r="D14" i="25"/>
  <c r="L10"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Kueri - Data Sales" description="Sambungan ke kueri 'Data Sales' pada workbook." type="5" refreshedVersion="7" background="1" saveData="1">
    <dbPr connection="Provider=Microsoft.Mashup.OleDb.1;Data Source=$Workbook$;Location=&quot;Data Sales&quot;;Extended Properties=&quot;&quot;" command="SELECT * FROM [Data Sales]"/>
  </connection>
  <connection id="2" xr16:uid="{00000000-0015-0000-FFFF-FFFF01000000}" keepAlive="1" name="Kueri - File Contoh" description="Sambungan ke kueri 'File Contoh' pada workbook." type="5" refreshedVersion="0" background="1">
    <dbPr connection="Provider=Microsoft.Mashup.OleDb.1;Data Source=$Workbook$;Location=&quot;File Contoh&quot;;Extended Properties=&quot;&quot;" command="SELECT * FROM [File Contoh]"/>
  </connection>
  <connection id="3" xr16:uid="{00000000-0015-0000-FFFF-FFFF02000000}" keepAlive="1" name="Kueri - Merger" description="Sambungan ke kueri 'Merger' pada workbook." type="5" refreshedVersion="0" background="1">
    <dbPr connection="Provider=Microsoft.Mashup.OleDb.1;Data Source=$Workbook$;Location=Merger;Extended Properties=&quot;&quot;" command="SELECT * FROM [Merger]"/>
  </connection>
  <connection id="4" xr16:uid="{00000000-0015-0000-FFFF-FFFF03000000}" keepAlive="1" name="Kueri - Parameter1" description="Sambungan ke kueri 'Parameter1' pada workbook." type="5" refreshedVersion="0" background="1">
    <dbPr connection="Provider=Microsoft.Mashup.OleDb.1;Data Source=$Workbook$;Location=Parameter1;Extended Properties=&quot;&quot;" command="SELECT * FROM [Parameter1]"/>
  </connection>
  <connection id="5" xr16:uid="{00000000-0015-0000-FFFF-FFFF04000000}" keepAlive="1" name="Kueri - Ubah File" description="Sambungan ke kueri 'Ubah File' pada workbook." type="5" refreshedVersion="0" background="1">
    <dbPr connection="Provider=Microsoft.Mashup.OleDb.1;Data Source=$Workbook$;Location=&quot;Ubah File&quot;;Extended Properties=&quot;&quot;" command="SELECT * FROM [Ubah File]"/>
  </connection>
  <connection id="6" xr16:uid="{00000000-0015-0000-FFFF-FFFF05000000}" keepAlive="1" name="Kueri - Ubah File Sampel" description="Sambungan ke kueri 'Ubah File Sampel' pada workbook." type="5" refreshedVersion="0" background="1">
    <dbPr connection="Provider=Microsoft.Mashup.OleDb.1;Data Source=$Workbook$;Location=&quot;Ubah File Sampel&quot;;Extended Properties=&quot;&quot;" command="SELECT * FROM [Ubah File Sampel]"/>
  </connection>
</connections>
</file>

<file path=xl/sharedStrings.xml><?xml version="1.0" encoding="utf-8"?>
<sst xmlns="http://schemas.openxmlformats.org/spreadsheetml/2006/main" count="1005" uniqueCount="329">
  <si>
    <t>Data transaksi Ruang Pengajar periode Januari 2023 sampai Juni 2023</t>
  </si>
  <si>
    <t>No</t>
  </si>
  <si>
    <t>Transaksi</t>
  </si>
  <si>
    <t>Unit Bisnis A membayar ads sebesar Rp 1400000 pada tanggal 2 Januari 2023</t>
  </si>
  <si>
    <t>Unit Bisnis C menjual produk senilai Rp 3000000 pada tanggal 3 Januari 2023</t>
  </si>
  <si>
    <t>Unit Bisnis D membayar ads sebesar Rp 1700000 pada tanggal 5 Januari 2023</t>
  </si>
  <si>
    <t>Unit Bisnis B membayar endorse sebesar Rp 1550000 pada tanggal 7 Januari 2023</t>
  </si>
  <si>
    <t>Unit Bisnis D menjual produk senilai Rp 14000000 pada tanggal 8 Januari 2023</t>
  </si>
  <si>
    <t>Unit Bisnis C melakukan paid promote dan membayar fee live tiktok sebesar Rp 1200000 pada tanggal 8 Januari 2023</t>
  </si>
  <si>
    <t>Unit Bisnis E membayar hosting web sebesar Rp 470000 pada tanggal 9 Januari 2023</t>
  </si>
  <si>
    <t>Unit Bisnis B menjual produk senilai Rp 21.600.000 pada tanggal 10 Januari 2023</t>
  </si>
  <si>
    <t>Unit Bisnis E menjual produk senilai Rp 1900000 pada tanggal 10 Januari 2023</t>
  </si>
  <si>
    <t>Unit Bisnis A menjual produk senilai Rp 18.500.000 pada tanggal 18 Januari 2023</t>
  </si>
  <si>
    <t>Unit Bisnis E mengeluarkan biaya operasional sebesar Rp 700000 pada tanggal 23 Januari 2023</t>
  </si>
  <si>
    <t>Unit Bisnis D mengeluarkan biaya operasional sebesar Rp 7200000 pada tanggal 24 Januari 2023</t>
  </si>
  <si>
    <t>Unit Bisnis A mengeluarkan biaya operasional sebesar Rp 5000000 pada tanggal 25 Januari 2023</t>
  </si>
  <si>
    <t>Unit Bisnis B mengeluarkan biaya operasional sebesar Rp 11300000 pada tanggal 26 Januari 2023</t>
  </si>
  <si>
    <t>Unit Bisnis C mengeluarkan biaya operasional sebesar Rp 2300000 pada tanggal 26 Januari 2023</t>
  </si>
  <si>
    <t>Unit Bisnis D membayar ads sebesar Rp 2600000 pada tanggal 2 Februari 2023</t>
  </si>
  <si>
    <t>Unit Bisnis A menjual produk senilai Rp 16800000 pada tanggal 4 Februari 2023</t>
  </si>
  <si>
    <t>Unit Bisnis D menjual produk senilai Rp 16000000 pada tanggal 6 Februari 2023</t>
  </si>
  <si>
    <t>Unit Bisnis B membayar endorse sebesar Rp 2900000 pada tanggal 6 Februari 2023</t>
  </si>
  <si>
    <t>Unit Bisnis E menjual produk senilai Rp 1800000 pada tanggal 7 Februari 2023</t>
  </si>
  <si>
    <t>Unit Bisnis C melakukan paid promote dan membayar fee live tiktok sebesar Rp 1900000 pada tanggal 7 Februari 2023</t>
  </si>
  <si>
    <t>Unit Bisnis E membayar endorse sebesar Rp 600000 pada tanggal 8 Februari 2023</t>
  </si>
  <si>
    <t>Unit Bisnis A membayar ads sebesar Rp 2500000 pada tanggal 10 Februari 2023</t>
  </si>
  <si>
    <t>Unit Bisnis C menjual produk senilai Rp 5300000 pada tanggal 15 Februari 2023</t>
  </si>
  <si>
    <t>Unit Bisnis B menjual produk senilai Rp 32300000 pada tanggal 20 Februari 2023</t>
  </si>
  <si>
    <t>Unit Bisnis C mengeluarkan biaya operasional sebesar Rp 2500000 pada tanggal 23 Februari 2023</t>
  </si>
  <si>
    <t>Unit Bisnis D mengeluarkan biaya operasional sebesar Rp 8400000 pada tanggal 25 Februari 2023</t>
  </si>
  <si>
    <t>Unit Bisnis E mengeluarkan biaya operasional sebesar Rp 500000 pada tanggal 25 Februari 2023</t>
  </si>
  <si>
    <t>Unit Bisnis B mengeluarkan biaya operasional sebesar Rp 12100000 pada tanggal 27 Februari 2023</t>
  </si>
  <si>
    <t>Unit Bisnis A mengeluarkan biaya operasional sebesar Rp 5600000 pada tanggal 28 Februari 2023</t>
  </si>
  <si>
    <t>Unit Bisnis E melakukan paid promote dan membayar fee live tiktok sebesar Rp 1000000 pada tanggal 2 Maret 2023</t>
  </si>
  <si>
    <t>Unit Bisnis E menjual produk senilai Rp 2300000 pada tanggal 3 Maret 2023</t>
  </si>
  <si>
    <t>Unit Bisnis D membayar endorse sebesar Rp 3700000 pada tanggal 3 Maret 2023</t>
  </si>
  <si>
    <t>Unit Bisnis C menjual produk senilai Rp 4100000 pada tanggal 5 Maret 2023</t>
  </si>
  <si>
    <t>Unit Bisnis C membayar endorse sebesar Rp 3000000 pada tanggal 5 Maret 2023</t>
  </si>
  <si>
    <t>Unit Bisnis B melakukan paid promote dan membayar fee live tiktok sebesar Rp 4000000 pada tanggal 6 Maret 2023</t>
  </si>
  <si>
    <t>Unit Bisnis A menjual produk senilai Rp 15400000 pada tanggal 7 Maret 2023</t>
  </si>
  <si>
    <t>Unit Bisnis D menjual produk senilai Rp 16400000 pada tanggal 7 Maret 2023</t>
  </si>
  <si>
    <t>Unit Bisnis B menjual produk senilai Rp 30300000 pada tanggal 10 Maret 2023</t>
  </si>
  <si>
    <t>Unit Bisnis A membayar ads sebesar Rp 3000000 pada tanggal 10 Maret 2023</t>
  </si>
  <si>
    <t>Unit Bisnis B mengeluarkan biaya operasional sebesar Rp 12400000 pada tanggal 24 Maret 2023</t>
  </si>
  <si>
    <t>Unit Bisnis E mengeluarkan biaya operasional sebesar Rp 600000 pada tanggal 24 Maret 2023</t>
  </si>
  <si>
    <t>Unit Bisnis A mengeluarkan biaya operasional sebesar Rp 5800000 pada tanggal 26 Maret 2023</t>
  </si>
  <si>
    <t>Unit Bisnis C mengeluarkan biaya operasional sebesar Rp 2500000 pada tanggal 27 Maret 2023</t>
  </si>
  <si>
    <t>Unit Bisnis D mengeluarkan biaya operasional sebesar Rp 8300000 pada tanggal 29 Maret 2023</t>
  </si>
  <si>
    <t>Unit Bisnis E menjual produk senilai Rp 1200000 pada tanggal 4 April 2023</t>
  </si>
  <si>
    <t>Unit Bisnis B melakukan paid promote dan membayar fee live tiktok sebesar Rp 4300000 pada tanggal 5 April 2023</t>
  </si>
  <si>
    <t>Unit Bisnis E melakukan paid promote dan membayar fee live tiktok sebesar Rp 1000000 pada tanggal 5 April 2023</t>
  </si>
  <si>
    <t>Unit Bisnis D membayar endorse sebesar Rp 3800000 pada tanggal 6 April 2023</t>
  </si>
  <si>
    <t>Unit Bisnis C menjual produk senilai Rp 4300000 pada tanggal 7 April 2023</t>
  </si>
  <si>
    <t>Unit Bisnis C membayar ads sebesar Rp 2800000 pada tanggal 7 April 2023</t>
  </si>
  <si>
    <t>Unit Bisnis A membayar ads sebesar Rp 3100000 pada tanggal 9 April 2023</t>
  </si>
  <si>
    <t>Unit Bisnis A menjual produk senilai Rp 14300000 pada tanggal 16 April 2023</t>
  </si>
  <si>
    <t>Unit Bisnis B menjual produk senilai Rp 28000000 pada tanggal 20 April 2023</t>
  </si>
  <si>
    <t>Unit Bisnis C mengeluarkan biaya operasional sebesar Rp 2300000 pada tanggal 21 April 2023</t>
  </si>
  <si>
    <t>Unit Bisnis A mengeluarkan biaya operasional sebesar Rp 5100000 pada tanggal 25 April 2023</t>
  </si>
  <si>
    <t>Unit Bisnis D mengeluarkan biaya operasional sebesar Rp 8300000 pada tanggal 26 April 2023</t>
  </si>
  <si>
    <t>Unit Bisnis E mengeluarkan biaya operasional sebesar Rp 470000 pada tanggal 27 April 2023</t>
  </si>
  <si>
    <t>Unit Bisnis D menjual produk senilai Rp 13100000 pada tanggal 28 April 2023</t>
  </si>
  <si>
    <t>Unit Bisnis B mengeluarkan biaya operasional sebesar Rp 11900000 pada tanggal 28 April 2023</t>
  </si>
  <si>
    <t>Unit Bisnis B menjual produk senilai Rp 34000000 pada tanggal 3 Mei 2023</t>
  </si>
  <si>
    <t>Unit Bisnis A membayar endorse sebesar Rp 3300000 pada tanggal 3 Mei 2023</t>
  </si>
  <si>
    <t>Unit Bisnis D melakukan paid promote dan membayar fee live tiktok sebesar Rp 3700000 pada tanggal 4 Mei 2023</t>
  </si>
  <si>
    <t>Unit Bisnis C membayar ads sebesar Rp 2300000 pada tanggal 5 Mei 2023</t>
  </si>
  <si>
    <t>Unit Bisnis A menjual produk senilai Rp 15400000 pada tanggal 6 Mei 2023</t>
  </si>
  <si>
    <t>Unit Bisnis B melakukan paid promote dan membayar fee live tiktok sebesar Rp 4500000 pada tanggal 8 Mei 2023</t>
  </si>
  <si>
    <t>Unit Bisnis E membayar endorse sebesar Rp 1100000 pada tanggal 8 Mei 2023</t>
  </si>
  <si>
    <t>Unit Bisnis C menjual produk senilai Rp 5300000 pada tanggal 9 Mei 2023</t>
  </si>
  <si>
    <t>Unit Bisnis D menjual produk senilai Rp 14600000 pada tanggal 10 Mei 2023</t>
  </si>
  <si>
    <t>Unit Bisnis E menjual produk senilai Rp 1470000 pada tanggal 14 Mei 2023</t>
  </si>
  <si>
    <t>Unit Bisnis E mengeluarkan biaya operasional sebesar Rp 670000 pada tanggal 24 Mei 2023</t>
  </si>
  <si>
    <t>Unit Bisnis D mengeluarkan biaya operasional sebesar Rp 8600000 pada tanggal 25 Mei 2023</t>
  </si>
  <si>
    <t>Unit Bisnis B mengeluarkan biaya operasional sebesar Rp 13700000 pada tanggal 26 Mei 2023</t>
  </si>
  <si>
    <t>Unit Bisnis C mengeluarkan biaya operasional sebesar Rp 2700000 pada tanggal 27 Mei 2023</t>
  </si>
  <si>
    <t>Unit Bisnis A mengeluarkan biaya operasional sebesar Rp 6000000 pada tanggal 29 Mei 2023</t>
  </si>
  <si>
    <t>Unit Bisnis A membayar ads sebesar Rp 4800000 pada tanggal 2 Juni 2023</t>
  </si>
  <si>
    <t>Unit Bisnis D melakukan paid promote dan membayar fee live tiktok sebesar Rp 4500000 pada tanggal 3 Juni 2023</t>
  </si>
  <si>
    <t>Unit Bisnis C membayar ads sebesar Rp 3000000 pada tanggal 4 Juni 2023</t>
  </si>
  <si>
    <t>Unit Bisnis E membayar ads sebesar Rp 1400000 pada tanggal 6 Juni 2023</t>
  </si>
  <si>
    <t>Unit Bisnis B membayar endorse sebesar Rp 5200000 pada tanggal 7 Juni 2023</t>
  </si>
  <si>
    <t>Unit Bisnis D menjual produk senilai Rp 14700000 pada tanggal 8 Juni 2023</t>
  </si>
  <si>
    <t>Unit Bisnis A menjual produk senilai Rp 15000000 pada tanggal 15 Juni 2023</t>
  </si>
  <si>
    <t>Unit Bisnis E menjual produk senilai Rp 1200000 pada tanggal 17 Juni 2023</t>
  </si>
  <si>
    <t>Unit Bisnis B menjual produk senilai Rp 29400000 pada tanggal 19 Juni 2023</t>
  </si>
  <si>
    <t>Unit Bisnis C menjual produk senilai Rp 5300000 pada tanggal 20 Juni 2023</t>
  </si>
  <si>
    <t>Unit Bisnis E mengeluarkan biaya operasional sebesar Rp 420000 pada tanggal 24 Juni 2023</t>
  </si>
  <si>
    <t>Unit Bisnis C mengeluarkan biaya operasional sebesar Rp 2200000 pada tanggal 25 Juni 2023</t>
  </si>
  <si>
    <t>Unit Bisnis A mengeluarkan biaya operasional sebesar Rp 5300000 pada tanggal 26 Juni 2023</t>
  </si>
  <si>
    <t>Unit Bisnis D mengeluarkan biaya operasional sebesar Rp 8200000 pada tanggal 26 Juni 2023</t>
  </si>
  <si>
    <t>Unit Bisnis B mengeluarkan biaya operasional sebesar Rp 12900000 pada tanggal 27 Juni 2023</t>
  </si>
  <si>
    <t xml:space="preserve">
Tugas:
Anda diminta untuk menyelesaikan beberapa tugas berikut:
1. Kapan tren penjualan meningkat dan menurun? Elaborasikan kenapa hal itu bisa terjadi menurut Anda? 
2. Proyeksikan pendapatan di 1 semester awal tahun depan.
3. Berdasarkan data yang telah disediakan, buatkan suatu sistem excel terintegrasi / terhubung antara staf sales dan manager sales, dengan case sbb:
a. Jumlah staf sales 10 orang. Setiap orang memiliki 1 file excel / spreadsheet tersendiri untuk submit hasil penjualannya yang di dalamnya terdapat : nama cust, jumlah barang, biaya, total.
b. Selain itu, ketika sales sudah submit datanya, maka ada dashboard di bagian atas di dalam sheet staf sales kalau dia mendapatkan bonus 5% dari hasil penjualannya.
c. Untuk memudahkan manajer melihat laporan dari 10 orang dengan laporan masing-masing, maka manajer butuh satu report utuh yang berisi seluruh performa tim salesnya.
Note :
- Gunakan data yang disediakan dan terapkan logika analisis data keuangan untuk menjawab setiap tugas.
- Tunjukkan kemampuan logika dan daya analisis Anda secara rinci, boleh ditunjang dengan informasi lain.</t>
  </si>
  <si>
    <t>Januari</t>
  </si>
  <si>
    <t>Februari</t>
  </si>
  <si>
    <t>Maret</t>
  </si>
  <si>
    <t>April</t>
  </si>
  <si>
    <t>Mei</t>
  </si>
  <si>
    <t>Juni</t>
  </si>
  <si>
    <t>Date</t>
  </si>
  <si>
    <t>Unit Bisnis</t>
  </si>
  <si>
    <t>Desc</t>
  </si>
  <si>
    <t>Amount</t>
  </si>
  <si>
    <t>menjual produk</t>
  </si>
  <si>
    <t>Jumlah dari Amount</t>
  </si>
  <si>
    <t>Label Baris</t>
  </si>
  <si>
    <t>10 Januari 2023</t>
  </si>
  <si>
    <t>10 Maret 2023</t>
  </si>
  <si>
    <t>10 Mei 2023</t>
  </si>
  <si>
    <t>14 Mei 2023</t>
  </si>
  <si>
    <t>15 Februari 2023</t>
  </si>
  <si>
    <t>15 Juni 2023</t>
  </si>
  <si>
    <t>16 April 2023</t>
  </si>
  <si>
    <t>17 Juni 2023</t>
  </si>
  <si>
    <t>18 Januari 2023</t>
  </si>
  <si>
    <t>19 Juni 2023</t>
  </si>
  <si>
    <t>20 April 2023</t>
  </si>
  <si>
    <t>20 Februari 2023</t>
  </si>
  <si>
    <t>20 Juni 2023</t>
  </si>
  <si>
    <t>28 April 2023</t>
  </si>
  <si>
    <t>3 Januari 2023</t>
  </si>
  <si>
    <t>3 Maret 2023</t>
  </si>
  <si>
    <t>3 Mei 2023</t>
  </si>
  <si>
    <t>4 April 2023</t>
  </si>
  <si>
    <t>4 Februari 2023</t>
  </si>
  <si>
    <t>5 Maret 2023</t>
  </si>
  <si>
    <t>6 Februari 2023</t>
  </si>
  <si>
    <t>6 Mei 2023</t>
  </si>
  <si>
    <t>7 April 2023</t>
  </si>
  <si>
    <t>7 Februari 2023</t>
  </si>
  <si>
    <t>7 Maret 2023</t>
  </si>
  <si>
    <t>8 Januari 2023</t>
  </si>
  <si>
    <t>8 Juni 2023</t>
  </si>
  <si>
    <t>9 Mei 2023</t>
  </si>
  <si>
    <t>Total Keseluruhan</t>
  </si>
  <si>
    <t>Unit Bisnis B</t>
  </si>
  <si>
    <t>Unit Bisnis E</t>
  </si>
  <si>
    <t>Unit Bisnis D</t>
  </si>
  <si>
    <t>Unit Bisnis C</t>
  </si>
  <si>
    <t>Unit Bisnis A</t>
  </si>
  <si>
    <t xml:space="preserve"> 10 Maret 2023</t>
  </si>
  <si>
    <t xml:space="preserve"> 24 Maret 2023</t>
  </si>
  <si>
    <t xml:space="preserve"> 26 Maret 2023</t>
  </si>
  <si>
    <t xml:space="preserve"> 27 Maret 2023</t>
  </si>
  <si>
    <t xml:space="preserve"> 29 Maret 2023</t>
  </si>
  <si>
    <t>10 Februari 2023</t>
  </si>
  <si>
    <t>2 Februari 2023</t>
  </si>
  <si>
    <t>2 Januari 2023</t>
  </si>
  <si>
    <t>2 Juni 2023</t>
  </si>
  <si>
    <t>2 Maret 2023</t>
  </si>
  <si>
    <t>21 April 2023</t>
  </si>
  <si>
    <t>23 Februari 2023</t>
  </si>
  <si>
    <t>23 Januari 2023</t>
  </si>
  <si>
    <t>24 Januari 2023</t>
  </si>
  <si>
    <t>24 Juni 2023</t>
  </si>
  <si>
    <t>24 Mei 2023</t>
  </si>
  <si>
    <t>25 April 2023</t>
  </si>
  <si>
    <t>25 Februari 2023</t>
  </si>
  <si>
    <t>25 Januari 2023</t>
  </si>
  <si>
    <t>25 Juni 2023</t>
  </si>
  <si>
    <t>25 Mei 2023</t>
  </si>
  <si>
    <t>26 April 2023</t>
  </si>
  <si>
    <t>26 Januari 2023</t>
  </si>
  <si>
    <t>26 Juni 2023</t>
  </si>
  <si>
    <t>26 Mei 2023</t>
  </si>
  <si>
    <t>27 April 2023</t>
  </si>
  <si>
    <t>27 Februari 2023</t>
  </si>
  <si>
    <t>27 Juni 2023</t>
  </si>
  <si>
    <t>27 Mei 2023</t>
  </si>
  <si>
    <t>28 Februari 2023</t>
  </si>
  <si>
    <t>29 Mei 2023</t>
  </si>
  <si>
    <t>3 Juni 2023</t>
  </si>
  <si>
    <t>4 Juni 2023</t>
  </si>
  <si>
    <t>4 Mei 2023</t>
  </si>
  <si>
    <t>5 April 2023</t>
  </si>
  <si>
    <t>5 Januari 2023</t>
  </si>
  <si>
    <t>5 Mei 2023</t>
  </si>
  <si>
    <t>6 April 2023</t>
  </si>
  <si>
    <t>6 Juni 2023</t>
  </si>
  <si>
    <t>6 Maret 2023</t>
  </si>
  <si>
    <t>7 Januari 2023</t>
  </si>
  <si>
    <t>7 Juni 2023</t>
  </si>
  <si>
    <t>8 Februari 2023</t>
  </si>
  <si>
    <t>8 Mei 2023</t>
  </si>
  <si>
    <t>9 April 2023</t>
  </si>
  <si>
    <t>9 Januari 2023</t>
  </si>
  <si>
    <t>Month</t>
  </si>
  <si>
    <t xml:space="preserve">melakukan paid promote dan membayar fee live tiktok </t>
  </si>
  <si>
    <t>membayar ads</t>
  </si>
  <si>
    <t>membayar endorse</t>
  </si>
  <si>
    <t>mengeluarkan biaya operasional</t>
  </si>
  <si>
    <t>membayar hosting web</t>
  </si>
  <si>
    <t>Sales</t>
  </si>
  <si>
    <t>Marketing</t>
  </si>
  <si>
    <t>Operasioonal</t>
  </si>
  <si>
    <t>Category</t>
  </si>
  <si>
    <t>Label Kolom</t>
  </si>
  <si>
    <t>Jika dilihat dari grafik di atas, penjualan paling tinggi terjadi pada bulan Februari sebesar Rp 72.200.000 sedangkan penjualan paling rendah terjadi pada bulan Januari sebesar Rp 59.000.000</t>
  </si>
  <si>
    <t>Selain juga dibulan Januari diadakan web, hal tentunya mempermudah customer untuk mengetahui produk yang dijual</t>
  </si>
  <si>
    <t>Tingginya penjualan dibulan februari ini menandakan efektifnya marketing yang dilakukan pada bulan Januari sehingga dilakukan penambahan expanse pada marketing sebesar 79% dari Januari ke Februari</t>
  </si>
  <si>
    <t>Marketing yang dilakukan pada bulan Januari yaitu ads, endorse dan juga paid promote dengan nominal Rp 5.850.000 sedangkan di bulan Februari budget marketing menjadi Rp 10.500.000</t>
  </si>
  <si>
    <t>Data Sales dan Marketing</t>
  </si>
  <si>
    <t>Dan ini tetap berlanjut ke bulan April management masih mempercayai bahwa dengan mengeluarkan budget marketing tinggi akan memperoleh penjualan tinggi seperti yang terjadi pada bulan Januari ke Februari</t>
  </si>
  <si>
    <t>Namun ketika ditambah biaya marketing sebesar 40% pada bulan Maret. Penjualan mengalami penurunan sebesar 5%. Hal ini mungkin terjadi karena management belum mengetahui channel marketing mana yang efektif</t>
  </si>
  <si>
    <t>Lalu ketika mangement mengevaluasi budget marketing tersebut. Dilakukan penurunan budget marketing dibulan Mei yang mana bisa memberikan impact yang tinggi pada penjualan</t>
  </si>
  <si>
    <t>Dan ketika mencoba kembali menaikan budget marketing dibulan Juni. Penjualan mengalami penurunan</t>
  </si>
  <si>
    <t>Hal ini dapat disimpulkan bahwa budget marketing yang tinggi hanya perlu dilakukan pada awal tahun dikarenakan baru dimunculkannya produk selain itu juga ditambah dengan adanya web sudah mempermudah customer dalam mengetahui produk yang dijual</t>
  </si>
  <si>
    <t>Management perlu mengevaluasi channel marketing mana yang efektif untuk meningkatkan penjualan. Dan mengevaluasi budget marketing besar bukan berarti akan berimpact pada penujualan</t>
  </si>
  <si>
    <t>Nomor 2</t>
  </si>
  <si>
    <t>Pendapatan selama 1 semester</t>
  </si>
  <si>
    <t>Tahun 2023</t>
  </si>
  <si>
    <t>Proyeksi tahun 2024</t>
  </si>
  <si>
    <t>Total</t>
  </si>
  <si>
    <t>Average per month</t>
  </si>
  <si>
    <t>kenaikan ini mengikuti revenue tahun 2023 selama 1 semester dengan acuan data revenue terendah samapai revenue tertinggi yaitu</t>
  </si>
  <si>
    <t>Revenue terendah 2023</t>
  </si>
  <si>
    <t>Revenue tertinggi 2023</t>
  </si>
  <si>
    <t>Presentase</t>
  </si>
  <si>
    <t>proyeksi tahun 2024 akan mengalami kenaikan sebesar 22% atau Rp 484.303.400 dalam 1 semester. Sehingga jika dirata-ratakan dalam 1 bulan maka revenue per month adalah Rp 80.717.23</t>
  </si>
  <si>
    <t>Nama Customer</t>
  </si>
  <si>
    <t xml:space="preserve">Biaya </t>
  </si>
  <si>
    <t>Jumlah Barang</t>
  </si>
  <si>
    <t>Siti</t>
  </si>
  <si>
    <t>Sri</t>
  </si>
  <si>
    <t>Muhammad</t>
  </si>
  <si>
    <t>Nur</t>
  </si>
  <si>
    <t>hmad</t>
  </si>
  <si>
    <t>Agus</t>
  </si>
  <si>
    <t>Ni</t>
  </si>
  <si>
    <t>Abdul</t>
  </si>
  <si>
    <t>Mohamad</t>
  </si>
  <si>
    <t>Haji</t>
  </si>
  <si>
    <t>Dewi</t>
  </si>
  <si>
    <t>Muhamad</t>
  </si>
  <si>
    <t>Ade</t>
  </si>
  <si>
    <t>Asep</t>
  </si>
  <si>
    <t>Slamet</t>
  </si>
  <si>
    <t>Endang</t>
  </si>
  <si>
    <t>Andi</t>
  </si>
  <si>
    <t>Edi</t>
  </si>
  <si>
    <t>Dede</t>
  </si>
  <si>
    <t>Budi</t>
  </si>
  <si>
    <t>Ali</t>
  </si>
  <si>
    <t>Maria</t>
  </si>
  <si>
    <t>Ida</t>
  </si>
  <si>
    <t>Nurul</t>
  </si>
  <si>
    <t>Dedi</t>
  </si>
  <si>
    <t>Wayan</t>
  </si>
  <si>
    <t>Achmad</t>
  </si>
  <si>
    <t>Imam</t>
  </si>
  <si>
    <t>Nurhayati</t>
  </si>
  <si>
    <t>Adi</t>
  </si>
  <si>
    <t>Wahyu</t>
  </si>
  <si>
    <t>Dian</t>
  </si>
  <si>
    <t>Made</t>
  </si>
  <si>
    <t>Heri</t>
  </si>
  <si>
    <t>Iwan</t>
  </si>
  <si>
    <t>Moch</t>
  </si>
  <si>
    <t>Ketut</t>
  </si>
  <si>
    <t>Ratna</t>
  </si>
  <si>
    <t>Fitri</t>
  </si>
  <si>
    <t>Rudi</t>
  </si>
  <si>
    <t>Umi</t>
  </si>
  <si>
    <t>Indra</t>
  </si>
  <si>
    <t>Hendra</t>
  </si>
  <si>
    <t>Ari</t>
  </si>
  <si>
    <t>Rina</t>
  </si>
  <si>
    <t>Ani</t>
  </si>
  <si>
    <t>Joko</t>
  </si>
  <si>
    <t>Sulastri</t>
  </si>
  <si>
    <t>Nyoman</t>
  </si>
  <si>
    <t>Herman</t>
  </si>
  <si>
    <t>Lilis</t>
  </si>
  <si>
    <t>Sumiati</t>
  </si>
  <si>
    <t>Ai</t>
  </si>
  <si>
    <t>Rahmat</t>
  </si>
  <si>
    <t>Rini</t>
  </si>
  <si>
    <t>Deni</t>
  </si>
  <si>
    <t>Arif</t>
  </si>
  <si>
    <t>Agung</t>
  </si>
  <si>
    <t>Yuli</t>
  </si>
  <si>
    <t>Eni</t>
  </si>
  <si>
    <t>Hadi</t>
  </si>
  <si>
    <t>Wawan</t>
  </si>
  <si>
    <t>Ujang</t>
  </si>
  <si>
    <t>Sumarni</t>
  </si>
  <si>
    <t>Desi</t>
  </si>
  <si>
    <t>Andri</t>
  </si>
  <si>
    <t>Ika</t>
  </si>
  <si>
    <t>Yuliana</t>
  </si>
  <si>
    <t>Sales 1</t>
  </si>
  <si>
    <t>Sales 2</t>
  </si>
  <si>
    <t>Sales 4</t>
  </si>
  <si>
    <t>Sales 5</t>
  </si>
  <si>
    <t>Sales 6</t>
  </si>
  <si>
    <t>Sales 7</t>
  </si>
  <si>
    <t>Sales 8</t>
  </si>
  <si>
    <t>Sales 9</t>
  </si>
  <si>
    <t>Yeni</t>
  </si>
  <si>
    <t>Nani</t>
  </si>
  <si>
    <t>Titin</t>
  </si>
  <si>
    <t>La</t>
  </si>
  <si>
    <t>Sugeng</t>
  </si>
  <si>
    <t>Iis</t>
  </si>
  <si>
    <t>Hasan</t>
  </si>
  <si>
    <t>Sutrisno</t>
  </si>
  <si>
    <t>Aris</t>
  </si>
  <si>
    <t>Indah</t>
  </si>
  <si>
    <t>Mohammad</t>
  </si>
  <si>
    <t>Ayu</t>
  </si>
  <si>
    <t>Rita</t>
  </si>
  <si>
    <t>Wa</t>
  </si>
  <si>
    <t>Puji</t>
  </si>
  <si>
    <t>Lina</t>
  </si>
  <si>
    <t>Ridwan</t>
  </si>
  <si>
    <t>Santi</t>
  </si>
  <si>
    <t>Samsul</t>
  </si>
  <si>
    <t>Linda</t>
  </si>
  <si>
    <t>Aminah</t>
  </si>
  <si>
    <t>Sales 10</t>
  </si>
  <si>
    <t>Sales 3</t>
  </si>
  <si>
    <t>Nomor 1</t>
  </si>
  <si>
    <t>Jumlah dari Total</t>
  </si>
  <si>
    <t>Jumlah dari Jumlah Barang</t>
  </si>
  <si>
    <t>Bonus</t>
  </si>
  <si>
    <t>Total Sales</t>
  </si>
  <si>
    <t>Total QTY</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</si>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</sst>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10" x14ac:knownFonts="1">
    <font>
      <sz val="10"/>
      <color rgb="FF000000"/>
      <name val="Arial"/>
      <scheme val="minor"/>
    </font>
    <font>
      <sz val="10"/>
      <color theme="1"/>
      <name val="Arial"/>
    </font>
    <font>
      <b/>
      <sz val="10"/>
      <color theme="1"/>
      <name val="Arial"/>
    </font>
    <font>
      <b/>
      <sz val="13"/>
      <color theme="1"/>
      <name val="Arial"/>
    </font>
    <font>
      <b/>
      <sz val="10"/>
      <color rgb="FFFF0000"/>
      <name val="Arial"/>
    </font>
    <font>
      <sz val="10"/>
      <color rgb="FF000000"/>
      <name val="Arial"/>
      <scheme val="minor"/>
    </font>
    <font>
      <b/>
      <sz val="10"/>
      <color rgb="FF000000"/>
      <name val="Arial"/>
      <family val="2"/>
      <scheme val="minor"/>
    </font>
    <font>
      <sz val="10"/>
      <color rgb="FF000000"/>
      <name val="Arial"/>
      <family val="2"/>
      <scheme val="minor"/>
    </font>
    <font>
      <b/>
      <sz val="12"/>
      <color theme="0"/>
      <name val="Arial"/>
      <family val="2"/>
      <scheme val="minor"/>
    </font>
    <font>
      <sz val="10"/>
      <color theme="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7">
    <border>
      <left/>
      <right/>
      <top/>
      <bottom/>
      <diagonal/>
    </border>
    <border>
      <left/>
      <right/>
      <top/>
      <bottom style="thin">
        <color rgb="FF666666"/>
      </bottom>
      <diagonal/>
    </border>
    <border>
      <left style="thin">
        <color rgb="FF666666"/>
      </left>
      <right style="thin">
        <color rgb="FF666666"/>
      </right>
      <top/>
      <bottom style="thin">
        <color rgb="FF666666"/>
      </bottom>
      <diagonal/>
    </border>
    <border>
      <left/>
      <right style="thin">
        <color rgb="FF666666"/>
      </right>
      <top/>
      <bottom style="thin">
        <color rgb="FF666666"/>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s>
  <cellStyleXfs count="2">
    <xf numFmtId="0" fontId="0" fillId="0" borderId="0"/>
    <xf numFmtId="9" fontId="5" fillId="0" borderId="0" applyFont="0" applyFill="0" applyBorder="0" applyAlignment="0" applyProtection="0"/>
  </cellStyleXfs>
  <cellXfs count="35">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horizontal="left"/>
    </xf>
    <xf numFmtId="0" fontId="1"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1" fillId="0" borderId="2" xfId="0" applyFont="1" applyBorder="1" applyAlignment="1">
      <alignment horizontal="center"/>
    </xf>
    <xf numFmtId="0" fontId="1" fillId="0" borderId="3" xfId="0" applyFont="1" applyBorder="1"/>
    <xf numFmtId="0" fontId="1" fillId="0" borderId="0" xfId="0" applyFont="1" applyAlignment="1">
      <alignment wrapText="1"/>
    </xf>
    <xf numFmtId="0" fontId="0" fillId="0" borderId="4" xfId="0" applyBorder="1"/>
    <xf numFmtId="0" fontId="6" fillId="0" borderId="4" xfId="0" applyFont="1" applyBorder="1"/>
    <xf numFmtId="0" fontId="0" fillId="0" borderId="0" xfId="0" pivotButton="1"/>
    <xf numFmtId="0" fontId="0" fillId="0" borderId="0" xfId="0" applyAlignment="1">
      <alignment horizontal="left"/>
    </xf>
    <xf numFmtId="0" fontId="6" fillId="0" borderId="0" xfId="0" applyFont="1"/>
    <xf numFmtId="0" fontId="7" fillId="0" borderId="4" xfId="0" applyFont="1" applyBorder="1"/>
    <xf numFmtId="0" fontId="6" fillId="0" borderId="4" xfId="0" applyFont="1" applyBorder="1" applyAlignment="1">
      <alignment horizontal="center" vertical="center"/>
    </xf>
    <xf numFmtId="0" fontId="7" fillId="0" borderId="0" xfId="0" applyFont="1"/>
    <xf numFmtId="0" fontId="0" fillId="0" borderId="4" xfId="0" applyBorder="1" applyAlignment="1">
      <alignment horizontal="center"/>
    </xf>
    <xf numFmtId="9" fontId="0" fillId="0" borderId="4" xfId="1" applyFont="1" applyBorder="1"/>
    <xf numFmtId="164" fontId="0" fillId="0" borderId="4" xfId="0" applyNumberFormat="1" applyBorder="1"/>
    <xf numFmtId="0" fontId="0" fillId="0" borderId="0" xfId="0" applyNumberFormat="1"/>
    <xf numFmtId="0" fontId="0" fillId="4" borderId="0" xfId="0" applyFill="1"/>
    <xf numFmtId="0" fontId="7" fillId="0" borderId="4" xfId="0" applyFont="1" applyBorder="1" applyAlignment="1">
      <alignment horizontal="left"/>
    </xf>
    <xf numFmtId="0" fontId="9" fillId="4" borderId="0" xfId="0" applyFont="1" applyFill="1"/>
    <xf numFmtId="0" fontId="2" fillId="0" borderId="0" xfId="0" applyFont="1"/>
    <xf numFmtId="0" fontId="0" fillId="0" borderId="0" xfId="0"/>
    <xf numFmtId="0" fontId="6" fillId="3" borderId="0" xfId="0" applyFont="1" applyFill="1" applyAlignment="1">
      <alignment horizontal="center"/>
    </xf>
    <xf numFmtId="164" fontId="9" fillId="5" borderId="6" xfId="0" applyNumberFormat="1" applyFont="1" applyFill="1" applyBorder="1" applyAlignment="1">
      <alignment horizontal="center" vertical="center"/>
    </xf>
    <xf numFmtId="164" fontId="9" fillId="5" borderId="0" xfId="0" applyNumberFormat="1" applyFont="1" applyFill="1" applyBorder="1" applyAlignment="1">
      <alignment horizontal="center" vertical="center"/>
    </xf>
    <xf numFmtId="0" fontId="8" fillId="5" borderId="0" xfId="0" applyFont="1" applyFill="1" applyBorder="1" applyAlignment="1">
      <alignment horizontal="center"/>
    </xf>
    <xf numFmtId="0" fontId="8" fillId="5" borderId="5" xfId="0" applyFont="1" applyFill="1" applyBorder="1" applyAlignment="1">
      <alignment horizontal="center"/>
    </xf>
    <xf numFmtId="1" fontId="9" fillId="5" borderId="6" xfId="0" applyNumberFormat="1" applyFont="1" applyFill="1" applyBorder="1" applyAlignment="1">
      <alignment horizontal="center" vertical="center"/>
    </xf>
    <xf numFmtId="1" fontId="9" fillId="5" borderId="0" xfId="0" applyNumberFormat="1" applyFont="1" applyFill="1" applyBorder="1" applyAlignment="1">
      <alignment horizontal="center" vertical="center"/>
    </xf>
  </cellXfs>
  <cellStyles count="2">
    <cellStyle name="Normal" xfId="0" builtinId="0"/>
    <cellStyle name="Percent" xfId="1" builtinId="5"/>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Answer!$H$5</c:f>
              <c:strCache>
                <c:ptCount val="1"/>
                <c:pt idx="0">
                  <c:v>Marketing</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Answer!$G$6:$G$11</c:f>
              <c:strCache>
                <c:ptCount val="6"/>
                <c:pt idx="0">
                  <c:v>Januari</c:v>
                </c:pt>
                <c:pt idx="1">
                  <c:v>Februari</c:v>
                </c:pt>
                <c:pt idx="2">
                  <c:v>Maret</c:v>
                </c:pt>
                <c:pt idx="3">
                  <c:v>April</c:v>
                </c:pt>
                <c:pt idx="4">
                  <c:v>Mei</c:v>
                </c:pt>
                <c:pt idx="5">
                  <c:v>Juni</c:v>
                </c:pt>
              </c:strCache>
            </c:strRef>
          </c:cat>
          <c:val>
            <c:numRef>
              <c:f>Answer!$H$6:$H$11</c:f>
              <c:numCache>
                <c:formatCode>General</c:formatCode>
                <c:ptCount val="6"/>
                <c:pt idx="0">
                  <c:v>5850000</c:v>
                </c:pt>
                <c:pt idx="1">
                  <c:v>10500000</c:v>
                </c:pt>
                <c:pt idx="2">
                  <c:v>14700000</c:v>
                </c:pt>
                <c:pt idx="3">
                  <c:v>15000000</c:v>
                </c:pt>
                <c:pt idx="4">
                  <c:v>14900000</c:v>
                </c:pt>
                <c:pt idx="5">
                  <c:v>18900000</c:v>
                </c:pt>
              </c:numCache>
            </c:numRef>
          </c:val>
          <c:smooth val="0"/>
          <c:extLst>
            <c:ext xmlns:c16="http://schemas.microsoft.com/office/drawing/2014/chart" uri="{C3380CC4-5D6E-409C-BE32-E72D297353CC}">
              <c16:uniqueId val="{00000000-04FB-4A56-9899-F7490B570C23}"/>
            </c:ext>
          </c:extLst>
        </c:ser>
        <c:ser>
          <c:idx val="1"/>
          <c:order val="1"/>
          <c:tx>
            <c:strRef>
              <c:f>Answer!$I$5</c:f>
              <c:strCache>
                <c:ptCount val="1"/>
                <c:pt idx="0">
                  <c:v>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Answer!$G$6:$G$11</c:f>
              <c:strCache>
                <c:ptCount val="6"/>
                <c:pt idx="0">
                  <c:v>Januari</c:v>
                </c:pt>
                <c:pt idx="1">
                  <c:v>Februari</c:v>
                </c:pt>
                <c:pt idx="2">
                  <c:v>Maret</c:v>
                </c:pt>
                <c:pt idx="3">
                  <c:v>April</c:v>
                </c:pt>
                <c:pt idx="4">
                  <c:v>Mei</c:v>
                </c:pt>
                <c:pt idx="5">
                  <c:v>Juni</c:v>
                </c:pt>
              </c:strCache>
            </c:strRef>
          </c:cat>
          <c:val>
            <c:numRef>
              <c:f>Answer!$I$6:$I$11</c:f>
              <c:numCache>
                <c:formatCode>General</c:formatCode>
                <c:ptCount val="6"/>
                <c:pt idx="0">
                  <c:v>59000000</c:v>
                </c:pt>
                <c:pt idx="1">
                  <c:v>72200000</c:v>
                </c:pt>
                <c:pt idx="2">
                  <c:v>68500000</c:v>
                </c:pt>
                <c:pt idx="3">
                  <c:v>60900000</c:v>
                </c:pt>
                <c:pt idx="4">
                  <c:v>70770000</c:v>
                </c:pt>
                <c:pt idx="5">
                  <c:v>65600000</c:v>
                </c:pt>
              </c:numCache>
            </c:numRef>
          </c:val>
          <c:smooth val="0"/>
          <c:extLst>
            <c:ext xmlns:c16="http://schemas.microsoft.com/office/drawing/2014/chart" uri="{C3380CC4-5D6E-409C-BE32-E72D297353CC}">
              <c16:uniqueId val="{00000001-04FB-4A56-9899-F7490B570C23}"/>
            </c:ext>
          </c:extLst>
        </c:ser>
        <c:dLbls>
          <c:showLegendKey val="0"/>
          <c:showVal val="0"/>
          <c:showCatName val="0"/>
          <c:showSerName val="0"/>
          <c:showPercent val="0"/>
          <c:showBubbleSize val="0"/>
        </c:dLbls>
        <c:smooth val="0"/>
        <c:axId val="632574536"/>
        <c:axId val="632579128"/>
      </c:lineChart>
      <c:catAx>
        <c:axId val="63257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79128"/>
        <c:crosses val="autoZero"/>
        <c:auto val="1"/>
        <c:lblAlgn val="ctr"/>
        <c:lblOffset val="100"/>
        <c:noMultiLvlLbl val="0"/>
      </c:catAx>
      <c:valAx>
        <c:axId val="63257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74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QTY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No.3!$A$17:$A$26</c:f>
              <c:strCache>
                <c:ptCount val="10"/>
                <c:pt idx="0">
                  <c:v>Sales 1</c:v>
                </c:pt>
                <c:pt idx="1">
                  <c:v>Sales 10</c:v>
                </c:pt>
                <c:pt idx="2">
                  <c:v>Sales 2</c:v>
                </c:pt>
                <c:pt idx="3">
                  <c:v>Sales 3</c:v>
                </c:pt>
                <c:pt idx="4">
                  <c:v>Sales 4</c:v>
                </c:pt>
                <c:pt idx="5">
                  <c:v>Sales 5</c:v>
                </c:pt>
                <c:pt idx="6">
                  <c:v>Sales 6</c:v>
                </c:pt>
                <c:pt idx="7">
                  <c:v>Sales 7</c:v>
                </c:pt>
                <c:pt idx="8">
                  <c:v>Sales 8</c:v>
                </c:pt>
                <c:pt idx="9">
                  <c:v>Sales 9</c:v>
                </c:pt>
              </c:strCache>
            </c:strRef>
          </c:cat>
          <c:val>
            <c:numRef>
              <c:f>No.3!$B$17:$B$26</c:f>
              <c:numCache>
                <c:formatCode>General</c:formatCode>
                <c:ptCount val="10"/>
                <c:pt idx="0">
                  <c:v>17</c:v>
                </c:pt>
                <c:pt idx="1">
                  <c:v>112</c:v>
                </c:pt>
                <c:pt idx="2">
                  <c:v>28</c:v>
                </c:pt>
                <c:pt idx="3">
                  <c:v>101</c:v>
                </c:pt>
                <c:pt idx="4">
                  <c:v>28</c:v>
                </c:pt>
                <c:pt idx="5">
                  <c:v>42</c:v>
                </c:pt>
                <c:pt idx="6">
                  <c:v>51</c:v>
                </c:pt>
                <c:pt idx="7">
                  <c:v>74</c:v>
                </c:pt>
                <c:pt idx="8">
                  <c:v>65</c:v>
                </c:pt>
                <c:pt idx="9">
                  <c:v>108</c:v>
                </c:pt>
              </c:numCache>
            </c:numRef>
          </c:val>
          <c:smooth val="0"/>
          <c:extLst>
            <c:ext xmlns:c16="http://schemas.microsoft.com/office/drawing/2014/chart" uri="{C3380CC4-5D6E-409C-BE32-E72D297353CC}">
              <c16:uniqueId val="{00000000-E042-446F-AC38-F6D397BAC3A5}"/>
            </c:ext>
          </c:extLst>
        </c:ser>
        <c:dLbls>
          <c:dLblPos val="t"/>
          <c:showLegendKey val="0"/>
          <c:showVal val="1"/>
          <c:showCatName val="0"/>
          <c:showSerName val="0"/>
          <c:showPercent val="0"/>
          <c:showBubbleSize val="0"/>
        </c:dLbls>
        <c:smooth val="0"/>
        <c:axId val="320140688"/>
        <c:axId val="102013408"/>
      </c:lineChart>
      <c:catAx>
        <c:axId val="3201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3408"/>
        <c:crosses val="autoZero"/>
        <c:auto val="1"/>
        <c:lblAlgn val="ctr"/>
        <c:lblOffset val="100"/>
        <c:noMultiLvlLbl val="0"/>
      </c:catAx>
      <c:valAx>
        <c:axId val="1020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No.3!$B$29</c:f>
              <c:strCache>
                <c:ptCount val="1"/>
                <c:pt idx="0">
                  <c:v>Total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No.3!$A$30:$A$39</c:f>
              <c:strCache>
                <c:ptCount val="10"/>
                <c:pt idx="0">
                  <c:v>Sales 1</c:v>
                </c:pt>
                <c:pt idx="1">
                  <c:v>Sales 10</c:v>
                </c:pt>
                <c:pt idx="2">
                  <c:v>Sales 2</c:v>
                </c:pt>
                <c:pt idx="3">
                  <c:v>Sales 3</c:v>
                </c:pt>
                <c:pt idx="4">
                  <c:v>Sales 4</c:v>
                </c:pt>
                <c:pt idx="5">
                  <c:v>Sales 5</c:v>
                </c:pt>
                <c:pt idx="6">
                  <c:v>Sales 6</c:v>
                </c:pt>
                <c:pt idx="7">
                  <c:v>Sales 7</c:v>
                </c:pt>
                <c:pt idx="8">
                  <c:v>Sales 8</c:v>
                </c:pt>
                <c:pt idx="9">
                  <c:v>Sales 9</c:v>
                </c:pt>
              </c:strCache>
            </c:strRef>
          </c:cat>
          <c:val>
            <c:numRef>
              <c:f>No.3!$B$30:$B$39</c:f>
              <c:numCache>
                <c:formatCode>General</c:formatCode>
                <c:ptCount val="10"/>
                <c:pt idx="0">
                  <c:v>1750000</c:v>
                </c:pt>
                <c:pt idx="1">
                  <c:v>14750000</c:v>
                </c:pt>
                <c:pt idx="2">
                  <c:v>3900000</c:v>
                </c:pt>
                <c:pt idx="3">
                  <c:v>15500000</c:v>
                </c:pt>
                <c:pt idx="4">
                  <c:v>3650000</c:v>
                </c:pt>
                <c:pt idx="5">
                  <c:v>5600000</c:v>
                </c:pt>
                <c:pt idx="6">
                  <c:v>7350000</c:v>
                </c:pt>
                <c:pt idx="7">
                  <c:v>8900000</c:v>
                </c:pt>
                <c:pt idx="8">
                  <c:v>7000000</c:v>
                </c:pt>
                <c:pt idx="9">
                  <c:v>14350000</c:v>
                </c:pt>
              </c:numCache>
            </c:numRef>
          </c:val>
          <c:smooth val="0"/>
          <c:extLst>
            <c:ext xmlns:c16="http://schemas.microsoft.com/office/drawing/2014/chart" uri="{C3380CC4-5D6E-409C-BE32-E72D297353CC}">
              <c16:uniqueId val="{00000000-BCF6-420D-8038-2FC832EA7DBC}"/>
            </c:ext>
          </c:extLst>
        </c:ser>
        <c:dLbls>
          <c:showLegendKey val="0"/>
          <c:showVal val="0"/>
          <c:showCatName val="0"/>
          <c:showSerName val="0"/>
          <c:showPercent val="0"/>
          <c:showBubbleSize val="0"/>
        </c:dLbls>
        <c:smooth val="0"/>
        <c:axId val="947470064"/>
        <c:axId val="947471048"/>
      </c:lineChart>
      <c:catAx>
        <c:axId val="94747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71048"/>
        <c:crosses val="autoZero"/>
        <c:auto val="1"/>
        <c:lblAlgn val="ctr"/>
        <c:lblOffset val="100"/>
        <c:noMultiLvlLbl val="0"/>
      </c:catAx>
      <c:valAx>
        <c:axId val="94747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7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592668</xdr:colOff>
      <xdr:row>13</xdr:row>
      <xdr:rowOff>130342</xdr:rowOff>
    </xdr:from>
    <xdr:to>
      <xdr:col>5</xdr:col>
      <xdr:colOff>170449</xdr:colOff>
      <xdr:row>31</xdr:row>
      <xdr:rowOff>20053</xdr:rowOff>
    </xdr:to>
    <xdr:graphicFrame macro="">
      <xdr:nvGraphicFramePr>
        <xdr:cNvPr id="3" name="Bagan 2">
          <a:extLst>
            <a:ext uri="{FF2B5EF4-FFF2-40B4-BE49-F238E27FC236}">
              <a16:creationId xmlns:a16="http://schemas.microsoft.com/office/drawing/2014/main" id="{9E232008-7346-4940-90F0-5FD8488D9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76200</xdr:colOff>
      <xdr:row>1</xdr:row>
      <xdr:rowOff>53340</xdr:rowOff>
    </xdr:from>
    <xdr:to>
      <xdr:col>8</xdr:col>
      <xdr:colOff>76200</xdr:colOff>
      <xdr:row>35</xdr:row>
      <xdr:rowOff>55217</xdr:rowOff>
    </xdr:to>
    <mc:AlternateContent xmlns:mc="http://schemas.openxmlformats.org/markup-compatibility/2006" xmlns:a14="http://schemas.microsoft.com/office/drawing/2010/main">
      <mc:Choice Requires="a14">
        <xdr:graphicFrame macro="">
          <xdr:nvGraphicFramePr>
            <xdr:cNvPr id="2" name="Sales">
              <a:extLst>
                <a:ext uri="{FF2B5EF4-FFF2-40B4-BE49-F238E27FC236}">
                  <a16:creationId xmlns:a16="http://schemas.microsoft.com/office/drawing/2014/main" id="{BBF429AE-AE0B-4B8C-BB73-8F3553C9B2B6}"/>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5509591" y="218992"/>
              <a:ext cx="1822174" cy="5678225"/>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xdr:from>
      <xdr:col>8</xdr:col>
      <xdr:colOff>165652</xdr:colOff>
      <xdr:row>11</xdr:row>
      <xdr:rowOff>76199</xdr:rowOff>
    </xdr:from>
    <xdr:to>
      <xdr:col>17</xdr:col>
      <xdr:colOff>11044</xdr:colOff>
      <xdr:row>22</xdr:row>
      <xdr:rowOff>132521</xdr:rowOff>
    </xdr:to>
    <xdr:graphicFrame macro="">
      <xdr:nvGraphicFramePr>
        <xdr:cNvPr id="4" name="Bagan 3">
          <a:extLst>
            <a:ext uri="{FF2B5EF4-FFF2-40B4-BE49-F238E27FC236}">
              <a16:creationId xmlns:a16="http://schemas.microsoft.com/office/drawing/2014/main" id="{9D121A1A-F949-42E8-A6D3-6B631B434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209826</xdr:colOff>
      <xdr:row>23</xdr:row>
      <xdr:rowOff>44175</xdr:rowOff>
    </xdr:from>
    <xdr:to>
      <xdr:col>16</xdr:col>
      <xdr:colOff>1093304</xdr:colOff>
      <xdr:row>35</xdr:row>
      <xdr:rowOff>44175</xdr:rowOff>
    </xdr:to>
    <xdr:graphicFrame macro="">
      <xdr:nvGraphicFramePr>
        <xdr:cNvPr id="5" name="Bagan 4">
          <a:extLst>
            <a:ext uri="{FF2B5EF4-FFF2-40B4-BE49-F238E27FC236}">
              <a16:creationId xmlns:a16="http://schemas.microsoft.com/office/drawing/2014/main" id="{D56EC001-2E0D-4413-8D25-B8BE8E3AD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64.702904166668" createdVersion="7" refreshedVersion="7" minRefreshableVersion="3" recordCount="90" xr:uid="{30A5A680-9000-48D2-A10D-20B37C790986}">
  <cacheSource type="worksheet">
    <worksheetSource ref="A1:F91" sheet="Data"/>
  </cacheSource>
  <cacheFields count="6">
    <cacheField name="Date" numFmtId="0">
      <sharedItems/>
    </cacheField>
    <cacheField name="Month" numFmtId="0">
      <sharedItems count="6">
        <s v="Januari"/>
        <s v="Februari"/>
        <s v="Maret"/>
        <s v="April"/>
        <s v="Mei"/>
        <s v="Juni"/>
      </sharedItems>
    </cacheField>
    <cacheField name="Unit Bisnis" numFmtId="0">
      <sharedItems count="5">
        <s v="Unit Bisnis A"/>
        <s v="Unit Bisnis C"/>
        <s v="Unit Bisnis D"/>
        <s v="Unit Bisnis B"/>
        <s v="Unit Bisnis E"/>
      </sharedItems>
    </cacheField>
    <cacheField name="Category" numFmtId="0">
      <sharedItems count="3">
        <s v="Marketing"/>
        <s v="Sales"/>
        <s v="Operasioonal"/>
      </sharedItems>
    </cacheField>
    <cacheField name="Desc" numFmtId="0">
      <sharedItems count="6">
        <s v="membayar ads"/>
        <s v="menjual produk"/>
        <s v="membayar endorse"/>
        <s v="melakukan paid promote dan membayar fee live tiktok "/>
        <s v="membayar hosting web"/>
        <s v="mengeluarkan biaya operasional"/>
      </sharedItems>
    </cacheField>
    <cacheField name="Amount" numFmtId="0">
      <sharedItems containsSemiMixedTypes="0" containsString="0" containsNumber="1" containsInteger="1" minValue="420000" maxValue="34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64.904262615739" createdVersion="7" refreshedVersion="7" minRefreshableVersion="3" recordCount="89" xr:uid="{83239A29-4C32-4290-9C7A-7C3079CC96C8}">
  <cacheSource type="worksheet">
    <worksheetSource name="Data_Sales"/>
  </cacheSource>
  <cacheFields count="5">
    <cacheField name="Sales" numFmtId="0">
      <sharedItems count="10">
        <s v="Sales 1"/>
        <s v="Sales 10"/>
        <s v="Sales 2"/>
        <s v="Sales 3"/>
        <s v="Sales 4"/>
        <s v="Sales 5"/>
        <s v="Sales 6"/>
        <s v="Sales 7"/>
        <s v="Sales 8"/>
        <s v="Sales 9"/>
      </sharedItems>
    </cacheField>
    <cacheField name="Nama Customer" numFmtId="0">
      <sharedItems/>
    </cacheField>
    <cacheField name="Jumlah Barang" numFmtId="0">
      <sharedItems containsSemiMixedTypes="0" containsString="0" containsNumber="1" containsInteger="1" minValue="1" maxValue="35"/>
    </cacheField>
    <cacheField name="Biaya " numFmtId="0">
      <sharedItems containsSemiMixedTypes="0" containsString="0" containsNumber="1" containsInteger="1" minValue="50000" maxValue="200000"/>
    </cacheField>
    <cacheField name="Total" numFmtId="0">
      <sharedItems containsSemiMixedTypes="0" containsString="0" containsNumber="1" containsInteger="1" minValue="50000" maxValue="7000000"/>
    </cacheField>
  </cacheFields>
  <extLst>
    <ext xmlns:x14="http://schemas.microsoft.com/office/spreadsheetml/2009/9/main" uri="{725AE2AE-9491-48be-B2B4-4EB974FC3084}">
      <x14:pivotCacheDefinition pivotCacheId="336208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2 Januari 2023"/>
    <x v="0"/>
    <x v="0"/>
    <x v="0"/>
    <x v="0"/>
    <n v="1400000"/>
  </r>
  <r>
    <s v="3 Januari 2023"/>
    <x v="0"/>
    <x v="1"/>
    <x v="1"/>
    <x v="1"/>
    <n v="3000000"/>
  </r>
  <r>
    <s v="5 Januari 2023"/>
    <x v="0"/>
    <x v="2"/>
    <x v="0"/>
    <x v="0"/>
    <n v="1700000"/>
  </r>
  <r>
    <s v="7 Januari 2023"/>
    <x v="0"/>
    <x v="3"/>
    <x v="0"/>
    <x v="2"/>
    <n v="1550000"/>
  </r>
  <r>
    <s v="8 Januari 2023"/>
    <x v="0"/>
    <x v="2"/>
    <x v="1"/>
    <x v="1"/>
    <n v="14000000"/>
  </r>
  <r>
    <s v="8 Januari 2023"/>
    <x v="0"/>
    <x v="1"/>
    <x v="0"/>
    <x v="3"/>
    <n v="1200000"/>
  </r>
  <r>
    <s v="9 Januari 2023"/>
    <x v="0"/>
    <x v="4"/>
    <x v="2"/>
    <x v="4"/>
    <n v="470000"/>
  </r>
  <r>
    <s v="10 Januari 2023"/>
    <x v="0"/>
    <x v="3"/>
    <x v="1"/>
    <x v="1"/>
    <n v="21600000"/>
  </r>
  <r>
    <s v="10 Januari 2023"/>
    <x v="0"/>
    <x v="4"/>
    <x v="1"/>
    <x v="1"/>
    <n v="1900000"/>
  </r>
  <r>
    <s v="18 Januari 2023"/>
    <x v="0"/>
    <x v="0"/>
    <x v="1"/>
    <x v="1"/>
    <n v="18500000"/>
  </r>
  <r>
    <s v="23 Januari 2023"/>
    <x v="0"/>
    <x v="4"/>
    <x v="2"/>
    <x v="5"/>
    <n v="700000"/>
  </r>
  <r>
    <s v="24 Januari 2023"/>
    <x v="0"/>
    <x v="2"/>
    <x v="2"/>
    <x v="5"/>
    <n v="7200000"/>
  </r>
  <r>
    <s v="25 Januari 2023"/>
    <x v="0"/>
    <x v="0"/>
    <x v="2"/>
    <x v="5"/>
    <n v="5000000"/>
  </r>
  <r>
    <s v="26 Januari 2023"/>
    <x v="0"/>
    <x v="3"/>
    <x v="2"/>
    <x v="5"/>
    <n v="11300000"/>
  </r>
  <r>
    <s v="26 Januari 2023"/>
    <x v="0"/>
    <x v="1"/>
    <x v="2"/>
    <x v="5"/>
    <n v="2300000"/>
  </r>
  <r>
    <s v="2 Februari 2023"/>
    <x v="1"/>
    <x v="2"/>
    <x v="0"/>
    <x v="0"/>
    <n v="2600000"/>
  </r>
  <r>
    <s v="4 Februari 2023"/>
    <x v="1"/>
    <x v="0"/>
    <x v="1"/>
    <x v="1"/>
    <n v="16800000"/>
  </r>
  <r>
    <s v="6 Februari 2023"/>
    <x v="1"/>
    <x v="2"/>
    <x v="1"/>
    <x v="1"/>
    <n v="16000000"/>
  </r>
  <r>
    <s v="6 Februari 2023"/>
    <x v="1"/>
    <x v="3"/>
    <x v="0"/>
    <x v="2"/>
    <n v="2900000"/>
  </r>
  <r>
    <s v="7 Februari 2023"/>
    <x v="1"/>
    <x v="4"/>
    <x v="1"/>
    <x v="1"/>
    <n v="1800000"/>
  </r>
  <r>
    <s v="7 Februari 2023"/>
    <x v="1"/>
    <x v="1"/>
    <x v="0"/>
    <x v="3"/>
    <n v="1900000"/>
  </r>
  <r>
    <s v="8 Februari 2023"/>
    <x v="1"/>
    <x v="4"/>
    <x v="0"/>
    <x v="2"/>
    <n v="600000"/>
  </r>
  <r>
    <s v="10 Februari 2023"/>
    <x v="1"/>
    <x v="0"/>
    <x v="0"/>
    <x v="0"/>
    <n v="2500000"/>
  </r>
  <r>
    <s v="15 Februari 2023"/>
    <x v="1"/>
    <x v="1"/>
    <x v="1"/>
    <x v="1"/>
    <n v="5300000"/>
  </r>
  <r>
    <s v="20 Februari 2023"/>
    <x v="1"/>
    <x v="3"/>
    <x v="1"/>
    <x v="1"/>
    <n v="32300000"/>
  </r>
  <r>
    <s v="23 Februari 2023"/>
    <x v="1"/>
    <x v="1"/>
    <x v="2"/>
    <x v="5"/>
    <n v="2500000"/>
  </r>
  <r>
    <s v="25 Februari 2023"/>
    <x v="1"/>
    <x v="2"/>
    <x v="2"/>
    <x v="5"/>
    <n v="8400000"/>
  </r>
  <r>
    <s v="25 Februari 2023"/>
    <x v="1"/>
    <x v="4"/>
    <x v="2"/>
    <x v="5"/>
    <n v="500000"/>
  </r>
  <r>
    <s v="27 Februari 2023"/>
    <x v="1"/>
    <x v="3"/>
    <x v="2"/>
    <x v="5"/>
    <n v="12100000"/>
  </r>
  <r>
    <s v="28 Februari 2023"/>
    <x v="1"/>
    <x v="0"/>
    <x v="2"/>
    <x v="5"/>
    <n v="5600000"/>
  </r>
  <r>
    <s v="2 Maret 2023"/>
    <x v="2"/>
    <x v="4"/>
    <x v="0"/>
    <x v="3"/>
    <n v="1000000"/>
  </r>
  <r>
    <s v="3 Maret 2023"/>
    <x v="2"/>
    <x v="4"/>
    <x v="1"/>
    <x v="1"/>
    <n v="2300000"/>
  </r>
  <r>
    <s v="3 Maret 2023"/>
    <x v="2"/>
    <x v="2"/>
    <x v="0"/>
    <x v="2"/>
    <n v="3700000"/>
  </r>
  <r>
    <s v="5 Maret 2023"/>
    <x v="2"/>
    <x v="1"/>
    <x v="1"/>
    <x v="1"/>
    <n v="4100000"/>
  </r>
  <r>
    <s v="5 Maret 2023"/>
    <x v="2"/>
    <x v="1"/>
    <x v="0"/>
    <x v="2"/>
    <n v="3000000"/>
  </r>
  <r>
    <s v="6 Maret 2023"/>
    <x v="2"/>
    <x v="3"/>
    <x v="0"/>
    <x v="3"/>
    <n v="4000000"/>
  </r>
  <r>
    <s v="7 Maret 2023"/>
    <x v="2"/>
    <x v="0"/>
    <x v="1"/>
    <x v="1"/>
    <n v="15400000"/>
  </r>
  <r>
    <s v="7 Maret 2023"/>
    <x v="2"/>
    <x v="2"/>
    <x v="1"/>
    <x v="1"/>
    <n v="16400000"/>
  </r>
  <r>
    <s v="10 Maret 2023"/>
    <x v="2"/>
    <x v="3"/>
    <x v="1"/>
    <x v="1"/>
    <n v="30300000"/>
  </r>
  <r>
    <s v=" 10 Maret 2023"/>
    <x v="2"/>
    <x v="0"/>
    <x v="0"/>
    <x v="0"/>
    <n v="3000000"/>
  </r>
  <r>
    <s v=" 24 Maret 2023"/>
    <x v="2"/>
    <x v="3"/>
    <x v="2"/>
    <x v="5"/>
    <n v="12400000"/>
  </r>
  <r>
    <s v=" 24 Maret 2023"/>
    <x v="2"/>
    <x v="4"/>
    <x v="2"/>
    <x v="5"/>
    <n v="600000"/>
  </r>
  <r>
    <s v=" 26 Maret 2023"/>
    <x v="2"/>
    <x v="0"/>
    <x v="2"/>
    <x v="5"/>
    <n v="5800000"/>
  </r>
  <r>
    <s v=" 27 Maret 2023"/>
    <x v="2"/>
    <x v="1"/>
    <x v="2"/>
    <x v="5"/>
    <n v="2500000"/>
  </r>
  <r>
    <s v=" 29 Maret 2023"/>
    <x v="2"/>
    <x v="2"/>
    <x v="2"/>
    <x v="5"/>
    <n v="8300000"/>
  </r>
  <r>
    <s v="4 April 2023"/>
    <x v="3"/>
    <x v="4"/>
    <x v="1"/>
    <x v="1"/>
    <n v="1200000"/>
  </r>
  <r>
    <s v="5 April 2023"/>
    <x v="3"/>
    <x v="3"/>
    <x v="0"/>
    <x v="3"/>
    <n v="4300000"/>
  </r>
  <r>
    <s v="5 April 2023"/>
    <x v="3"/>
    <x v="4"/>
    <x v="0"/>
    <x v="3"/>
    <n v="1000000"/>
  </r>
  <r>
    <s v="6 April 2023"/>
    <x v="3"/>
    <x v="2"/>
    <x v="0"/>
    <x v="2"/>
    <n v="3800000"/>
  </r>
  <r>
    <s v="7 April 2023"/>
    <x v="3"/>
    <x v="1"/>
    <x v="1"/>
    <x v="1"/>
    <n v="4300000"/>
  </r>
  <r>
    <s v="7 April 2023"/>
    <x v="3"/>
    <x v="1"/>
    <x v="0"/>
    <x v="0"/>
    <n v="2800000"/>
  </r>
  <r>
    <s v="9 April 2023"/>
    <x v="3"/>
    <x v="0"/>
    <x v="0"/>
    <x v="0"/>
    <n v="3100000"/>
  </r>
  <r>
    <s v="16 April 2023"/>
    <x v="3"/>
    <x v="0"/>
    <x v="1"/>
    <x v="1"/>
    <n v="14300000"/>
  </r>
  <r>
    <s v="20 April 2023"/>
    <x v="3"/>
    <x v="3"/>
    <x v="1"/>
    <x v="1"/>
    <n v="28000000"/>
  </r>
  <r>
    <s v="21 April 2023"/>
    <x v="3"/>
    <x v="1"/>
    <x v="2"/>
    <x v="5"/>
    <n v="2300000"/>
  </r>
  <r>
    <s v="25 April 2023"/>
    <x v="3"/>
    <x v="0"/>
    <x v="2"/>
    <x v="5"/>
    <n v="5100000"/>
  </r>
  <r>
    <s v="26 April 2023"/>
    <x v="3"/>
    <x v="2"/>
    <x v="2"/>
    <x v="5"/>
    <n v="8300000"/>
  </r>
  <r>
    <s v="27 April 2023"/>
    <x v="3"/>
    <x v="4"/>
    <x v="2"/>
    <x v="5"/>
    <n v="470000"/>
  </r>
  <r>
    <s v="28 April 2023"/>
    <x v="3"/>
    <x v="2"/>
    <x v="1"/>
    <x v="1"/>
    <n v="13100000"/>
  </r>
  <r>
    <s v="28 April 2023"/>
    <x v="3"/>
    <x v="3"/>
    <x v="2"/>
    <x v="5"/>
    <n v="11900000"/>
  </r>
  <r>
    <s v="3 Mei 2023"/>
    <x v="4"/>
    <x v="3"/>
    <x v="1"/>
    <x v="1"/>
    <n v="34000000"/>
  </r>
  <r>
    <s v="3 Mei 2023"/>
    <x v="4"/>
    <x v="0"/>
    <x v="0"/>
    <x v="2"/>
    <n v="3300000"/>
  </r>
  <r>
    <s v="4 Mei 2023"/>
    <x v="4"/>
    <x v="2"/>
    <x v="0"/>
    <x v="3"/>
    <n v="3700000"/>
  </r>
  <r>
    <s v="5 Mei 2023"/>
    <x v="4"/>
    <x v="1"/>
    <x v="0"/>
    <x v="0"/>
    <n v="2300000"/>
  </r>
  <r>
    <s v="6 Mei 2023"/>
    <x v="4"/>
    <x v="0"/>
    <x v="1"/>
    <x v="1"/>
    <n v="15400000"/>
  </r>
  <r>
    <s v="8 Mei 2023"/>
    <x v="4"/>
    <x v="3"/>
    <x v="0"/>
    <x v="3"/>
    <n v="4500000"/>
  </r>
  <r>
    <s v="8 Mei 2023"/>
    <x v="4"/>
    <x v="4"/>
    <x v="0"/>
    <x v="2"/>
    <n v="1100000"/>
  </r>
  <r>
    <s v="9 Mei 2023"/>
    <x v="4"/>
    <x v="1"/>
    <x v="1"/>
    <x v="1"/>
    <n v="5300000"/>
  </r>
  <r>
    <s v="10 Mei 2023"/>
    <x v="4"/>
    <x v="2"/>
    <x v="1"/>
    <x v="1"/>
    <n v="14600000"/>
  </r>
  <r>
    <s v="14 Mei 2023"/>
    <x v="4"/>
    <x v="4"/>
    <x v="1"/>
    <x v="1"/>
    <n v="1470000"/>
  </r>
  <r>
    <s v="24 Mei 2023"/>
    <x v="4"/>
    <x v="4"/>
    <x v="2"/>
    <x v="5"/>
    <n v="670000"/>
  </r>
  <r>
    <s v="25 Mei 2023"/>
    <x v="4"/>
    <x v="2"/>
    <x v="2"/>
    <x v="5"/>
    <n v="8600000"/>
  </r>
  <r>
    <s v="26 Mei 2023"/>
    <x v="4"/>
    <x v="3"/>
    <x v="2"/>
    <x v="5"/>
    <n v="13700000"/>
  </r>
  <r>
    <s v="27 Mei 2023"/>
    <x v="4"/>
    <x v="1"/>
    <x v="2"/>
    <x v="5"/>
    <n v="2700000"/>
  </r>
  <r>
    <s v="29 Mei 2023"/>
    <x v="4"/>
    <x v="0"/>
    <x v="2"/>
    <x v="5"/>
    <n v="6000000"/>
  </r>
  <r>
    <s v="2 Juni 2023"/>
    <x v="5"/>
    <x v="0"/>
    <x v="0"/>
    <x v="0"/>
    <n v="4800000"/>
  </r>
  <r>
    <s v="3 Juni 2023"/>
    <x v="5"/>
    <x v="2"/>
    <x v="0"/>
    <x v="3"/>
    <n v="4500000"/>
  </r>
  <r>
    <s v="4 Juni 2023"/>
    <x v="5"/>
    <x v="1"/>
    <x v="0"/>
    <x v="0"/>
    <n v="3000000"/>
  </r>
  <r>
    <s v="6 Juni 2023"/>
    <x v="5"/>
    <x v="4"/>
    <x v="0"/>
    <x v="0"/>
    <n v="1400000"/>
  </r>
  <r>
    <s v="7 Juni 2023"/>
    <x v="5"/>
    <x v="3"/>
    <x v="0"/>
    <x v="2"/>
    <n v="5200000"/>
  </r>
  <r>
    <s v="8 Juni 2023"/>
    <x v="5"/>
    <x v="2"/>
    <x v="1"/>
    <x v="1"/>
    <n v="14700000"/>
  </r>
  <r>
    <s v="15 Juni 2023"/>
    <x v="5"/>
    <x v="0"/>
    <x v="1"/>
    <x v="1"/>
    <n v="15000000"/>
  </r>
  <r>
    <s v="17 Juni 2023"/>
    <x v="5"/>
    <x v="4"/>
    <x v="1"/>
    <x v="1"/>
    <n v="1200000"/>
  </r>
  <r>
    <s v="19 Juni 2023"/>
    <x v="5"/>
    <x v="3"/>
    <x v="1"/>
    <x v="1"/>
    <n v="29400000"/>
  </r>
  <r>
    <s v="20 Juni 2023"/>
    <x v="5"/>
    <x v="1"/>
    <x v="1"/>
    <x v="1"/>
    <n v="5300000"/>
  </r>
  <r>
    <s v="24 Juni 2023"/>
    <x v="5"/>
    <x v="4"/>
    <x v="2"/>
    <x v="5"/>
    <n v="420000"/>
  </r>
  <r>
    <s v="25 Juni 2023"/>
    <x v="5"/>
    <x v="1"/>
    <x v="2"/>
    <x v="5"/>
    <n v="2200000"/>
  </r>
  <r>
    <s v="26 Juni 2023"/>
    <x v="5"/>
    <x v="0"/>
    <x v="2"/>
    <x v="5"/>
    <n v="5300000"/>
  </r>
  <r>
    <s v="26 Juni 2023"/>
    <x v="5"/>
    <x v="2"/>
    <x v="2"/>
    <x v="5"/>
    <n v="8200000"/>
  </r>
  <r>
    <s v="27 Juni 2023"/>
    <x v="5"/>
    <x v="3"/>
    <x v="2"/>
    <x v="5"/>
    <n v="129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s v="Siti"/>
    <n v="3"/>
    <n v="50000"/>
    <n v="150000"/>
  </r>
  <r>
    <x v="0"/>
    <s v="Sri"/>
    <n v="2"/>
    <n v="150000"/>
    <n v="300000"/>
  </r>
  <r>
    <x v="0"/>
    <s v="Muhammad"/>
    <n v="1"/>
    <n v="200000"/>
    <n v="200000"/>
  </r>
  <r>
    <x v="0"/>
    <s v="Nur"/>
    <n v="3"/>
    <n v="50000"/>
    <n v="150000"/>
  </r>
  <r>
    <x v="0"/>
    <s v="hmad"/>
    <n v="2"/>
    <n v="150000"/>
    <n v="300000"/>
  </r>
  <r>
    <x v="0"/>
    <s v="Agus"/>
    <n v="1"/>
    <n v="200000"/>
    <n v="200000"/>
  </r>
  <r>
    <x v="0"/>
    <s v="Ni"/>
    <n v="3"/>
    <n v="50000"/>
    <n v="150000"/>
  </r>
  <r>
    <x v="0"/>
    <s v="Abdul"/>
    <n v="2"/>
    <n v="150000"/>
    <n v="300000"/>
  </r>
  <r>
    <x v="1"/>
    <s v="La"/>
    <n v="30"/>
    <n v="50000"/>
    <n v="1500000"/>
  </r>
  <r>
    <x v="1"/>
    <s v="Sugeng"/>
    <n v="4"/>
    <n v="150000"/>
    <n v="600000"/>
  </r>
  <r>
    <x v="1"/>
    <s v="Iis"/>
    <n v="35"/>
    <n v="200000"/>
    <n v="7000000"/>
  </r>
  <r>
    <x v="1"/>
    <s v="Hasan"/>
    <n v="3"/>
    <n v="50000"/>
    <n v="150000"/>
  </r>
  <r>
    <x v="1"/>
    <s v="Sutrisno"/>
    <n v="4"/>
    <n v="150000"/>
    <n v="600000"/>
  </r>
  <r>
    <x v="1"/>
    <s v="Aris"/>
    <n v="8"/>
    <n v="200000"/>
    <n v="1600000"/>
  </r>
  <r>
    <x v="1"/>
    <s v="Indah"/>
    <n v="9"/>
    <n v="50000"/>
    <n v="450000"/>
  </r>
  <r>
    <x v="1"/>
    <s v="Mohammad"/>
    <n v="12"/>
    <n v="150000"/>
    <n v="1800000"/>
  </r>
  <r>
    <x v="1"/>
    <s v="Ayu"/>
    <n v="7"/>
    <n v="150000"/>
    <n v="1050000"/>
  </r>
  <r>
    <x v="2"/>
    <s v="Mohamad"/>
    <n v="5"/>
    <n v="50000"/>
    <n v="250000"/>
  </r>
  <r>
    <x v="2"/>
    <s v="Haji"/>
    <n v="3"/>
    <n v="150000"/>
    <n v="450000"/>
  </r>
  <r>
    <x v="2"/>
    <s v="Dewi"/>
    <n v="7"/>
    <n v="200000"/>
    <n v="1400000"/>
  </r>
  <r>
    <x v="2"/>
    <s v="Muhamad"/>
    <n v="1"/>
    <n v="50000"/>
    <n v="50000"/>
  </r>
  <r>
    <x v="2"/>
    <s v="Ade"/>
    <n v="4"/>
    <n v="150000"/>
    <n v="600000"/>
  </r>
  <r>
    <x v="2"/>
    <s v="Asep"/>
    <n v="3"/>
    <n v="200000"/>
    <n v="600000"/>
  </r>
  <r>
    <x v="2"/>
    <s v="Slamet"/>
    <n v="2"/>
    <n v="50000"/>
    <n v="100000"/>
  </r>
  <r>
    <x v="2"/>
    <s v="Endang"/>
    <n v="2"/>
    <n v="150000"/>
    <n v="300000"/>
  </r>
  <r>
    <x v="2"/>
    <s v="Andi"/>
    <n v="1"/>
    <n v="150000"/>
    <n v="150000"/>
  </r>
  <r>
    <x v="3"/>
    <s v="Rita"/>
    <n v="5"/>
    <n v="50000"/>
    <n v="250000"/>
  </r>
  <r>
    <x v="3"/>
    <s v="Wa"/>
    <n v="22"/>
    <n v="150000"/>
    <n v="3300000"/>
  </r>
  <r>
    <x v="3"/>
    <s v="Puji"/>
    <n v="35"/>
    <n v="200000"/>
    <n v="7000000"/>
  </r>
  <r>
    <x v="3"/>
    <s v="Lina"/>
    <n v="7"/>
    <n v="50000"/>
    <n v="350000"/>
  </r>
  <r>
    <x v="3"/>
    <s v="Ridwan"/>
    <n v="8"/>
    <n v="150000"/>
    <n v="1200000"/>
  </r>
  <r>
    <x v="3"/>
    <s v="Santi"/>
    <n v="2"/>
    <n v="200000"/>
    <n v="400000"/>
  </r>
  <r>
    <x v="3"/>
    <s v="Samsul"/>
    <n v="3"/>
    <n v="50000"/>
    <n v="150000"/>
  </r>
  <r>
    <x v="3"/>
    <s v="Linda"/>
    <n v="9"/>
    <n v="150000"/>
    <n v="1350000"/>
  </r>
  <r>
    <x v="3"/>
    <s v="Aminah"/>
    <n v="10"/>
    <n v="150000"/>
    <n v="1500000"/>
  </r>
  <r>
    <x v="4"/>
    <s v="Edi"/>
    <n v="5"/>
    <n v="50000"/>
    <n v="250000"/>
  </r>
  <r>
    <x v="4"/>
    <s v="Dede"/>
    <n v="2"/>
    <n v="150000"/>
    <n v="300000"/>
  </r>
  <r>
    <x v="4"/>
    <s v="Budi"/>
    <n v="6"/>
    <n v="200000"/>
    <n v="1200000"/>
  </r>
  <r>
    <x v="4"/>
    <s v="Ali"/>
    <n v="1"/>
    <n v="50000"/>
    <n v="50000"/>
  </r>
  <r>
    <x v="4"/>
    <s v="Maria"/>
    <n v="4"/>
    <n v="150000"/>
    <n v="600000"/>
  </r>
  <r>
    <x v="4"/>
    <s v="Ida"/>
    <n v="3"/>
    <n v="200000"/>
    <n v="600000"/>
  </r>
  <r>
    <x v="4"/>
    <s v="Nurul"/>
    <n v="4"/>
    <n v="50000"/>
    <n v="200000"/>
  </r>
  <r>
    <x v="4"/>
    <s v="Dedi"/>
    <n v="2"/>
    <n v="150000"/>
    <n v="300000"/>
  </r>
  <r>
    <x v="4"/>
    <s v="Wayan"/>
    <n v="1"/>
    <n v="150000"/>
    <n v="150000"/>
  </r>
  <r>
    <x v="5"/>
    <s v="Achmad"/>
    <n v="3"/>
    <n v="50000"/>
    <n v="150000"/>
  </r>
  <r>
    <x v="5"/>
    <s v="Imam"/>
    <n v="2"/>
    <n v="150000"/>
    <n v="300000"/>
  </r>
  <r>
    <x v="5"/>
    <s v="Nurhayati"/>
    <n v="1"/>
    <n v="200000"/>
    <n v="200000"/>
  </r>
  <r>
    <x v="5"/>
    <s v="Adi"/>
    <n v="6"/>
    <n v="50000"/>
    <n v="300000"/>
  </r>
  <r>
    <x v="5"/>
    <s v="Wahyu"/>
    <n v="9"/>
    <n v="150000"/>
    <n v="1350000"/>
  </r>
  <r>
    <x v="5"/>
    <s v="Dian"/>
    <n v="11"/>
    <n v="200000"/>
    <n v="2200000"/>
  </r>
  <r>
    <x v="5"/>
    <s v="Made"/>
    <n v="4"/>
    <n v="50000"/>
    <n v="200000"/>
  </r>
  <r>
    <x v="5"/>
    <s v="Heri"/>
    <n v="5"/>
    <n v="150000"/>
    <n v="750000"/>
  </r>
  <r>
    <x v="5"/>
    <s v="Iwan"/>
    <n v="1"/>
    <n v="150000"/>
    <n v="150000"/>
  </r>
  <r>
    <x v="6"/>
    <s v="Moch"/>
    <n v="4"/>
    <n v="50000"/>
    <n v="200000"/>
  </r>
  <r>
    <x v="6"/>
    <s v="Ketut"/>
    <n v="12"/>
    <n v="150000"/>
    <n v="1800000"/>
  </r>
  <r>
    <x v="6"/>
    <s v="Ratna"/>
    <n v="1"/>
    <n v="200000"/>
    <n v="200000"/>
  </r>
  <r>
    <x v="6"/>
    <s v="Fitri"/>
    <n v="3"/>
    <n v="50000"/>
    <n v="150000"/>
  </r>
  <r>
    <x v="6"/>
    <s v="Rudi"/>
    <n v="5"/>
    <n v="150000"/>
    <n v="750000"/>
  </r>
  <r>
    <x v="6"/>
    <s v="Umi"/>
    <n v="15"/>
    <n v="200000"/>
    <n v="3000000"/>
  </r>
  <r>
    <x v="6"/>
    <s v="Indra"/>
    <n v="4"/>
    <n v="50000"/>
    <n v="200000"/>
  </r>
  <r>
    <x v="6"/>
    <s v="Hendra"/>
    <n v="5"/>
    <n v="150000"/>
    <n v="750000"/>
  </r>
  <r>
    <x v="6"/>
    <s v="Ari"/>
    <n v="2"/>
    <n v="150000"/>
    <n v="300000"/>
  </r>
  <r>
    <x v="7"/>
    <s v="Rina"/>
    <n v="14"/>
    <n v="50000"/>
    <n v="700000"/>
  </r>
  <r>
    <x v="7"/>
    <s v="Ani"/>
    <n v="11"/>
    <n v="150000"/>
    <n v="1650000"/>
  </r>
  <r>
    <x v="7"/>
    <s v="Joko"/>
    <n v="5"/>
    <n v="200000"/>
    <n v="1000000"/>
  </r>
  <r>
    <x v="7"/>
    <s v="Sulastri"/>
    <n v="7"/>
    <n v="50000"/>
    <n v="350000"/>
  </r>
  <r>
    <x v="7"/>
    <s v="Nyoman"/>
    <n v="9"/>
    <n v="150000"/>
    <n v="1350000"/>
  </r>
  <r>
    <x v="7"/>
    <s v="Herman"/>
    <n v="1"/>
    <n v="200000"/>
    <n v="200000"/>
  </r>
  <r>
    <x v="7"/>
    <s v="Lilis"/>
    <n v="4"/>
    <n v="50000"/>
    <n v="200000"/>
  </r>
  <r>
    <x v="7"/>
    <s v="Sumiati"/>
    <n v="20"/>
    <n v="150000"/>
    <n v="3000000"/>
  </r>
  <r>
    <x v="7"/>
    <s v="Ai"/>
    <n v="3"/>
    <n v="150000"/>
    <n v="450000"/>
  </r>
  <r>
    <x v="8"/>
    <s v="Rahmat"/>
    <n v="23"/>
    <n v="50000"/>
    <n v="1150000"/>
  </r>
  <r>
    <x v="8"/>
    <s v="Rini"/>
    <n v="12"/>
    <n v="150000"/>
    <n v="1800000"/>
  </r>
  <r>
    <x v="8"/>
    <s v="Deni"/>
    <n v="5"/>
    <n v="200000"/>
    <n v="1000000"/>
  </r>
  <r>
    <x v="8"/>
    <s v="Arif"/>
    <n v="7"/>
    <n v="50000"/>
    <n v="350000"/>
  </r>
  <r>
    <x v="8"/>
    <s v="Agung"/>
    <n v="8"/>
    <n v="150000"/>
    <n v="1200000"/>
  </r>
  <r>
    <x v="8"/>
    <s v="Yuli"/>
    <n v="4"/>
    <n v="200000"/>
    <n v="800000"/>
  </r>
  <r>
    <x v="8"/>
    <s v="Eni"/>
    <n v="2"/>
    <n v="50000"/>
    <n v="100000"/>
  </r>
  <r>
    <x v="8"/>
    <s v="Hadi"/>
    <n v="1"/>
    <n v="150000"/>
    <n v="150000"/>
  </r>
  <r>
    <x v="8"/>
    <s v="Wawan"/>
    <n v="3"/>
    <n v="150000"/>
    <n v="450000"/>
  </r>
  <r>
    <x v="9"/>
    <s v="Ujang"/>
    <n v="22"/>
    <n v="50000"/>
    <n v="1100000"/>
  </r>
  <r>
    <x v="9"/>
    <s v="Sumarni"/>
    <n v="5"/>
    <n v="150000"/>
    <n v="750000"/>
  </r>
  <r>
    <x v="9"/>
    <s v="Desi"/>
    <n v="30"/>
    <n v="200000"/>
    <n v="6000000"/>
  </r>
  <r>
    <x v="9"/>
    <s v="Andri"/>
    <n v="2"/>
    <n v="50000"/>
    <n v="100000"/>
  </r>
  <r>
    <x v="9"/>
    <s v="Ika"/>
    <n v="3"/>
    <n v="150000"/>
    <n v="450000"/>
  </r>
  <r>
    <x v="9"/>
    <s v="Yuliana"/>
    <n v="5"/>
    <n v="200000"/>
    <n v="1000000"/>
  </r>
  <r>
    <x v="9"/>
    <s v="Yeni"/>
    <n v="12"/>
    <n v="50000"/>
    <n v="600000"/>
  </r>
  <r>
    <x v="9"/>
    <s v="Nani"/>
    <n v="23"/>
    <n v="150000"/>
    <n v="3450000"/>
  </r>
  <r>
    <x v="9"/>
    <s v="Titin"/>
    <n v="6"/>
    <n v="150000"/>
    <n v="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C70DD-D1B3-4C74-B6A3-F6C6F45763A0}" name="PivotTable20" cacheId="0" applyNumberFormats="0" applyBorderFormats="0" applyFontFormats="0" applyPatternFormats="0" applyAlignmentFormats="0" applyWidthHeightFormats="1" dataCaption="Nilai" updatedVersion="7" minRefreshableVersion="3" useAutoFormatting="1" itemPrintTitles="1" createdVersion="7" indent="0" outline="1" outlineData="1" multipleFieldFilters="0" chartFormat="14">
  <location ref="B4:E12" firstHeaderRow="1" firstDataRow="2" firstDataCol="1"/>
  <pivotFields count="6">
    <pivotField showAll="0"/>
    <pivotField axis="axisRow" showAll="0">
      <items count="7">
        <item x="3"/>
        <item x="1"/>
        <item x="0"/>
        <item x="5"/>
        <item x="2"/>
        <item x="4"/>
        <item t="default"/>
      </items>
    </pivotField>
    <pivotField multipleItemSelectionAllowed="1" showAll="0">
      <items count="6">
        <item x="0"/>
        <item h="1" x="3"/>
        <item h="1" x="1"/>
        <item h="1" x="2"/>
        <item h="1" x="4"/>
        <item t="default"/>
      </items>
    </pivotField>
    <pivotField axis="axisCol" multipleItemSelectionAllowed="1" showAll="0">
      <items count="4">
        <item x="0"/>
        <item h="1" x="2"/>
        <item x="1"/>
        <item t="default"/>
      </items>
    </pivotField>
    <pivotField showAll="0"/>
    <pivotField dataField="1" showAll="0"/>
  </pivotFields>
  <rowFields count="1">
    <field x="1"/>
  </rowFields>
  <rowItems count="7">
    <i>
      <x/>
    </i>
    <i>
      <x v="1"/>
    </i>
    <i>
      <x v="2"/>
    </i>
    <i>
      <x v="3"/>
    </i>
    <i>
      <x v="4"/>
    </i>
    <i>
      <x v="5"/>
    </i>
    <i t="grand">
      <x/>
    </i>
  </rowItems>
  <colFields count="1">
    <field x="3"/>
  </colFields>
  <colItems count="3">
    <i>
      <x/>
    </i>
    <i>
      <x v="2"/>
    </i>
    <i t="grand">
      <x/>
    </i>
  </colItems>
  <dataFields count="1">
    <dataField name="Jumlah dari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0DBCA-A686-4272-A378-3D50628D9930}" name="PivotTable1" cacheId="1" applyNumberFormats="0" applyBorderFormats="0" applyFontFormats="0" applyPatternFormats="0" applyAlignmentFormats="0" applyWidthHeightFormats="1" dataCaption="Nilai" updatedVersion="7" minRefreshableVersion="3" useAutoFormatting="1" itemPrintTitles="1" createdVersion="7" indent="0" outline="1" outlineData="1" multipleFieldFilters="0" chartFormat="2">
  <location ref="A3:C14" firstHeaderRow="0" firstDataRow="1" firstDataCol="1"/>
  <pivotFields count="5">
    <pivotField axis="axisRow" showAll="0" sortType="ascending">
      <items count="11">
        <item x="0"/>
        <item x="1"/>
        <item x="2"/>
        <item x="3"/>
        <item x="4"/>
        <item x="5"/>
        <item x="6"/>
        <item x="7"/>
        <item x="8"/>
        <item x="9"/>
        <item t="default"/>
      </items>
    </pivotField>
    <pivotField showAll="0"/>
    <pivotField dataField="1"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Jumlah dari Jumlah Barang" fld="2" baseField="0" baseItem="0"/>
    <dataField name="Jumlah dari 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Eksternal_1" connectionId="1" xr16:uid="{00000000-0016-0000-0400-000000000000}" autoFormatId="16" applyNumberFormats="0" applyBorderFormats="0" applyFontFormats="0" applyPatternFormats="0" applyAlignmentFormats="0" applyWidthHeightFormats="0">
  <queryTableRefresh nextId="7">
    <queryTableFields count="5">
      <queryTableField id="2" name="Sales" tableColumnId="2"/>
      <queryTableField id="3" name="Nama Customer" tableColumnId="3"/>
      <queryTableField id="4" name="Jumlah Barang" tableColumnId="4"/>
      <queryTableField id="5" name="Biaya " tableColumnId="5"/>
      <queryTableField id="6" name="Total" tableColumnId="6"/>
    </queryTableFields>
    <queryTableDeletedFields count="1">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ales" xr10:uid="{905E6981-9B8A-415D-B690-48ADEEEB2B95}" sourceName="Sales">
  <pivotTables>
    <pivotTable tabId="25" name="PivotTable1"/>
  </pivotTables>
  <data>
    <tabular pivotCacheId="33620893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9EFABC70-3D62-4F45-BE7E-D0155E2D9B57}" cache="Pemotong_Sales" caption="Sales"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97133C-8D85-44EF-916C-93EFC3245478}" name="Data_Sales" displayName="Data_Sales" ref="A1:E90" tableType="queryTable" totalsRowShown="0">
  <autoFilter ref="A1:E90" xr:uid="{A697133C-8D85-44EF-916C-93EFC3245478}"/>
  <sortState xmlns:xlrd2="http://schemas.microsoft.com/office/spreadsheetml/2017/richdata2" ref="A2:E90">
    <sortCondition ref="A1:A90"/>
  </sortState>
  <tableColumns count="5">
    <tableColumn id="2" xr3:uid="{5A79FED9-2C88-40F8-BA0D-35B0FE2AC325}" uniqueName="2" name="Sales" queryTableFieldId="2" dataDxfId="1"/>
    <tableColumn id="3" xr3:uid="{87B5D3DC-EB7C-4F7B-B3DA-6E6A504DB081}" uniqueName="3" name="Nama Customer" queryTableFieldId="3" dataDxfId="0"/>
    <tableColumn id="4" xr3:uid="{A83DE1EC-3F12-4D84-B443-FA111A103917}" uniqueName="4" name="Jumlah Barang" queryTableFieldId="4"/>
    <tableColumn id="5" xr3:uid="{AB3BE28C-56C4-47D5-BBD1-C15B78118854}" uniqueName="5" name="Biaya " queryTableFieldId="5"/>
    <tableColumn id="6" xr3:uid="{8733415D-9C35-4393-95C9-D7CB522CD223}" uniqueName="6" name="Total" queryTableFieldId="6"/>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
  <sheetViews>
    <sheetView showGridLines="0" tabSelected="1" topLeftCell="A3" workbookViewId="0"/>
  </sheetViews>
  <sheetFormatPr defaultColWidth="12.67578125" defaultRowHeight="15.75" customHeight="1" x14ac:dyDescent="0.15"/>
  <cols>
    <col min="2" max="2" width="89.13671875" customWidth="1"/>
    <col min="7" max="8" width="48.546875" customWidth="1"/>
  </cols>
  <sheetData>
    <row r="1" spans="1:9" ht="15.75" customHeight="1" x14ac:dyDescent="0.15">
      <c r="A1" s="10" t="s">
        <v>93</v>
      </c>
      <c r="B1" s="2"/>
    </row>
    <row r="2" spans="1:9" ht="12.75" x14ac:dyDescent="0.15">
      <c r="A2" s="2"/>
      <c r="B2" s="2"/>
    </row>
    <row r="3" spans="1:9" ht="17.25" x14ac:dyDescent="0.2">
      <c r="A3" s="3"/>
      <c r="B3" s="2"/>
    </row>
    <row r="4" spans="1:9" ht="12.75" x14ac:dyDescent="0.15">
      <c r="A4" s="1"/>
      <c r="B4" s="2"/>
    </row>
    <row r="5" spans="1:9" ht="12.75" x14ac:dyDescent="0.15">
      <c r="A5" s="1"/>
      <c r="B5" s="2"/>
    </row>
    <row r="6" spans="1:9" ht="12.75" x14ac:dyDescent="0.15">
      <c r="A6" s="4"/>
      <c r="B6" s="2"/>
    </row>
    <row r="7" spans="1:9" ht="12.75" x14ac:dyDescent="0.15">
      <c r="A7" s="2"/>
      <c r="B7" s="2"/>
    </row>
    <row r="8" spans="1:9" ht="12.75" x14ac:dyDescent="0.15">
      <c r="A8" s="26" t="s">
        <v>0</v>
      </c>
      <c r="B8" s="27"/>
    </row>
    <row r="9" spans="1:9" ht="12.75" x14ac:dyDescent="0.15">
      <c r="A9" s="5"/>
      <c r="B9" s="5"/>
    </row>
    <row r="10" spans="1:9" ht="12.75" x14ac:dyDescent="0.15">
      <c r="A10" s="6" t="s">
        <v>1</v>
      </c>
      <c r="B10" s="7" t="s">
        <v>2</v>
      </c>
      <c r="D10" s="12" t="s">
        <v>100</v>
      </c>
      <c r="E10" s="12" t="s">
        <v>187</v>
      </c>
      <c r="F10" s="12" t="s">
        <v>101</v>
      </c>
      <c r="G10" s="12" t="s">
        <v>196</v>
      </c>
      <c r="H10" s="12" t="s">
        <v>102</v>
      </c>
      <c r="I10" s="12" t="s">
        <v>103</v>
      </c>
    </row>
    <row r="11" spans="1:9" ht="12.75" x14ac:dyDescent="0.15">
      <c r="A11" s="8">
        <v>1</v>
      </c>
      <c r="B11" s="9" t="s">
        <v>3</v>
      </c>
      <c r="D11" s="11" t="str">
        <f>RIGHT(B11,14)</f>
        <v>2 Januari 2023</v>
      </c>
      <c r="E11" s="16" t="s">
        <v>94</v>
      </c>
      <c r="F11" s="11" t="str">
        <f>LEFT(B11,13)</f>
        <v>Unit Bisnis A</v>
      </c>
      <c r="G11" s="16" t="s">
        <v>194</v>
      </c>
      <c r="H11" s="11" t="str">
        <f>MID(B11,15,12)</f>
        <v>membayar ads</v>
      </c>
      <c r="I11" s="11">
        <v>1400000</v>
      </c>
    </row>
    <row r="12" spans="1:9" ht="12.75" x14ac:dyDescent="0.15">
      <c r="A12" s="8">
        <v>2</v>
      </c>
      <c r="B12" s="9" t="s">
        <v>4</v>
      </c>
      <c r="D12" s="11" t="str">
        <f t="shared" ref="D12:D55" si="0">RIGHT(B12,14)</f>
        <v>3 Januari 2023</v>
      </c>
      <c r="E12" s="16" t="s">
        <v>94</v>
      </c>
      <c r="F12" s="11" t="str">
        <f t="shared" ref="F12:F75" si="1">LEFT(B12,13)</f>
        <v>Unit Bisnis C</v>
      </c>
      <c r="G12" s="16" t="s">
        <v>193</v>
      </c>
      <c r="H12" s="11" t="str">
        <f>MID(B12,15,14)</f>
        <v>menjual produk</v>
      </c>
      <c r="I12" s="11">
        <v>3000000</v>
      </c>
    </row>
    <row r="13" spans="1:9" ht="12.75" x14ac:dyDescent="0.15">
      <c r="A13" s="8">
        <v>3</v>
      </c>
      <c r="B13" s="9" t="s">
        <v>5</v>
      </c>
      <c r="D13" s="11" t="str">
        <f t="shared" si="0"/>
        <v>5 Januari 2023</v>
      </c>
      <c r="E13" s="16" t="s">
        <v>94</v>
      </c>
      <c r="F13" s="11" t="str">
        <f t="shared" si="1"/>
        <v>Unit Bisnis D</v>
      </c>
      <c r="G13" s="16" t="s">
        <v>194</v>
      </c>
      <c r="H13" s="11" t="str">
        <f>MID(B13,15,12)</f>
        <v>membayar ads</v>
      </c>
      <c r="I13" s="11">
        <v>1700000</v>
      </c>
    </row>
    <row r="14" spans="1:9" ht="12.75" x14ac:dyDescent="0.15">
      <c r="A14" s="8">
        <v>4</v>
      </c>
      <c r="B14" s="9" t="s">
        <v>6</v>
      </c>
      <c r="D14" s="11" t="str">
        <f t="shared" si="0"/>
        <v>7 Januari 2023</v>
      </c>
      <c r="E14" s="16" t="s">
        <v>94</v>
      </c>
      <c r="F14" s="11" t="str">
        <f t="shared" si="1"/>
        <v>Unit Bisnis B</v>
      </c>
      <c r="G14" s="16" t="s">
        <v>194</v>
      </c>
      <c r="H14" s="11" t="str">
        <f>MID(B14,15,16)</f>
        <v>membayar endorse</v>
      </c>
      <c r="I14" s="11">
        <v>1550000</v>
      </c>
    </row>
    <row r="15" spans="1:9" ht="12.75" x14ac:dyDescent="0.15">
      <c r="A15" s="8">
        <v>5</v>
      </c>
      <c r="B15" s="9" t="s">
        <v>7</v>
      </c>
      <c r="D15" s="11" t="str">
        <f t="shared" si="0"/>
        <v>8 Januari 2023</v>
      </c>
      <c r="E15" s="16" t="s">
        <v>94</v>
      </c>
      <c r="F15" s="11" t="str">
        <f t="shared" si="1"/>
        <v>Unit Bisnis D</v>
      </c>
      <c r="G15" s="16" t="s">
        <v>193</v>
      </c>
      <c r="H15" s="11" t="str">
        <f>MID(B15,15,14)</f>
        <v>menjual produk</v>
      </c>
      <c r="I15" s="11">
        <v>14000000</v>
      </c>
    </row>
    <row r="16" spans="1:9" ht="12.75" x14ac:dyDescent="0.15">
      <c r="A16" s="8">
        <v>6</v>
      </c>
      <c r="B16" s="9" t="s">
        <v>8</v>
      </c>
      <c r="D16" s="11" t="str">
        <f t="shared" si="0"/>
        <v>8 Januari 2023</v>
      </c>
      <c r="E16" s="16" t="s">
        <v>94</v>
      </c>
      <c r="F16" s="11" t="str">
        <f t="shared" si="1"/>
        <v>Unit Bisnis C</v>
      </c>
      <c r="G16" s="16" t="s">
        <v>194</v>
      </c>
      <c r="H16" s="11" t="str">
        <f>MID(B16,15,52)</f>
        <v xml:space="preserve">melakukan paid promote dan membayar fee live tiktok </v>
      </c>
      <c r="I16" s="11">
        <v>1200000</v>
      </c>
    </row>
    <row r="17" spans="1:9" ht="12.75" x14ac:dyDescent="0.15">
      <c r="A17" s="8">
        <v>7</v>
      </c>
      <c r="B17" s="9" t="s">
        <v>9</v>
      </c>
      <c r="D17" s="11" t="str">
        <f t="shared" si="0"/>
        <v>9 Januari 2023</v>
      </c>
      <c r="E17" s="16" t="s">
        <v>94</v>
      </c>
      <c r="F17" s="11" t="str">
        <f t="shared" si="1"/>
        <v>Unit Bisnis E</v>
      </c>
      <c r="G17" s="16" t="s">
        <v>195</v>
      </c>
      <c r="H17" s="11" t="str">
        <f>MID(B17,15,20)</f>
        <v>membayar hosting web</v>
      </c>
      <c r="I17" s="11">
        <v>470000</v>
      </c>
    </row>
    <row r="18" spans="1:9" ht="12.75" x14ac:dyDescent="0.15">
      <c r="A18" s="8">
        <v>8</v>
      </c>
      <c r="B18" s="9" t="s">
        <v>10</v>
      </c>
      <c r="D18" s="11" t="str">
        <f>RIGHT(B18,15)</f>
        <v>10 Januari 2023</v>
      </c>
      <c r="E18" s="16" t="s">
        <v>94</v>
      </c>
      <c r="F18" s="11" t="str">
        <f t="shared" si="1"/>
        <v>Unit Bisnis B</v>
      </c>
      <c r="G18" s="16" t="s">
        <v>193</v>
      </c>
      <c r="H18" s="11" t="str">
        <f t="shared" ref="H18:H20" si="2">MID(B18,15,14)</f>
        <v>menjual produk</v>
      </c>
      <c r="I18" s="11">
        <v>21600000</v>
      </c>
    </row>
    <row r="19" spans="1:9" ht="12.75" x14ac:dyDescent="0.15">
      <c r="A19" s="8">
        <v>9</v>
      </c>
      <c r="B19" s="9" t="s">
        <v>11</v>
      </c>
      <c r="D19" s="11" t="str">
        <f t="shared" ref="D19:D25" si="3">RIGHT(B19,15)</f>
        <v>10 Januari 2023</v>
      </c>
      <c r="E19" s="16" t="s">
        <v>94</v>
      </c>
      <c r="F19" s="11" t="str">
        <f t="shared" si="1"/>
        <v>Unit Bisnis E</v>
      </c>
      <c r="G19" s="16" t="s">
        <v>193</v>
      </c>
      <c r="H19" s="11" t="str">
        <f t="shared" si="2"/>
        <v>menjual produk</v>
      </c>
      <c r="I19" s="11">
        <v>1900000</v>
      </c>
    </row>
    <row r="20" spans="1:9" ht="12.75" x14ac:dyDescent="0.15">
      <c r="A20" s="8">
        <v>10</v>
      </c>
      <c r="B20" s="9" t="s">
        <v>12</v>
      </c>
      <c r="D20" s="11" t="str">
        <f t="shared" si="3"/>
        <v>18 Januari 2023</v>
      </c>
      <c r="E20" s="16" t="s">
        <v>94</v>
      </c>
      <c r="F20" s="11" t="str">
        <f t="shared" si="1"/>
        <v>Unit Bisnis A</v>
      </c>
      <c r="G20" s="16" t="s">
        <v>193</v>
      </c>
      <c r="H20" s="11" t="str">
        <f t="shared" si="2"/>
        <v>menjual produk</v>
      </c>
      <c r="I20" s="11">
        <v>18500000</v>
      </c>
    </row>
    <row r="21" spans="1:9" ht="12.75" x14ac:dyDescent="0.15">
      <c r="A21" s="8">
        <v>11</v>
      </c>
      <c r="B21" s="9" t="s">
        <v>13</v>
      </c>
      <c r="D21" s="11" t="str">
        <f t="shared" si="3"/>
        <v>23 Januari 2023</v>
      </c>
      <c r="E21" s="16" t="s">
        <v>94</v>
      </c>
      <c r="F21" s="11" t="str">
        <f t="shared" si="1"/>
        <v>Unit Bisnis E</v>
      </c>
      <c r="G21" s="16" t="s">
        <v>195</v>
      </c>
      <c r="H21" s="11" t="str">
        <f>MID(B21,15,30)</f>
        <v>mengeluarkan biaya operasional</v>
      </c>
      <c r="I21" s="11">
        <v>700000</v>
      </c>
    </row>
    <row r="22" spans="1:9" ht="12.75" x14ac:dyDescent="0.15">
      <c r="A22" s="8">
        <v>12</v>
      </c>
      <c r="B22" s="9" t="s">
        <v>14</v>
      </c>
      <c r="D22" s="11" t="str">
        <f t="shared" si="3"/>
        <v>24 Januari 2023</v>
      </c>
      <c r="E22" s="16" t="s">
        <v>94</v>
      </c>
      <c r="F22" s="11" t="str">
        <f t="shared" si="1"/>
        <v>Unit Bisnis D</v>
      </c>
      <c r="G22" s="16" t="s">
        <v>195</v>
      </c>
      <c r="H22" s="11" t="str">
        <f t="shared" ref="H22:H25" si="4">MID(B22,15,30)</f>
        <v>mengeluarkan biaya operasional</v>
      </c>
      <c r="I22" s="11">
        <v>7200000</v>
      </c>
    </row>
    <row r="23" spans="1:9" ht="12.75" x14ac:dyDescent="0.15">
      <c r="A23" s="8">
        <v>13</v>
      </c>
      <c r="B23" s="9" t="s">
        <v>15</v>
      </c>
      <c r="D23" s="11" t="str">
        <f t="shared" si="3"/>
        <v>25 Januari 2023</v>
      </c>
      <c r="E23" s="16" t="s">
        <v>94</v>
      </c>
      <c r="F23" s="11" t="str">
        <f t="shared" si="1"/>
        <v>Unit Bisnis A</v>
      </c>
      <c r="G23" s="16" t="s">
        <v>195</v>
      </c>
      <c r="H23" s="11" t="str">
        <f t="shared" si="4"/>
        <v>mengeluarkan biaya operasional</v>
      </c>
      <c r="I23" s="11">
        <v>5000000</v>
      </c>
    </row>
    <row r="24" spans="1:9" ht="12.75" x14ac:dyDescent="0.15">
      <c r="A24" s="8">
        <v>14</v>
      </c>
      <c r="B24" s="9" t="s">
        <v>16</v>
      </c>
      <c r="D24" s="11" t="str">
        <f t="shared" si="3"/>
        <v>26 Januari 2023</v>
      </c>
      <c r="E24" s="16" t="s">
        <v>94</v>
      </c>
      <c r="F24" s="11" t="str">
        <f t="shared" si="1"/>
        <v>Unit Bisnis B</v>
      </c>
      <c r="G24" s="16" t="s">
        <v>195</v>
      </c>
      <c r="H24" s="11" t="str">
        <f t="shared" si="4"/>
        <v>mengeluarkan biaya operasional</v>
      </c>
      <c r="I24" s="11">
        <v>11300000</v>
      </c>
    </row>
    <row r="25" spans="1:9" ht="12.75" x14ac:dyDescent="0.15">
      <c r="A25" s="8">
        <v>15</v>
      </c>
      <c r="B25" s="9" t="s">
        <v>17</v>
      </c>
      <c r="D25" s="11" t="str">
        <f t="shared" si="3"/>
        <v>26 Januari 2023</v>
      </c>
      <c r="E25" s="16" t="s">
        <v>94</v>
      </c>
      <c r="F25" s="11" t="str">
        <f t="shared" si="1"/>
        <v>Unit Bisnis C</v>
      </c>
      <c r="G25" s="16" t="s">
        <v>195</v>
      </c>
      <c r="H25" s="11" t="str">
        <f t="shared" si="4"/>
        <v>mengeluarkan biaya operasional</v>
      </c>
      <c r="I25" s="11">
        <v>2300000</v>
      </c>
    </row>
    <row r="26" spans="1:9" ht="12.75" x14ac:dyDescent="0.15">
      <c r="A26" s="8">
        <v>16</v>
      </c>
      <c r="B26" s="9" t="s">
        <v>18</v>
      </c>
      <c r="D26" s="11" t="str">
        <f>RIGHT(B26,15)</f>
        <v>2 Februari 2023</v>
      </c>
      <c r="E26" s="16" t="s">
        <v>95</v>
      </c>
      <c r="F26" s="11" t="str">
        <f t="shared" si="1"/>
        <v>Unit Bisnis D</v>
      </c>
      <c r="G26" s="16" t="s">
        <v>194</v>
      </c>
      <c r="H26" s="11" t="str">
        <f>MID(B26,15,12)</f>
        <v>membayar ads</v>
      </c>
      <c r="I26" s="11">
        <v>2600000</v>
      </c>
    </row>
    <row r="27" spans="1:9" ht="12.75" x14ac:dyDescent="0.15">
      <c r="A27" s="8">
        <v>17</v>
      </c>
      <c r="B27" s="9" t="s">
        <v>19</v>
      </c>
      <c r="D27" s="11" t="str">
        <f t="shared" ref="D27:D32" si="5">RIGHT(B27,15)</f>
        <v>4 Februari 2023</v>
      </c>
      <c r="E27" s="16" t="s">
        <v>95</v>
      </c>
      <c r="F27" s="11" t="str">
        <f t="shared" si="1"/>
        <v>Unit Bisnis A</v>
      </c>
      <c r="G27" s="16" t="s">
        <v>193</v>
      </c>
      <c r="H27" s="11" t="str">
        <f t="shared" ref="H27:H28" si="6">MID(B27,15,14)</f>
        <v>menjual produk</v>
      </c>
      <c r="I27" s="11">
        <v>16800000</v>
      </c>
    </row>
    <row r="28" spans="1:9" ht="12.75" x14ac:dyDescent="0.15">
      <c r="A28" s="8">
        <v>18</v>
      </c>
      <c r="B28" s="9" t="s">
        <v>20</v>
      </c>
      <c r="D28" s="11" t="str">
        <f t="shared" si="5"/>
        <v>6 Februari 2023</v>
      </c>
      <c r="E28" s="16" t="s">
        <v>95</v>
      </c>
      <c r="F28" s="11" t="str">
        <f t="shared" si="1"/>
        <v>Unit Bisnis D</v>
      </c>
      <c r="G28" s="16" t="s">
        <v>193</v>
      </c>
      <c r="H28" s="11" t="str">
        <f t="shared" si="6"/>
        <v>menjual produk</v>
      </c>
      <c r="I28" s="11">
        <v>16000000</v>
      </c>
    </row>
    <row r="29" spans="1:9" ht="12.75" x14ac:dyDescent="0.15">
      <c r="A29" s="8">
        <v>19</v>
      </c>
      <c r="B29" s="9" t="s">
        <v>21</v>
      </c>
      <c r="D29" s="11" t="str">
        <f t="shared" si="5"/>
        <v>6 Februari 2023</v>
      </c>
      <c r="E29" s="16" t="s">
        <v>95</v>
      </c>
      <c r="F29" s="11" t="str">
        <f t="shared" si="1"/>
        <v>Unit Bisnis B</v>
      </c>
      <c r="G29" s="16" t="s">
        <v>194</v>
      </c>
      <c r="H29" s="11" t="str">
        <f>MID(B29,15,16)</f>
        <v>membayar endorse</v>
      </c>
      <c r="I29" s="11">
        <v>2900000</v>
      </c>
    </row>
    <row r="30" spans="1:9" ht="12.75" x14ac:dyDescent="0.15">
      <c r="A30" s="8">
        <v>20</v>
      </c>
      <c r="B30" s="9" t="s">
        <v>22</v>
      </c>
      <c r="D30" s="11" t="str">
        <f t="shared" si="5"/>
        <v>7 Februari 2023</v>
      </c>
      <c r="E30" s="16" t="s">
        <v>95</v>
      </c>
      <c r="F30" s="11" t="str">
        <f t="shared" si="1"/>
        <v>Unit Bisnis E</v>
      </c>
      <c r="G30" s="16" t="s">
        <v>193</v>
      </c>
      <c r="H30" s="11" t="str">
        <f>MID(B30,15,14)</f>
        <v>menjual produk</v>
      </c>
      <c r="I30" s="11">
        <v>1800000</v>
      </c>
    </row>
    <row r="31" spans="1:9" ht="12.75" x14ac:dyDescent="0.15">
      <c r="A31" s="8">
        <v>21</v>
      </c>
      <c r="B31" s="9" t="s">
        <v>23</v>
      </c>
      <c r="D31" s="11" t="str">
        <f t="shared" si="5"/>
        <v>7 Februari 2023</v>
      </c>
      <c r="E31" s="16" t="s">
        <v>95</v>
      </c>
      <c r="F31" s="11" t="str">
        <f t="shared" si="1"/>
        <v>Unit Bisnis C</v>
      </c>
      <c r="G31" s="16" t="s">
        <v>194</v>
      </c>
      <c r="H31" s="11" t="str">
        <f>MID(B31,15,52)</f>
        <v xml:space="preserve">melakukan paid promote dan membayar fee live tiktok </v>
      </c>
      <c r="I31" s="11">
        <v>1900000</v>
      </c>
    </row>
    <row r="32" spans="1:9" ht="12.75" x14ac:dyDescent="0.15">
      <c r="A32" s="8">
        <v>22</v>
      </c>
      <c r="B32" s="9" t="s">
        <v>24</v>
      </c>
      <c r="D32" s="11" t="str">
        <f t="shared" si="5"/>
        <v>8 Februari 2023</v>
      </c>
      <c r="E32" s="16" t="s">
        <v>95</v>
      </c>
      <c r="F32" s="11" t="str">
        <f t="shared" si="1"/>
        <v>Unit Bisnis E</v>
      </c>
      <c r="G32" s="16" t="s">
        <v>194</v>
      </c>
      <c r="H32" s="11" t="str">
        <f>MID(B32,15,16)</f>
        <v>membayar endorse</v>
      </c>
      <c r="I32" s="11">
        <v>600000</v>
      </c>
    </row>
    <row r="33" spans="1:9" ht="12.75" x14ac:dyDescent="0.15">
      <c r="A33" s="8">
        <v>23</v>
      </c>
      <c r="B33" s="9" t="s">
        <v>25</v>
      </c>
      <c r="D33" s="11" t="str">
        <f>RIGHT(B33,16)</f>
        <v>10 Februari 2023</v>
      </c>
      <c r="E33" s="16" t="s">
        <v>95</v>
      </c>
      <c r="F33" s="11" t="str">
        <f t="shared" si="1"/>
        <v>Unit Bisnis A</v>
      </c>
      <c r="G33" s="16" t="s">
        <v>194</v>
      </c>
      <c r="H33" s="11" t="str">
        <f>MID(B33,15,12)</f>
        <v>membayar ads</v>
      </c>
      <c r="I33" s="11">
        <v>2500000</v>
      </c>
    </row>
    <row r="34" spans="1:9" ht="12.75" x14ac:dyDescent="0.15">
      <c r="A34" s="8">
        <v>24</v>
      </c>
      <c r="B34" s="9" t="s">
        <v>26</v>
      </c>
      <c r="D34" s="11" t="str">
        <f t="shared" ref="D34:D40" si="7">RIGHT(B34,16)</f>
        <v>15 Februari 2023</v>
      </c>
      <c r="E34" s="16" t="s">
        <v>95</v>
      </c>
      <c r="F34" s="11" t="str">
        <f t="shared" si="1"/>
        <v>Unit Bisnis C</v>
      </c>
      <c r="G34" s="16" t="s">
        <v>193</v>
      </c>
      <c r="H34" s="11" t="str">
        <f t="shared" ref="H34:H35" si="8">MID(B34,15,14)</f>
        <v>menjual produk</v>
      </c>
      <c r="I34" s="11">
        <v>5300000</v>
      </c>
    </row>
    <row r="35" spans="1:9" ht="12.75" x14ac:dyDescent="0.15">
      <c r="A35" s="8">
        <v>25</v>
      </c>
      <c r="B35" s="9" t="s">
        <v>27</v>
      </c>
      <c r="D35" s="11" t="str">
        <f t="shared" si="7"/>
        <v>20 Februari 2023</v>
      </c>
      <c r="E35" s="16" t="s">
        <v>95</v>
      </c>
      <c r="F35" s="11" t="str">
        <f t="shared" si="1"/>
        <v>Unit Bisnis B</v>
      </c>
      <c r="G35" s="16" t="s">
        <v>193</v>
      </c>
      <c r="H35" s="11" t="str">
        <f t="shared" si="8"/>
        <v>menjual produk</v>
      </c>
      <c r="I35" s="11">
        <v>32300000</v>
      </c>
    </row>
    <row r="36" spans="1:9" ht="12.75" x14ac:dyDescent="0.15">
      <c r="A36" s="8">
        <v>26</v>
      </c>
      <c r="B36" s="9" t="s">
        <v>28</v>
      </c>
      <c r="D36" s="11" t="str">
        <f t="shared" si="7"/>
        <v>23 Februari 2023</v>
      </c>
      <c r="E36" s="16" t="s">
        <v>95</v>
      </c>
      <c r="F36" s="11" t="str">
        <f t="shared" si="1"/>
        <v>Unit Bisnis C</v>
      </c>
      <c r="G36" s="16" t="s">
        <v>195</v>
      </c>
      <c r="H36" s="11" t="str">
        <f t="shared" ref="H36:H40" si="9">MID(B36,15,30)</f>
        <v>mengeluarkan biaya operasional</v>
      </c>
      <c r="I36" s="11">
        <v>2500000</v>
      </c>
    </row>
    <row r="37" spans="1:9" ht="12.75" x14ac:dyDescent="0.15">
      <c r="A37" s="8">
        <v>27</v>
      </c>
      <c r="B37" s="9" t="s">
        <v>29</v>
      </c>
      <c r="D37" s="11" t="str">
        <f t="shared" si="7"/>
        <v>25 Februari 2023</v>
      </c>
      <c r="E37" s="16" t="s">
        <v>95</v>
      </c>
      <c r="F37" s="11" t="str">
        <f t="shared" si="1"/>
        <v>Unit Bisnis D</v>
      </c>
      <c r="G37" s="16" t="s">
        <v>195</v>
      </c>
      <c r="H37" s="11" t="str">
        <f t="shared" si="9"/>
        <v>mengeluarkan biaya operasional</v>
      </c>
      <c r="I37" s="11">
        <v>8400000</v>
      </c>
    </row>
    <row r="38" spans="1:9" ht="12.75" x14ac:dyDescent="0.15">
      <c r="A38" s="8">
        <v>28</v>
      </c>
      <c r="B38" s="9" t="s">
        <v>30</v>
      </c>
      <c r="D38" s="11" t="str">
        <f t="shared" si="7"/>
        <v>25 Februari 2023</v>
      </c>
      <c r="E38" s="16" t="s">
        <v>95</v>
      </c>
      <c r="F38" s="11" t="str">
        <f t="shared" si="1"/>
        <v>Unit Bisnis E</v>
      </c>
      <c r="G38" s="16" t="s">
        <v>195</v>
      </c>
      <c r="H38" s="11" t="str">
        <f t="shared" si="9"/>
        <v>mengeluarkan biaya operasional</v>
      </c>
      <c r="I38" s="11">
        <v>500000</v>
      </c>
    </row>
    <row r="39" spans="1:9" ht="12.75" x14ac:dyDescent="0.15">
      <c r="A39" s="8">
        <v>29</v>
      </c>
      <c r="B39" s="9" t="s">
        <v>31</v>
      </c>
      <c r="D39" s="11" t="str">
        <f t="shared" si="7"/>
        <v>27 Februari 2023</v>
      </c>
      <c r="E39" s="16" t="s">
        <v>95</v>
      </c>
      <c r="F39" s="11" t="str">
        <f t="shared" si="1"/>
        <v>Unit Bisnis B</v>
      </c>
      <c r="G39" s="16" t="s">
        <v>195</v>
      </c>
      <c r="H39" s="11" t="str">
        <f t="shared" si="9"/>
        <v>mengeluarkan biaya operasional</v>
      </c>
      <c r="I39" s="11">
        <v>12100000</v>
      </c>
    </row>
    <row r="40" spans="1:9" ht="12.75" x14ac:dyDescent="0.15">
      <c r="A40" s="8">
        <v>30</v>
      </c>
      <c r="B40" s="9" t="s">
        <v>32</v>
      </c>
      <c r="D40" s="11" t="str">
        <f t="shared" si="7"/>
        <v>28 Februari 2023</v>
      </c>
      <c r="E40" s="16" t="s">
        <v>95</v>
      </c>
      <c r="F40" s="11" t="str">
        <f t="shared" si="1"/>
        <v>Unit Bisnis A</v>
      </c>
      <c r="G40" s="16" t="s">
        <v>195</v>
      </c>
      <c r="H40" s="11" t="str">
        <f t="shared" si="9"/>
        <v>mengeluarkan biaya operasional</v>
      </c>
      <c r="I40" s="11">
        <v>5600000</v>
      </c>
    </row>
    <row r="41" spans="1:9" ht="12.75" x14ac:dyDescent="0.15">
      <c r="A41" s="8">
        <v>31</v>
      </c>
      <c r="B41" s="9" t="s">
        <v>33</v>
      </c>
      <c r="D41" s="11" t="str">
        <f>RIGHT(B41,12)</f>
        <v>2 Maret 2023</v>
      </c>
      <c r="E41" s="16" t="s">
        <v>96</v>
      </c>
      <c r="F41" s="11" t="str">
        <f t="shared" si="1"/>
        <v>Unit Bisnis E</v>
      </c>
      <c r="G41" s="16" t="s">
        <v>194</v>
      </c>
      <c r="H41" s="11" t="str">
        <f>MID(B41,15,52)</f>
        <v xml:space="preserve">melakukan paid promote dan membayar fee live tiktok </v>
      </c>
      <c r="I41" s="11">
        <v>1000000</v>
      </c>
    </row>
    <row r="42" spans="1:9" ht="12.75" x14ac:dyDescent="0.15">
      <c r="A42" s="8">
        <v>32</v>
      </c>
      <c r="B42" s="9" t="s">
        <v>34</v>
      </c>
      <c r="D42" s="11" t="str">
        <f t="shared" ref="D42:D48" si="10">RIGHT(B42,12)</f>
        <v>3 Maret 2023</v>
      </c>
      <c r="E42" s="16" t="s">
        <v>96</v>
      </c>
      <c r="F42" s="11" t="str">
        <f t="shared" si="1"/>
        <v>Unit Bisnis E</v>
      </c>
      <c r="G42" s="16" t="s">
        <v>193</v>
      </c>
      <c r="H42" s="11" t="str">
        <f>MID(B42,15,14)</f>
        <v>menjual produk</v>
      </c>
      <c r="I42" s="11">
        <v>2300000</v>
      </c>
    </row>
    <row r="43" spans="1:9" ht="12.75" x14ac:dyDescent="0.15">
      <c r="A43" s="8">
        <v>33</v>
      </c>
      <c r="B43" s="9" t="s">
        <v>35</v>
      </c>
      <c r="D43" s="11" t="str">
        <f t="shared" si="10"/>
        <v>3 Maret 2023</v>
      </c>
      <c r="E43" s="16" t="s">
        <v>96</v>
      </c>
      <c r="F43" s="11" t="str">
        <f t="shared" si="1"/>
        <v>Unit Bisnis D</v>
      </c>
      <c r="G43" s="16" t="s">
        <v>194</v>
      </c>
      <c r="H43" s="11" t="str">
        <f>MID(B43,15,16)</f>
        <v>membayar endorse</v>
      </c>
      <c r="I43" s="11">
        <v>3700000</v>
      </c>
    </row>
    <row r="44" spans="1:9" ht="12.75" x14ac:dyDescent="0.15">
      <c r="A44" s="8">
        <v>34</v>
      </c>
      <c r="B44" s="9" t="s">
        <v>36</v>
      </c>
      <c r="D44" s="11" t="str">
        <f t="shared" si="10"/>
        <v>5 Maret 2023</v>
      </c>
      <c r="E44" s="16" t="s">
        <v>96</v>
      </c>
      <c r="F44" s="11" t="str">
        <f t="shared" si="1"/>
        <v>Unit Bisnis C</v>
      </c>
      <c r="G44" s="16" t="s">
        <v>193</v>
      </c>
      <c r="H44" s="11" t="str">
        <f>MID(B44,15,14)</f>
        <v>menjual produk</v>
      </c>
      <c r="I44" s="11">
        <v>4100000</v>
      </c>
    </row>
    <row r="45" spans="1:9" ht="12.75" x14ac:dyDescent="0.15">
      <c r="A45" s="8">
        <v>35</v>
      </c>
      <c r="B45" s="9" t="s">
        <v>37</v>
      </c>
      <c r="D45" s="11" t="str">
        <f t="shared" si="10"/>
        <v>5 Maret 2023</v>
      </c>
      <c r="E45" s="16" t="s">
        <v>96</v>
      </c>
      <c r="F45" s="11" t="str">
        <f t="shared" si="1"/>
        <v>Unit Bisnis C</v>
      </c>
      <c r="G45" s="16" t="s">
        <v>194</v>
      </c>
      <c r="H45" s="11" t="str">
        <f>MID(B45,15,16)</f>
        <v>membayar endorse</v>
      </c>
      <c r="I45" s="11">
        <v>3000000</v>
      </c>
    </row>
    <row r="46" spans="1:9" ht="12.75" x14ac:dyDescent="0.15">
      <c r="A46" s="8">
        <v>36</v>
      </c>
      <c r="B46" s="9" t="s">
        <v>38</v>
      </c>
      <c r="D46" s="11" t="str">
        <f t="shared" si="10"/>
        <v>6 Maret 2023</v>
      </c>
      <c r="E46" s="16" t="s">
        <v>96</v>
      </c>
      <c r="F46" s="11" t="str">
        <f t="shared" si="1"/>
        <v>Unit Bisnis B</v>
      </c>
      <c r="G46" s="16" t="s">
        <v>194</v>
      </c>
      <c r="H46" s="11" t="str">
        <f>MID(B46,15,52)</f>
        <v xml:space="preserve">melakukan paid promote dan membayar fee live tiktok </v>
      </c>
      <c r="I46" s="11">
        <v>4000000</v>
      </c>
    </row>
    <row r="47" spans="1:9" ht="12.75" x14ac:dyDescent="0.15">
      <c r="A47" s="8">
        <v>37</v>
      </c>
      <c r="B47" s="9" t="s">
        <v>39</v>
      </c>
      <c r="D47" s="11" t="str">
        <f t="shared" si="10"/>
        <v>7 Maret 2023</v>
      </c>
      <c r="E47" s="16" t="s">
        <v>96</v>
      </c>
      <c r="F47" s="11" t="str">
        <f t="shared" si="1"/>
        <v>Unit Bisnis A</v>
      </c>
      <c r="G47" s="16" t="s">
        <v>193</v>
      </c>
      <c r="H47" s="11" t="str">
        <f t="shared" ref="H47:H49" si="11">MID(B47,15,14)</f>
        <v>menjual produk</v>
      </c>
      <c r="I47" s="11">
        <v>15400000</v>
      </c>
    </row>
    <row r="48" spans="1:9" ht="12.75" x14ac:dyDescent="0.15">
      <c r="A48" s="8">
        <v>38</v>
      </c>
      <c r="B48" s="9" t="s">
        <v>40</v>
      </c>
      <c r="D48" s="11" t="str">
        <f t="shared" si="10"/>
        <v>7 Maret 2023</v>
      </c>
      <c r="E48" s="16" t="s">
        <v>96</v>
      </c>
      <c r="F48" s="11" t="str">
        <f t="shared" si="1"/>
        <v>Unit Bisnis D</v>
      </c>
      <c r="G48" s="16" t="s">
        <v>193</v>
      </c>
      <c r="H48" s="11" t="str">
        <f t="shared" si="11"/>
        <v>menjual produk</v>
      </c>
      <c r="I48" s="11">
        <v>16400000</v>
      </c>
    </row>
    <row r="49" spans="1:9" ht="12.75" x14ac:dyDescent="0.15">
      <c r="A49" s="8">
        <v>39</v>
      </c>
      <c r="B49" s="9" t="s">
        <v>41</v>
      </c>
      <c r="D49" s="11" t="str">
        <f>RIGHT(B49,13)</f>
        <v>10 Maret 2023</v>
      </c>
      <c r="E49" s="16" t="s">
        <v>96</v>
      </c>
      <c r="F49" s="11" t="str">
        <f t="shared" si="1"/>
        <v>Unit Bisnis B</v>
      </c>
      <c r="G49" s="16" t="s">
        <v>193</v>
      </c>
      <c r="H49" s="11" t="str">
        <f t="shared" si="11"/>
        <v>menjual produk</v>
      </c>
      <c r="I49" s="11">
        <v>30300000</v>
      </c>
    </row>
    <row r="50" spans="1:9" ht="12.75" x14ac:dyDescent="0.15">
      <c r="A50" s="8">
        <v>40</v>
      </c>
      <c r="B50" s="9" t="s">
        <v>42</v>
      </c>
      <c r="D50" s="11" t="str">
        <f t="shared" si="0"/>
        <v xml:space="preserve"> 10 Maret 2023</v>
      </c>
      <c r="E50" s="16" t="s">
        <v>96</v>
      </c>
      <c r="F50" s="11" t="str">
        <f t="shared" si="1"/>
        <v>Unit Bisnis A</v>
      </c>
      <c r="G50" s="16" t="s">
        <v>194</v>
      </c>
      <c r="H50" s="11" t="str">
        <f>MID(B50,15,12)</f>
        <v>membayar ads</v>
      </c>
      <c r="I50" s="11">
        <v>3000000</v>
      </c>
    </row>
    <row r="51" spans="1:9" ht="12.75" x14ac:dyDescent="0.15">
      <c r="A51" s="8">
        <v>41</v>
      </c>
      <c r="B51" s="9" t="s">
        <v>43</v>
      </c>
      <c r="D51" s="11" t="str">
        <f t="shared" si="0"/>
        <v xml:space="preserve"> 24 Maret 2023</v>
      </c>
      <c r="E51" s="16" t="s">
        <v>96</v>
      </c>
      <c r="F51" s="11" t="str">
        <f t="shared" si="1"/>
        <v>Unit Bisnis B</v>
      </c>
      <c r="G51" s="16" t="s">
        <v>195</v>
      </c>
      <c r="H51" s="11" t="str">
        <f t="shared" ref="H51:H55" si="12">MID(B51,15,30)</f>
        <v>mengeluarkan biaya operasional</v>
      </c>
      <c r="I51" s="11">
        <v>12400000</v>
      </c>
    </row>
    <row r="52" spans="1:9" ht="12.75" x14ac:dyDescent="0.15">
      <c r="A52" s="8">
        <v>42</v>
      </c>
      <c r="B52" s="9" t="s">
        <v>44</v>
      </c>
      <c r="D52" s="11" t="str">
        <f t="shared" si="0"/>
        <v xml:space="preserve"> 24 Maret 2023</v>
      </c>
      <c r="E52" s="16" t="s">
        <v>96</v>
      </c>
      <c r="F52" s="11" t="str">
        <f t="shared" si="1"/>
        <v>Unit Bisnis E</v>
      </c>
      <c r="G52" s="16" t="s">
        <v>195</v>
      </c>
      <c r="H52" s="11" t="str">
        <f t="shared" si="12"/>
        <v>mengeluarkan biaya operasional</v>
      </c>
      <c r="I52" s="11">
        <v>600000</v>
      </c>
    </row>
    <row r="53" spans="1:9" ht="12.75" x14ac:dyDescent="0.15">
      <c r="A53" s="8">
        <v>43</v>
      </c>
      <c r="B53" s="9" t="s">
        <v>45</v>
      </c>
      <c r="D53" s="11" t="str">
        <f t="shared" si="0"/>
        <v xml:space="preserve"> 26 Maret 2023</v>
      </c>
      <c r="E53" s="16" t="s">
        <v>96</v>
      </c>
      <c r="F53" s="11" t="str">
        <f t="shared" si="1"/>
        <v>Unit Bisnis A</v>
      </c>
      <c r="G53" s="16" t="s">
        <v>195</v>
      </c>
      <c r="H53" s="11" t="str">
        <f t="shared" si="12"/>
        <v>mengeluarkan biaya operasional</v>
      </c>
      <c r="I53" s="11">
        <v>5800000</v>
      </c>
    </row>
    <row r="54" spans="1:9" ht="12.75" x14ac:dyDescent="0.15">
      <c r="A54" s="8">
        <v>44</v>
      </c>
      <c r="B54" s="9" t="s">
        <v>46</v>
      </c>
      <c r="D54" s="11" t="str">
        <f t="shared" si="0"/>
        <v xml:space="preserve"> 27 Maret 2023</v>
      </c>
      <c r="E54" s="16" t="s">
        <v>96</v>
      </c>
      <c r="F54" s="11" t="str">
        <f t="shared" si="1"/>
        <v>Unit Bisnis C</v>
      </c>
      <c r="G54" s="16" t="s">
        <v>195</v>
      </c>
      <c r="H54" s="11" t="str">
        <f t="shared" si="12"/>
        <v>mengeluarkan biaya operasional</v>
      </c>
      <c r="I54" s="11">
        <v>2500000</v>
      </c>
    </row>
    <row r="55" spans="1:9" ht="12.75" x14ac:dyDescent="0.15">
      <c r="A55" s="8">
        <v>45</v>
      </c>
      <c r="B55" s="9" t="s">
        <v>47</v>
      </c>
      <c r="D55" s="11" t="str">
        <f t="shared" si="0"/>
        <v xml:space="preserve"> 29 Maret 2023</v>
      </c>
      <c r="E55" s="16" t="s">
        <v>96</v>
      </c>
      <c r="F55" s="11" t="str">
        <f t="shared" si="1"/>
        <v>Unit Bisnis D</v>
      </c>
      <c r="G55" s="16" t="s">
        <v>195</v>
      </c>
      <c r="H55" s="11" t="str">
        <f t="shared" si="12"/>
        <v>mengeluarkan biaya operasional</v>
      </c>
      <c r="I55" s="11">
        <v>8300000</v>
      </c>
    </row>
    <row r="56" spans="1:9" ht="12.75" x14ac:dyDescent="0.15">
      <c r="A56" s="8">
        <v>46</v>
      </c>
      <c r="B56" s="9" t="s">
        <v>48</v>
      </c>
      <c r="D56" s="11" t="str">
        <f>RIGHT(B56,12)</f>
        <v>4 April 2023</v>
      </c>
      <c r="E56" s="16" t="s">
        <v>97</v>
      </c>
      <c r="F56" s="11" t="str">
        <f t="shared" si="1"/>
        <v>Unit Bisnis E</v>
      </c>
      <c r="G56" s="16" t="s">
        <v>193</v>
      </c>
      <c r="H56" s="11" t="str">
        <f>MID(B56,15,14)</f>
        <v>menjual produk</v>
      </c>
      <c r="I56" s="11">
        <v>1200000</v>
      </c>
    </row>
    <row r="57" spans="1:9" ht="12.75" x14ac:dyDescent="0.15">
      <c r="A57" s="8">
        <v>47</v>
      </c>
      <c r="B57" s="9" t="s">
        <v>49</v>
      </c>
      <c r="D57" s="11" t="str">
        <f t="shared" ref="D57:D62" si="13">RIGHT(B57,12)</f>
        <v>5 April 2023</v>
      </c>
      <c r="E57" s="16" t="s">
        <v>97</v>
      </c>
      <c r="F57" s="11" t="str">
        <f t="shared" si="1"/>
        <v>Unit Bisnis B</v>
      </c>
      <c r="G57" s="16" t="s">
        <v>194</v>
      </c>
      <c r="H57" s="11" t="str">
        <f t="shared" ref="H57:H58" si="14">MID(B57,15,52)</f>
        <v xml:space="preserve">melakukan paid promote dan membayar fee live tiktok </v>
      </c>
      <c r="I57" s="11">
        <v>4300000</v>
      </c>
    </row>
    <row r="58" spans="1:9" ht="12.75" x14ac:dyDescent="0.15">
      <c r="A58" s="8">
        <v>48</v>
      </c>
      <c r="B58" s="9" t="s">
        <v>50</v>
      </c>
      <c r="D58" s="11" t="str">
        <f t="shared" si="13"/>
        <v>5 April 2023</v>
      </c>
      <c r="E58" s="16" t="s">
        <v>97</v>
      </c>
      <c r="F58" s="11" t="str">
        <f t="shared" si="1"/>
        <v>Unit Bisnis E</v>
      </c>
      <c r="G58" s="16" t="s">
        <v>194</v>
      </c>
      <c r="H58" s="11" t="str">
        <f t="shared" si="14"/>
        <v xml:space="preserve">melakukan paid promote dan membayar fee live tiktok </v>
      </c>
      <c r="I58" s="11">
        <v>1000000</v>
      </c>
    </row>
    <row r="59" spans="1:9" ht="12.75" x14ac:dyDescent="0.15">
      <c r="A59" s="8">
        <v>49</v>
      </c>
      <c r="B59" s="9" t="s">
        <v>51</v>
      </c>
      <c r="D59" s="11" t="str">
        <f t="shared" si="13"/>
        <v>6 April 2023</v>
      </c>
      <c r="E59" s="16" t="s">
        <v>97</v>
      </c>
      <c r="F59" s="11" t="str">
        <f t="shared" si="1"/>
        <v>Unit Bisnis D</v>
      </c>
      <c r="G59" s="16" t="s">
        <v>194</v>
      </c>
      <c r="H59" s="11" t="str">
        <f>MID(B59,15,16)</f>
        <v>membayar endorse</v>
      </c>
      <c r="I59" s="11">
        <v>3800000</v>
      </c>
    </row>
    <row r="60" spans="1:9" ht="12.75" x14ac:dyDescent="0.15">
      <c r="A60" s="8">
        <v>50</v>
      </c>
      <c r="B60" s="9" t="s">
        <v>52</v>
      </c>
      <c r="D60" s="11" t="str">
        <f t="shared" si="13"/>
        <v>7 April 2023</v>
      </c>
      <c r="E60" s="16" t="s">
        <v>97</v>
      </c>
      <c r="F60" s="11" t="str">
        <f t="shared" si="1"/>
        <v>Unit Bisnis C</v>
      </c>
      <c r="G60" s="16" t="s">
        <v>193</v>
      </c>
      <c r="H60" s="11" t="str">
        <f>MID(B60,15,14)</f>
        <v>menjual produk</v>
      </c>
      <c r="I60" s="11">
        <v>4300000</v>
      </c>
    </row>
    <row r="61" spans="1:9" ht="12.75" x14ac:dyDescent="0.15">
      <c r="A61" s="8">
        <v>51</v>
      </c>
      <c r="B61" s="9" t="s">
        <v>53</v>
      </c>
      <c r="D61" s="11" t="str">
        <f t="shared" si="13"/>
        <v>7 April 2023</v>
      </c>
      <c r="E61" s="16" t="s">
        <v>97</v>
      </c>
      <c r="F61" s="11" t="str">
        <f t="shared" si="1"/>
        <v>Unit Bisnis C</v>
      </c>
      <c r="G61" s="16" t="s">
        <v>194</v>
      </c>
      <c r="H61" s="11" t="str">
        <f t="shared" ref="H61:H62" si="15">MID(B61,15,12)</f>
        <v>membayar ads</v>
      </c>
      <c r="I61" s="11">
        <v>2800000</v>
      </c>
    </row>
    <row r="62" spans="1:9" ht="12.75" x14ac:dyDescent="0.15">
      <c r="A62" s="8">
        <v>52</v>
      </c>
      <c r="B62" s="9" t="s">
        <v>54</v>
      </c>
      <c r="D62" s="11" t="str">
        <f t="shared" si="13"/>
        <v>9 April 2023</v>
      </c>
      <c r="E62" s="16" t="s">
        <v>97</v>
      </c>
      <c r="F62" s="11" t="str">
        <f t="shared" si="1"/>
        <v>Unit Bisnis A</v>
      </c>
      <c r="G62" s="16" t="s">
        <v>194</v>
      </c>
      <c r="H62" s="11" t="str">
        <f t="shared" si="15"/>
        <v>membayar ads</v>
      </c>
      <c r="I62" s="11">
        <v>3100000</v>
      </c>
    </row>
    <row r="63" spans="1:9" ht="12.75" x14ac:dyDescent="0.15">
      <c r="A63" s="8">
        <v>53</v>
      </c>
      <c r="B63" s="9" t="s">
        <v>55</v>
      </c>
      <c r="D63" s="11" t="str">
        <f>RIGHT(B63,13)</f>
        <v>16 April 2023</v>
      </c>
      <c r="E63" s="16" t="s">
        <v>97</v>
      </c>
      <c r="F63" s="11" t="str">
        <f t="shared" si="1"/>
        <v>Unit Bisnis A</v>
      </c>
      <c r="G63" s="16" t="s">
        <v>193</v>
      </c>
      <c r="H63" s="11" t="str">
        <f t="shared" ref="H63:H64" si="16">MID(B63,15,14)</f>
        <v>menjual produk</v>
      </c>
      <c r="I63" s="11">
        <v>14300000</v>
      </c>
    </row>
    <row r="64" spans="1:9" ht="12.75" x14ac:dyDescent="0.15">
      <c r="A64" s="8">
        <v>54</v>
      </c>
      <c r="B64" s="9" t="s">
        <v>56</v>
      </c>
      <c r="D64" s="11" t="str">
        <f t="shared" ref="D64:D70" si="17">RIGHT(B64,13)</f>
        <v>20 April 2023</v>
      </c>
      <c r="E64" s="16" t="s">
        <v>97</v>
      </c>
      <c r="F64" s="11" t="str">
        <f t="shared" si="1"/>
        <v>Unit Bisnis B</v>
      </c>
      <c r="G64" s="16" t="s">
        <v>193</v>
      </c>
      <c r="H64" s="11" t="str">
        <f t="shared" si="16"/>
        <v>menjual produk</v>
      </c>
      <c r="I64" s="11">
        <v>28000000</v>
      </c>
    </row>
    <row r="65" spans="1:9" ht="12.75" x14ac:dyDescent="0.15">
      <c r="A65" s="8">
        <v>55</v>
      </c>
      <c r="B65" s="9" t="s">
        <v>57</v>
      </c>
      <c r="D65" s="11" t="str">
        <f t="shared" si="17"/>
        <v>21 April 2023</v>
      </c>
      <c r="E65" s="16" t="s">
        <v>97</v>
      </c>
      <c r="F65" s="11" t="str">
        <f t="shared" si="1"/>
        <v>Unit Bisnis C</v>
      </c>
      <c r="G65" s="16" t="s">
        <v>195</v>
      </c>
      <c r="H65" s="11" t="str">
        <f t="shared" ref="H65:H68" si="18">MID(B65,15,30)</f>
        <v>mengeluarkan biaya operasional</v>
      </c>
      <c r="I65" s="11">
        <v>2300000</v>
      </c>
    </row>
    <row r="66" spans="1:9" ht="12.75" x14ac:dyDescent="0.15">
      <c r="A66" s="8">
        <v>56</v>
      </c>
      <c r="B66" s="9" t="s">
        <v>58</v>
      </c>
      <c r="D66" s="11" t="str">
        <f t="shared" si="17"/>
        <v>25 April 2023</v>
      </c>
      <c r="E66" s="16" t="s">
        <v>97</v>
      </c>
      <c r="F66" s="11" t="str">
        <f t="shared" si="1"/>
        <v>Unit Bisnis A</v>
      </c>
      <c r="G66" s="16" t="s">
        <v>195</v>
      </c>
      <c r="H66" s="11" t="str">
        <f t="shared" si="18"/>
        <v>mengeluarkan biaya operasional</v>
      </c>
      <c r="I66" s="11">
        <v>5100000</v>
      </c>
    </row>
    <row r="67" spans="1:9" ht="12.75" x14ac:dyDescent="0.15">
      <c r="A67" s="8">
        <v>57</v>
      </c>
      <c r="B67" s="9" t="s">
        <v>59</v>
      </c>
      <c r="D67" s="11" t="str">
        <f t="shared" si="17"/>
        <v>26 April 2023</v>
      </c>
      <c r="E67" s="16" t="s">
        <v>97</v>
      </c>
      <c r="F67" s="11" t="str">
        <f t="shared" si="1"/>
        <v>Unit Bisnis D</v>
      </c>
      <c r="G67" s="16" t="s">
        <v>195</v>
      </c>
      <c r="H67" s="11" t="str">
        <f t="shared" si="18"/>
        <v>mengeluarkan biaya operasional</v>
      </c>
      <c r="I67" s="11">
        <v>8300000</v>
      </c>
    </row>
    <row r="68" spans="1:9" ht="12.75" x14ac:dyDescent="0.15">
      <c r="A68" s="8">
        <v>58</v>
      </c>
      <c r="B68" s="9" t="s">
        <v>60</v>
      </c>
      <c r="D68" s="11" t="str">
        <f t="shared" si="17"/>
        <v>27 April 2023</v>
      </c>
      <c r="E68" s="16" t="s">
        <v>97</v>
      </c>
      <c r="F68" s="11" t="str">
        <f t="shared" si="1"/>
        <v>Unit Bisnis E</v>
      </c>
      <c r="G68" s="16" t="s">
        <v>195</v>
      </c>
      <c r="H68" s="11" t="str">
        <f t="shared" si="18"/>
        <v>mengeluarkan biaya operasional</v>
      </c>
      <c r="I68" s="11">
        <v>470000</v>
      </c>
    </row>
    <row r="69" spans="1:9" ht="12.75" x14ac:dyDescent="0.15">
      <c r="A69" s="8">
        <v>59</v>
      </c>
      <c r="B69" s="9" t="s">
        <v>61</v>
      </c>
      <c r="D69" s="11" t="str">
        <f t="shared" si="17"/>
        <v>28 April 2023</v>
      </c>
      <c r="E69" s="16" t="s">
        <v>97</v>
      </c>
      <c r="F69" s="11" t="str">
        <f t="shared" si="1"/>
        <v>Unit Bisnis D</v>
      </c>
      <c r="G69" s="16" t="s">
        <v>193</v>
      </c>
      <c r="H69" s="11" t="str">
        <f>MID(B69,15,14)</f>
        <v>menjual produk</v>
      </c>
      <c r="I69" s="11">
        <v>13100000</v>
      </c>
    </row>
    <row r="70" spans="1:9" ht="12.75" x14ac:dyDescent="0.15">
      <c r="A70" s="8">
        <v>60</v>
      </c>
      <c r="B70" s="9" t="s">
        <v>62</v>
      </c>
      <c r="D70" s="11" t="str">
        <f t="shared" si="17"/>
        <v>28 April 2023</v>
      </c>
      <c r="E70" s="16" t="s">
        <v>97</v>
      </c>
      <c r="F70" s="11" t="str">
        <f t="shared" si="1"/>
        <v>Unit Bisnis B</v>
      </c>
      <c r="G70" s="16" t="s">
        <v>195</v>
      </c>
      <c r="H70" s="11" t="str">
        <f>MID(B70,15,30)</f>
        <v>mengeluarkan biaya operasional</v>
      </c>
      <c r="I70" s="11">
        <v>11900000</v>
      </c>
    </row>
    <row r="71" spans="1:9" ht="12.75" x14ac:dyDescent="0.15">
      <c r="A71" s="8">
        <v>61</v>
      </c>
      <c r="B71" s="9" t="s">
        <v>63</v>
      </c>
      <c r="D71" s="11" t="str">
        <f>RIGHT(B71,10)</f>
        <v>3 Mei 2023</v>
      </c>
      <c r="E71" s="16" t="s">
        <v>98</v>
      </c>
      <c r="F71" s="11" t="str">
        <f t="shared" si="1"/>
        <v>Unit Bisnis B</v>
      </c>
      <c r="G71" s="16" t="s">
        <v>193</v>
      </c>
      <c r="H71" s="11" t="str">
        <f>MID(B71,15,14)</f>
        <v>menjual produk</v>
      </c>
      <c r="I71" s="11">
        <v>34000000</v>
      </c>
    </row>
    <row r="72" spans="1:9" ht="12.75" x14ac:dyDescent="0.15">
      <c r="A72" s="8">
        <v>62</v>
      </c>
      <c r="B72" s="9" t="s">
        <v>64</v>
      </c>
      <c r="D72" s="11" t="str">
        <f t="shared" ref="D72:D78" si="19">RIGHT(B72,10)</f>
        <v>3 Mei 2023</v>
      </c>
      <c r="E72" s="16" t="s">
        <v>98</v>
      </c>
      <c r="F72" s="11" t="str">
        <f t="shared" si="1"/>
        <v>Unit Bisnis A</v>
      </c>
      <c r="G72" s="16" t="s">
        <v>194</v>
      </c>
      <c r="H72" s="11" t="str">
        <f>MID(B72,15,16)</f>
        <v>membayar endorse</v>
      </c>
      <c r="I72" s="11">
        <v>3300000</v>
      </c>
    </row>
    <row r="73" spans="1:9" ht="12.75" x14ac:dyDescent="0.15">
      <c r="A73" s="8">
        <v>63</v>
      </c>
      <c r="B73" s="9" t="s">
        <v>65</v>
      </c>
      <c r="D73" s="11" t="str">
        <f t="shared" si="19"/>
        <v>4 Mei 2023</v>
      </c>
      <c r="E73" s="16" t="s">
        <v>98</v>
      </c>
      <c r="F73" s="11" t="str">
        <f t="shared" si="1"/>
        <v>Unit Bisnis D</v>
      </c>
      <c r="G73" s="16" t="s">
        <v>194</v>
      </c>
      <c r="H73" s="11" t="str">
        <f>MID(B73,15,52)</f>
        <v xml:space="preserve">melakukan paid promote dan membayar fee live tiktok </v>
      </c>
      <c r="I73" s="11">
        <v>3700000</v>
      </c>
    </row>
    <row r="74" spans="1:9" ht="12.75" x14ac:dyDescent="0.15">
      <c r="A74" s="8">
        <v>64</v>
      </c>
      <c r="B74" s="9" t="s">
        <v>66</v>
      </c>
      <c r="D74" s="11" t="str">
        <f t="shared" si="19"/>
        <v>5 Mei 2023</v>
      </c>
      <c r="E74" s="16" t="s">
        <v>98</v>
      </c>
      <c r="F74" s="11" t="str">
        <f t="shared" si="1"/>
        <v>Unit Bisnis C</v>
      </c>
      <c r="G74" s="16" t="s">
        <v>194</v>
      </c>
      <c r="H74" s="11" t="str">
        <f>MID(B74,15,12)</f>
        <v>membayar ads</v>
      </c>
      <c r="I74" s="11">
        <v>2300000</v>
      </c>
    </row>
    <row r="75" spans="1:9" ht="12.75" x14ac:dyDescent="0.15">
      <c r="A75" s="8">
        <v>65</v>
      </c>
      <c r="B75" s="9" t="s">
        <v>67</v>
      </c>
      <c r="D75" s="11" t="str">
        <f t="shared" si="19"/>
        <v>6 Mei 2023</v>
      </c>
      <c r="E75" s="16" t="s">
        <v>98</v>
      </c>
      <c r="F75" s="11" t="str">
        <f t="shared" si="1"/>
        <v>Unit Bisnis A</v>
      </c>
      <c r="G75" s="16" t="s">
        <v>193</v>
      </c>
      <c r="H75" s="11" t="str">
        <f>MID(B75,15,14)</f>
        <v>menjual produk</v>
      </c>
      <c r="I75" s="11">
        <v>15400000</v>
      </c>
    </row>
    <row r="76" spans="1:9" ht="12.75" x14ac:dyDescent="0.15">
      <c r="A76" s="8">
        <v>66</v>
      </c>
      <c r="B76" s="9" t="s">
        <v>68</v>
      </c>
      <c r="D76" s="11" t="str">
        <f t="shared" si="19"/>
        <v>8 Mei 2023</v>
      </c>
      <c r="E76" s="16" t="s">
        <v>98</v>
      </c>
      <c r="F76" s="11" t="str">
        <f t="shared" ref="F76:F100" si="20">LEFT(B76,13)</f>
        <v>Unit Bisnis B</v>
      </c>
      <c r="G76" s="16" t="s">
        <v>194</v>
      </c>
      <c r="H76" s="11" t="str">
        <f>MID(B76,15,52)</f>
        <v xml:space="preserve">melakukan paid promote dan membayar fee live tiktok </v>
      </c>
      <c r="I76" s="11">
        <v>4500000</v>
      </c>
    </row>
    <row r="77" spans="1:9" ht="12.75" x14ac:dyDescent="0.15">
      <c r="A77" s="8">
        <v>67</v>
      </c>
      <c r="B77" s="9" t="s">
        <v>69</v>
      </c>
      <c r="D77" s="11" t="str">
        <f t="shared" si="19"/>
        <v>8 Mei 2023</v>
      </c>
      <c r="E77" s="16" t="s">
        <v>98</v>
      </c>
      <c r="F77" s="11" t="str">
        <f t="shared" si="20"/>
        <v>Unit Bisnis E</v>
      </c>
      <c r="G77" s="16" t="s">
        <v>194</v>
      </c>
      <c r="H77" s="11" t="str">
        <f>MID(B77,15,16)</f>
        <v>membayar endorse</v>
      </c>
      <c r="I77" s="11">
        <v>1100000</v>
      </c>
    </row>
    <row r="78" spans="1:9" ht="12.75" x14ac:dyDescent="0.15">
      <c r="A78" s="8">
        <v>68</v>
      </c>
      <c r="B78" s="9" t="s">
        <v>70</v>
      </c>
      <c r="D78" s="11" t="str">
        <f t="shared" si="19"/>
        <v>9 Mei 2023</v>
      </c>
      <c r="E78" s="16" t="s">
        <v>98</v>
      </c>
      <c r="F78" s="11" t="str">
        <f t="shared" si="20"/>
        <v>Unit Bisnis C</v>
      </c>
      <c r="G78" s="16" t="s">
        <v>193</v>
      </c>
      <c r="H78" s="11" t="str">
        <f t="shared" ref="H78:H80" si="21">MID(B78,15,14)</f>
        <v>menjual produk</v>
      </c>
      <c r="I78" s="11">
        <v>5300000</v>
      </c>
    </row>
    <row r="79" spans="1:9" ht="12.75" x14ac:dyDescent="0.15">
      <c r="A79" s="8">
        <v>69</v>
      </c>
      <c r="B79" s="9" t="s">
        <v>71</v>
      </c>
      <c r="D79" s="11" t="str">
        <f>RIGHT(B79,11)</f>
        <v>10 Mei 2023</v>
      </c>
      <c r="E79" s="16" t="s">
        <v>98</v>
      </c>
      <c r="F79" s="11" t="str">
        <f t="shared" si="20"/>
        <v>Unit Bisnis D</v>
      </c>
      <c r="G79" s="16" t="s">
        <v>193</v>
      </c>
      <c r="H79" s="11" t="str">
        <f t="shared" si="21"/>
        <v>menjual produk</v>
      </c>
      <c r="I79" s="11">
        <v>14600000</v>
      </c>
    </row>
    <row r="80" spans="1:9" ht="12.75" x14ac:dyDescent="0.15">
      <c r="A80" s="8">
        <v>70</v>
      </c>
      <c r="B80" s="9" t="s">
        <v>72</v>
      </c>
      <c r="D80" s="11" t="str">
        <f t="shared" ref="D80:D85" si="22">RIGHT(B80,11)</f>
        <v>14 Mei 2023</v>
      </c>
      <c r="E80" s="16" t="s">
        <v>98</v>
      </c>
      <c r="F80" s="11" t="str">
        <f t="shared" si="20"/>
        <v>Unit Bisnis E</v>
      </c>
      <c r="G80" s="16" t="s">
        <v>193</v>
      </c>
      <c r="H80" s="11" t="str">
        <f t="shared" si="21"/>
        <v>menjual produk</v>
      </c>
      <c r="I80" s="11">
        <v>1470000</v>
      </c>
    </row>
    <row r="81" spans="1:9" ht="12.75" x14ac:dyDescent="0.15">
      <c r="A81" s="8">
        <v>71</v>
      </c>
      <c r="B81" s="9" t="s">
        <v>73</v>
      </c>
      <c r="D81" s="11" t="str">
        <f t="shared" si="22"/>
        <v>24 Mei 2023</v>
      </c>
      <c r="E81" s="16" t="s">
        <v>98</v>
      </c>
      <c r="F81" s="11" t="str">
        <f t="shared" si="20"/>
        <v>Unit Bisnis E</v>
      </c>
      <c r="G81" s="16" t="s">
        <v>195</v>
      </c>
      <c r="H81" s="11" t="str">
        <f t="shared" ref="H81:H85" si="23">MID(B81,15,30)</f>
        <v>mengeluarkan biaya operasional</v>
      </c>
      <c r="I81" s="11">
        <v>670000</v>
      </c>
    </row>
    <row r="82" spans="1:9" ht="12.75" x14ac:dyDescent="0.15">
      <c r="A82" s="8">
        <v>72</v>
      </c>
      <c r="B82" s="9" t="s">
        <v>74</v>
      </c>
      <c r="D82" s="11" t="str">
        <f t="shared" si="22"/>
        <v>25 Mei 2023</v>
      </c>
      <c r="E82" s="16" t="s">
        <v>98</v>
      </c>
      <c r="F82" s="11" t="str">
        <f t="shared" si="20"/>
        <v>Unit Bisnis D</v>
      </c>
      <c r="G82" s="16" t="s">
        <v>195</v>
      </c>
      <c r="H82" s="11" t="str">
        <f t="shared" si="23"/>
        <v>mengeluarkan biaya operasional</v>
      </c>
      <c r="I82" s="11">
        <v>8600000</v>
      </c>
    </row>
    <row r="83" spans="1:9" ht="12.75" x14ac:dyDescent="0.15">
      <c r="A83" s="8">
        <v>73</v>
      </c>
      <c r="B83" s="9" t="s">
        <v>75</v>
      </c>
      <c r="D83" s="11" t="str">
        <f t="shared" si="22"/>
        <v>26 Mei 2023</v>
      </c>
      <c r="E83" s="16" t="s">
        <v>98</v>
      </c>
      <c r="F83" s="11" t="str">
        <f t="shared" si="20"/>
        <v>Unit Bisnis B</v>
      </c>
      <c r="G83" s="16" t="s">
        <v>195</v>
      </c>
      <c r="H83" s="11" t="str">
        <f t="shared" si="23"/>
        <v>mengeluarkan biaya operasional</v>
      </c>
      <c r="I83" s="11">
        <v>13700000</v>
      </c>
    </row>
    <row r="84" spans="1:9" ht="12.75" x14ac:dyDescent="0.15">
      <c r="A84" s="8">
        <v>74</v>
      </c>
      <c r="B84" s="9" t="s">
        <v>76</v>
      </c>
      <c r="D84" s="11" t="str">
        <f t="shared" si="22"/>
        <v>27 Mei 2023</v>
      </c>
      <c r="E84" s="16" t="s">
        <v>98</v>
      </c>
      <c r="F84" s="11" t="str">
        <f t="shared" si="20"/>
        <v>Unit Bisnis C</v>
      </c>
      <c r="G84" s="16" t="s">
        <v>195</v>
      </c>
      <c r="H84" s="11" t="str">
        <f t="shared" si="23"/>
        <v>mengeluarkan biaya operasional</v>
      </c>
      <c r="I84" s="11">
        <v>2700000</v>
      </c>
    </row>
    <row r="85" spans="1:9" ht="12.75" x14ac:dyDescent="0.15">
      <c r="A85" s="8">
        <v>75</v>
      </c>
      <c r="B85" s="9" t="s">
        <v>77</v>
      </c>
      <c r="D85" s="11" t="str">
        <f t="shared" si="22"/>
        <v>29 Mei 2023</v>
      </c>
      <c r="E85" s="16" t="s">
        <v>98</v>
      </c>
      <c r="F85" s="11" t="str">
        <f t="shared" si="20"/>
        <v>Unit Bisnis A</v>
      </c>
      <c r="G85" s="16" t="s">
        <v>195</v>
      </c>
      <c r="H85" s="11" t="str">
        <f t="shared" si="23"/>
        <v>mengeluarkan biaya operasional</v>
      </c>
      <c r="I85" s="11">
        <v>6000000</v>
      </c>
    </row>
    <row r="86" spans="1:9" ht="12.75" x14ac:dyDescent="0.15">
      <c r="A86" s="8">
        <v>76</v>
      </c>
      <c r="B86" s="9" t="s">
        <v>78</v>
      </c>
      <c r="D86" s="11" t="str">
        <f>RIGHT(B86,11)</f>
        <v>2 Juni 2023</v>
      </c>
      <c r="E86" s="16" t="s">
        <v>99</v>
      </c>
      <c r="F86" s="11" t="str">
        <f t="shared" si="20"/>
        <v>Unit Bisnis A</v>
      </c>
      <c r="G86" s="16" t="s">
        <v>194</v>
      </c>
      <c r="H86" s="11" t="str">
        <f>MID(B86,15,12)</f>
        <v>membayar ads</v>
      </c>
      <c r="I86" s="11">
        <v>4800000</v>
      </c>
    </row>
    <row r="87" spans="1:9" ht="12.75" x14ac:dyDescent="0.15">
      <c r="A87" s="8">
        <v>77</v>
      </c>
      <c r="B87" s="9" t="s">
        <v>79</v>
      </c>
      <c r="D87" s="11" t="str">
        <f t="shared" ref="D87:D91" si="24">RIGHT(B87,11)</f>
        <v>3 Juni 2023</v>
      </c>
      <c r="E87" s="16" t="s">
        <v>99</v>
      </c>
      <c r="F87" s="11" t="str">
        <f t="shared" si="20"/>
        <v>Unit Bisnis D</v>
      </c>
      <c r="G87" s="16" t="s">
        <v>194</v>
      </c>
      <c r="H87" s="11" t="str">
        <f>MID(B87,15,52)</f>
        <v xml:space="preserve">melakukan paid promote dan membayar fee live tiktok </v>
      </c>
      <c r="I87" s="11">
        <v>4500000</v>
      </c>
    </row>
    <row r="88" spans="1:9" ht="12.75" x14ac:dyDescent="0.15">
      <c r="A88" s="8">
        <v>78</v>
      </c>
      <c r="B88" s="9" t="s">
        <v>80</v>
      </c>
      <c r="D88" s="11" t="str">
        <f t="shared" si="24"/>
        <v>4 Juni 2023</v>
      </c>
      <c r="E88" s="16" t="s">
        <v>99</v>
      </c>
      <c r="F88" s="11" t="str">
        <f t="shared" si="20"/>
        <v>Unit Bisnis C</v>
      </c>
      <c r="G88" s="16" t="s">
        <v>194</v>
      </c>
      <c r="H88" s="11" t="str">
        <f t="shared" ref="H88:H89" si="25">MID(B88,15,12)</f>
        <v>membayar ads</v>
      </c>
      <c r="I88" s="11">
        <v>3000000</v>
      </c>
    </row>
    <row r="89" spans="1:9" ht="12.75" x14ac:dyDescent="0.15">
      <c r="A89" s="8">
        <v>79</v>
      </c>
      <c r="B89" s="9" t="s">
        <v>81</v>
      </c>
      <c r="D89" s="11" t="str">
        <f t="shared" si="24"/>
        <v>6 Juni 2023</v>
      </c>
      <c r="E89" s="16" t="s">
        <v>99</v>
      </c>
      <c r="F89" s="11" t="str">
        <f t="shared" si="20"/>
        <v>Unit Bisnis E</v>
      </c>
      <c r="G89" s="16" t="s">
        <v>194</v>
      </c>
      <c r="H89" s="11" t="str">
        <f t="shared" si="25"/>
        <v>membayar ads</v>
      </c>
      <c r="I89" s="11">
        <v>1400000</v>
      </c>
    </row>
    <row r="90" spans="1:9" ht="12.75" x14ac:dyDescent="0.15">
      <c r="A90" s="8">
        <v>80</v>
      </c>
      <c r="B90" s="9" t="s">
        <v>82</v>
      </c>
      <c r="D90" s="11" t="str">
        <f t="shared" si="24"/>
        <v>7 Juni 2023</v>
      </c>
      <c r="E90" s="16" t="s">
        <v>99</v>
      </c>
      <c r="F90" s="11" t="str">
        <f t="shared" si="20"/>
        <v>Unit Bisnis B</v>
      </c>
      <c r="G90" s="16" t="s">
        <v>194</v>
      </c>
      <c r="H90" s="11" t="str">
        <f>MID(B90,15,16)</f>
        <v>membayar endorse</v>
      </c>
      <c r="I90" s="11">
        <v>5200000</v>
      </c>
    </row>
    <row r="91" spans="1:9" ht="12.75" x14ac:dyDescent="0.15">
      <c r="A91" s="8">
        <v>81</v>
      </c>
      <c r="B91" s="9" t="s">
        <v>83</v>
      </c>
      <c r="D91" s="11" t="str">
        <f t="shared" si="24"/>
        <v>8 Juni 2023</v>
      </c>
      <c r="E91" s="16" t="s">
        <v>99</v>
      </c>
      <c r="F91" s="11" t="str">
        <f t="shared" si="20"/>
        <v>Unit Bisnis D</v>
      </c>
      <c r="G91" s="16" t="s">
        <v>193</v>
      </c>
      <c r="H91" s="11" t="str">
        <f t="shared" ref="H91:H95" si="26">MID(B91,15,14)</f>
        <v>menjual produk</v>
      </c>
      <c r="I91" s="11">
        <v>14700000</v>
      </c>
    </row>
    <row r="92" spans="1:9" ht="12.75" x14ac:dyDescent="0.15">
      <c r="A92" s="8">
        <v>82</v>
      </c>
      <c r="B92" s="9" t="s">
        <v>84</v>
      </c>
      <c r="D92" s="11" t="str">
        <f>RIGHT(B92,12)</f>
        <v>15 Juni 2023</v>
      </c>
      <c r="E92" s="16" t="s">
        <v>99</v>
      </c>
      <c r="F92" s="11" t="str">
        <f t="shared" si="20"/>
        <v>Unit Bisnis A</v>
      </c>
      <c r="G92" s="16" t="s">
        <v>193</v>
      </c>
      <c r="H92" s="11" t="str">
        <f t="shared" si="26"/>
        <v>menjual produk</v>
      </c>
      <c r="I92" s="11">
        <v>15000000</v>
      </c>
    </row>
    <row r="93" spans="1:9" ht="12.75" x14ac:dyDescent="0.15">
      <c r="A93" s="8">
        <v>83</v>
      </c>
      <c r="B93" s="9" t="s">
        <v>85</v>
      </c>
      <c r="D93" s="11" t="str">
        <f t="shared" ref="D93:D100" si="27">RIGHT(B93,12)</f>
        <v>17 Juni 2023</v>
      </c>
      <c r="E93" s="16" t="s">
        <v>99</v>
      </c>
      <c r="F93" s="11" t="str">
        <f t="shared" si="20"/>
        <v>Unit Bisnis E</v>
      </c>
      <c r="G93" s="16" t="s">
        <v>193</v>
      </c>
      <c r="H93" s="11" t="str">
        <f t="shared" si="26"/>
        <v>menjual produk</v>
      </c>
      <c r="I93" s="11">
        <v>1200000</v>
      </c>
    </row>
    <row r="94" spans="1:9" ht="12.75" x14ac:dyDescent="0.15">
      <c r="A94" s="8">
        <v>84</v>
      </c>
      <c r="B94" s="9" t="s">
        <v>86</v>
      </c>
      <c r="D94" s="11" t="str">
        <f t="shared" si="27"/>
        <v>19 Juni 2023</v>
      </c>
      <c r="E94" s="16" t="s">
        <v>99</v>
      </c>
      <c r="F94" s="11" t="str">
        <f t="shared" si="20"/>
        <v>Unit Bisnis B</v>
      </c>
      <c r="G94" s="16" t="s">
        <v>193</v>
      </c>
      <c r="H94" s="11" t="str">
        <f t="shared" si="26"/>
        <v>menjual produk</v>
      </c>
      <c r="I94" s="11">
        <v>29400000</v>
      </c>
    </row>
    <row r="95" spans="1:9" ht="12.75" x14ac:dyDescent="0.15">
      <c r="A95" s="8">
        <v>85</v>
      </c>
      <c r="B95" s="9" t="s">
        <v>87</v>
      </c>
      <c r="D95" s="11" t="str">
        <f t="shared" si="27"/>
        <v>20 Juni 2023</v>
      </c>
      <c r="E95" s="16" t="s">
        <v>99</v>
      </c>
      <c r="F95" s="11" t="str">
        <f t="shared" si="20"/>
        <v>Unit Bisnis C</v>
      </c>
      <c r="G95" s="16" t="s">
        <v>193</v>
      </c>
      <c r="H95" s="11" t="str">
        <f t="shared" si="26"/>
        <v>menjual produk</v>
      </c>
      <c r="I95" s="11">
        <v>5300000</v>
      </c>
    </row>
    <row r="96" spans="1:9" ht="12.75" x14ac:dyDescent="0.15">
      <c r="A96" s="8">
        <v>86</v>
      </c>
      <c r="B96" s="9" t="s">
        <v>88</v>
      </c>
      <c r="D96" s="11" t="str">
        <f t="shared" si="27"/>
        <v>24 Juni 2023</v>
      </c>
      <c r="E96" s="16" t="s">
        <v>99</v>
      </c>
      <c r="F96" s="11" t="str">
        <f t="shared" si="20"/>
        <v>Unit Bisnis E</v>
      </c>
      <c r="G96" s="16" t="s">
        <v>195</v>
      </c>
      <c r="H96" s="11" t="str">
        <f t="shared" ref="H96:H100" si="28">MID(B96,15,30)</f>
        <v>mengeluarkan biaya operasional</v>
      </c>
      <c r="I96" s="11">
        <v>420000</v>
      </c>
    </row>
    <row r="97" spans="1:9" ht="12.75" x14ac:dyDescent="0.15">
      <c r="A97" s="8">
        <v>87</v>
      </c>
      <c r="B97" s="9" t="s">
        <v>89</v>
      </c>
      <c r="D97" s="11" t="str">
        <f t="shared" si="27"/>
        <v>25 Juni 2023</v>
      </c>
      <c r="E97" s="16" t="s">
        <v>99</v>
      </c>
      <c r="F97" s="11" t="str">
        <f t="shared" si="20"/>
        <v>Unit Bisnis C</v>
      </c>
      <c r="G97" s="16" t="s">
        <v>195</v>
      </c>
      <c r="H97" s="11" t="str">
        <f t="shared" si="28"/>
        <v>mengeluarkan biaya operasional</v>
      </c>
      <c r="I97" s="11">
        <v>2200000</v>
      </c>
    </row>
    <row r="98" spans="1:9" ht="12.75" x14ac:dyDescent="0.15">
      <c r="A98" s="8">
        <v>88</v>
      </c>
      <c r="B98" s="9" t="s">
        <v>90</v>
      </c>
      <c r="D98" s="11" t="str">
        <f t="shared" si="27"/>
        <v>26 Juni 2023</v>
      </c>
      <c r="E98" s="16" t="s">
        <v>99</v>
      </c>
      <c r="F98" s="11" t="str">
        <f t="shared" si="20"/>
        <v>Unit Bisnis A</v>
      </c>
      <c r="G98" s="16" t="s">
        <v>195</v>
      </c>
      <c r="H98" s="11" t="str">
        <f t="shared" si="28"/>
        <v>mengeluarkan biaya operasional</v>
      </c>
      <c r="I98" s="11">
        <v>5300000</v>
      </c>
    </row>
    <row r="99" spans="1:9" ht="12.75" x14ac:dyDescent="0.15">
      <c r="A99" s="8">
        <v>89</v>
      </c>
      <c r="B99" s="9" t="s">
        <v>91</v>
      </c>
      <c r="D99" s="11" t="str">
        <f t="shared" si="27"/>
        <v>26 Juni 2023</v>
      </c>
      <c r="E99" s="16" t="s">
        <v>99</v>
      </c>
      <c r="F99" s="11" t="str">
        <f t="shared" si="20"/>
        <v>Unit Bisnis D</v>
      </c>
      <c r="G99" s="16" t="s">
        <v>195</v>
      </c>
      <c r="H99" s="11" t="str">
        <f t="shared" si="28"/>
        <v>mengeluarkan biaya operasional</v>
      </c>
      <c r="I99" s="11">
        <v>8200000</v>
      </c>
    </row>
    <row r="100" spans="1:9" ht="12.75" x14ac:dyDescent="0.15">
      <c r="A100" s="8">
        <v>90</v>
      </c>
      <c r="B100" s="9" t="s">
        <v>92</v>
      </c>
      <c r="D100" s="11" t="str">
        <f t="shared" si="27"/>
        <v>27 Juni 2023</v>
      </c>
      <c r="E100" s="16" t="s">
        <v>99</v>
      </c>
      <c r="F100" s="11" t="str">
        <f t="shared" si="20"/>
        <v>Unit Bisnis B</v>
      </c>
      <c r="G100" s="16" t="s">
        <v>195</v>
      </c>
      <c r="H100" s="11" t="str">
        <f t="shared" si="28"/>
        <v>mengeluarkan biaya operasional</v>
      </c>
      <c r="I100" s="11">
        <v>12900000</v>
      </c>
    </row>
  </sheetData>
  <autoFilter ref="B10:I100" xr:uid="{00000000-0001-0000-0000-000000000000}"/>
  <mergeCells count="1">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D24A-314D-4ECF-9DDD-E3439137ACB1}">
  <sheetPr filterMode="1"/>
  <dimension ref="A1:I99"/>
  <sheetViews>
    <sheetView workbookViewId="0">
      <selection activeCell="B101" sqref="B101"/>
    </sheetView>
  </sheetViews>
  <sheetFormatPr defaultRowHeight="12.75" x14ac:dyDescent="0.15"/>
  <cols>
    <col min="1" max="1" width="17.39453125" customWidth="1"/>
    <col min="2" max="2" width="12.9453125" customWidth="1"/>
    <col min="3" max="3" width="14.15625" customWidth="1"/>
    <col min="4" max="4" width="21.57421875" customWidth="1"/>
    <col min="5" max="5" width="23.4609375" customWidth="1"/>
    <col min="6" max="6" width="15.1015625" customWidth="1"/>
  </cols>
  <sheetData>
    <row r="1" spans="1:8" x14ac:dyDescent="0.15">
      <c r="A1" s="17" t="s">
        <v>100</v>
      </c>
      <c r="B1" s="17" t="s">
        <v>187</v>
      </c>
      <c r="C1" s="17" t="s">
        <v>101</v>
      </c>
      <c r="D1" s="17" t="s">
        <v>196</v>
      </c>
      <c r="E1" s="17" t="s">
        <v>102</v>
      </c>
      <c r="F1" s="17" t="s">
        <v>103</v>
      </c>
    </row>
    <row r="2" spans="1:8" x14ac:dyDescent="0.15">
      <c r="A2" s="11" t="s">
        <v>148</v>
      </c>
      <c r="B2" s="11" t="s">
        <v>94</v>
      </c>
      <c r="C2" s="11" t="s">
        <v>140</v>
      </c>
      <c r="D2" s="11" t="s">
        <v>194</v>
      </c>
      <c r="E2" s="11" t="s">
        <v>189</v>
      </c>
      <c r="F2" s="11">
        <v>1400000</v>
      </c>
      <c r="H2">
        <f>F2+F4</f>
        <v>3100000</v>
      </c>
    </row>
    <row r="3" spans="1:8" hidden="1" x14ac:dyDescent="0.15">
      <c r="A3" s="11" t="s">
        <v>121</v>
      </c>
      <c r="B3" s="11" t="s">
        <v>94</v>
      </c>
      <c r="C3" s="11" t="s">
        <v>139</v>
      </c>
      <c r="D3" s="11" t="s">
        <v>193</v>
      </c>
      <c r="E3" s="11" t="s">
        <v>104</v>
      </c>
      <c r="F3" s="11">
        <v>3000000</v>
      </c>
    </row>
    <row r="4" spans="1:8" x14ac:dyDescent="0.15">
      <c r="A4" s="11" t="s">
        <v>176</v>
      </c>
      <c r="B4" s="11" t="s">
        <v>94</v>
      </c>
      <c r="C4" s="11" t="s">
        <v>138</v>
      </c>
      <c r="D4" s="11" t="s">
        <v>194</v>
      </c>
      <c r="E4" s="11" t="s">
        <v>189</v>
      </c>
      <c r="F4" s="11">
        <v>1700000</v>
      </c>
    </row>
    <row r="5" spans="1:8" x14ac:dyDescent="0.15">
      <c r="A5" s="11" t="s">
        <v>181</v>
      </c>
      <c r="B5" s="11" t="s">
        <v>94</v>
      </c>
      <c r="C5" s="11" t="s">
        <v>136</v>
      </c>
      <c r="D5" s="11" t="s">
        <v>194</v>
      </c>
      <c r="E5" s="11" t="s">
        <v>190</v>
      </c>
      <c r="F5" s="11">
        <v>1550000</v>
      </c>
      <c r="H5">
        <f>F5</f>
        <v>1550000</v>
      </c>
    </row>
    <row r="6" spans="1:8" hidden="1" x14ac:dyDescent="0.15">
      <c r="A6" s="11" t="s">
        <v>132</v>
      </c>
      <c r="B6" s="11" t="s">
        <v>94</v>
      </c>
      <c r="C6" s="11" t="s">
        <v>138</v>
      </c>
      <c r="D6" s="11" t="s">
        <v>193</v>
      </c>
      <c r="E6" s="11" t="s">
        <v>104</v>
      </c>
      <c r="F6" s="11">
        <v>14000000</v>
      </c>
    </row>
    <row r="7" spans="1:8" x14ac:dyDescent="0.15">
      <c r="A7" s="11" t="s">
        <v>132</v>
      </c>
      <c r="B7" s="11" t="s">
        <v>94</v>
      </c>
      <c r="C7" s="11" t="s">
        <v>139</v>
      </c>
      <c r="D7" s="11" t="s">
        <v>194</v>
      </c>
      <c r="E7" s="11" t="s">
        <v>188</v>
      </c>
      <c r="F7" s="11">
        <v>1200000</v>
      </c>
      <c r="H7">
        <f>F7</f>
        <v>1200000</v>
      </c>
    </row>
    <row r="8" spans="1:8" hidden="1" x14ac:dyDescent="0.15">
      <c r="A8" s="11" t="s">
        <v>186</v>
      </c>
      <c r="B8" s="11" t="s">
        <v>94</v>
      </c>
      <c r="C8" s="11" t="s">
        <v>137</v>
      </c>
      <c r="D8" s="11" t="s">
        <v>195</v>
      </c>
      <c r="E8" s="11" t="s">
        <v>192</v>
      </c>
      <c r="F8" s="11">
        <v>470000</v>
      </c>
    </row>
    <row r="9" spans="1:8" hidden="1" x14ac:dyDescent="0.15">
      <c r="A9" s="11" t="s">
        <v>107</v>
      </c>
      <c r="B9" s="11" t="s">
        <v>94</v>
      </c>
      <c r="C9" s="11" t="s">
        <v>136</v>
      </c>
      <c r="D9" s="11" t="s">
        <v>193</v>
      </c>
      <c r="E9" s="11" t="s">
        <v>104</v>
      </c>
      <c r="F9" s="11">
        <v>21600000</v>
      </c>
    </row>
    <row r="10" spans="1:8" hidden="1" x14ac:dyDescent="0.15">
      <c r="A10" s="11" t="s">
        <v>107</v>
      </c>
      <c r="B10" s="11" t="s">
        <v>94</v>
      </c>
      <c r="C10" s="11" t="s">
        <v>137</v>
      </c>
      <c r="D10" s="11" t="s">
        <v>193</v>
      </c>
      <c r="E10" s="11" t="s">
        <v>104</v>
      </c>
      <c r="F10" s="11">
        <v>1900000</v>
      </c>
    </row>
    <row r="11" spans="1:8" hidden="1" x14ac:dyDescent="0.15">
      <c r="A11" s="11" t="s">
        <v>115</v>
      </c>
      <c r="B11" s="11" t="s">
        <v>94</v>
      </c>
      <c r="C11" s="11" t="s">
        <v>140</v>
      </c>
      <c r="D11" s="11" t="s">
        <v>193</v>
      </c>
      <c r="E11" s="11" t="s">
        <v>104</v>
      </c>
      <c r="F11" s="11">
        <v>18500000</v>
      </c>
    </row>
    <row r="12" spans="1:8" hidden="1" x14ac:dyDescent="0.15">
      <c r="A12" s="11" t="s">
        <v>153</v>
      </c>
      <c r="B12" s="11" t="s">
        <v>94</v>
      </c>
      <c r="C12" s="11" t="s">
        <v>137</v>
      </c>
      <c r="D12" s="11" t="s">
        <v>195</v>
      </c>
      <c r="E12" s="11" t="s">
        <v>191</v>
      </c>
      <c r="F12" s="11">
        <v>700000</v>
      </c>
    </row>
    <row r="13" spans="1:8" hidden="1" x14ac:dyDescent="0.15">
      <c r="A13" s="11" t="s">
        <v>154</v>
      </c>
      <c r="B13" s="11" t="s">
        <v>94</v>
      </c>
      <c r="C13" s="11" t="s">
        <v>138</v>
      </c>
      <c r="D13" s="11" t="s">
        <v>195</v>
      </c>
      <c r="E13" s="11" t="s">
        <v>191</v>
      </c>
      <c r="F13" s="11">
        <v>7200000</v>
      </c>
    </row>
    <row r="14" spans="1:8" hidden="1" x14ac:dyDescent="0.15">
      <c r="A14" s="11" t="s">
        <v>159</v>
      </c>
      <c r="B14" s="11" t="s">
        <v>94</v>
      </c>
      <c r="C14" s="11" t="s">
        <v>140</v>
      </c>
      <c r="D14" s="11" t="s">
        <v>195</v>
      </c>
      <c r="E14" s="11" t="s">
        <v>191</v>
      </c>
      <c r="F14" s="11">
        <v>5000000</v>
      </c>
    </row>
    <row r="15" spans="1:8" hidden="1" x14ac:dyDescent="0.15">
      <c r="A15" s="11" t="s">
        <v>163</v>
      </c>
      <c r="B15" s="11" t="s">
        <v>94</v>
      </c>
      <c r="C15" s="11" t="s">
        <v>136</v>
      </c>
      <c r="D15" s="11" t="s">
        <v>195</v>
      </c>
      <c r="E15" s="11" t="s">
        <v>191</v>
      </c>
      <c r="F15" s="11">
        <v>11300000</v>
      </c>
    </row>
    <row r="16" spans="1:8" hidden="1" x14ac:dyDescent="0.15">
      <c r="A16" s="11" t="s">
        <v>163</v>
      </c>
      <c r="B16" s="11" t="s">
        <v>94</v>
      </c>
      <c r="C16" s="11" t="s">
        <v>139</v>
      </c>
      <c r="D16" s="11" t="s">
        <v>195</v>
      </c>
      <c r="E16" s="11" t="s">
        <v>191</v>
      </c>
      <c r="F16" s="11">
        <v>2300000</v>
      </c>
    </row>
    <row r="17" spans="1:9" x14ac:dyDescent="0.15">
      <c r="A17" s="11" t="s">
        <v>147</v>
      </c>
      <c r="B17" s="11" t="s">
        <v>95</v>
      </c>
      <c r="C17" s="11" t="s">
        <v>138</v>
      </c>
      <c r="D17" s="11" t="s">
        <v>194</v>
      </c>
      <c r="E17" s="11" t="s">
        <v>189</v>
      </c>
      <c r="F17" s="11">
        <v>2600000</v>
      </c>
      <c r="H17">
        <f>F17+F24</f>
        <v>5100000</v>
      </c>
      <c r="I17">
        <f>H17/H2-1</f>
        <v>0.64516129032258074</v>
      </c>
    </row>
    <row r="18" spans="1:9" hidden="1" x14ac:dyDescent="0.15">
      <c r="A18" s="11" t="s">
        <v>125</v>
      </c>
      <c r="B18" s="11" t="s">
        <v>95</v>
      </c>
      <c r="C18" s="11" t="s">
        <v>140</v>
      </c>
      <c r="D18" s="11" t="s">
        <v>193</v>
      </c>
      <c r="E18" s="11" t="s">
        <v>104</v>
      </c>
      <c r="F18" s="11">
        <v>16800000</v>
      </c>
    </row>
    <row r="19" spans="1:9" hidden="1" x14ac:dyDescent="0.15">
      <c r="A19" s="11" t="s">
        <v>127</v>
      </c>
      <c r="B19" s="11" t="s">
        <v>95</v>
      </c>
      <c r="C19" s="11" t="s">
        <v>138</v>
      </c>
      <c r="D19" s="11" t="s">
        <v>193</v>
      </c>
      <c r="E19" s="11" t="s">
        <v>104</v>
      </c>
      <c r="F19" s="11">
        <v>16000000</v>
      </c>
    </row>
    <row r="20" spans="1:9" x14ac:dyDescent="0.15">
      <c r="A20" s="11" t="s">
        <v>127</v>
      </c>
      <c r="B20" s="11" t="s">
        <v>95</v>
      </c>
      <c r="C20" s="11" t="s">
        <v>136</v>
      </c>
      <c r="D20" s="11" t="s">
        <v>194</v>
      </c>
      <c r="E20" s="11" t="s">
        <v>190</v>
      </c>
      <c r="F20" s="11">
        <v>2900000</v>
      </c>
      <c r="H20">
        <f>F20+F20</f>
        <v>5800000</v>
      </c>
      <c r="I20">
        <f>H20/H7-1</f>
        <v>3.833333333333333</v>
      </c>
    </row>
    <row r="21" spans="1:9" hidden="1" x14ac:dyDescent="0.15">
      <c r="A21" s="11" t="s">
        <v>130</v>
      </c>
      <c r="B21" s="11" t="s">
        <v>95</v>
      </c>
      <c r="C21" s="11" t="s">
        <v>137</v>
      </c>
      <c r="D21" s="11" t="s">
        <v>193</v>
      </c>
      <c r="E21" s="11" t="s">
        <v>104</v>
      </c>
      <c r="F21" s="11">
        <v>1800000</v>
      </c>
    </row>
    <row r="22" spans="1:9" x14ac:dyDescent="0.15">
      <c r="A22" s="11" t="s">
        <v>130</v>
      </c>
      <c r="B22" s="11" t="s">
        <v>95</v>
      </c>
      <c r="C22" s="11" t="s">
        <v>139</v>
      </c>
      <c r="D22" s="11" t="s">
        <v>194</v>
      </c>
      <c r="E22" s="11" t="s">
        <v>188</v>
      </c>
      <c r="F22" s="11">
        <v>1900000</v>
      </c>
      <c r="H22">
        <f>F22</f>
        <v>1900000</v>
      </c>
      <c r="I22">
        <f>H22/H5-1</f>
        <v>0.22580645161290325</v>
      </c>
    </row>
    <row r="23" spans="1:9" x14ac:dyDescent="0.15">
      <c r="A23" s="11" t="s">
        <v>183</v>
      </c>
      <c r="B23" s="11" t="s">
        <v>95</v>
      </c>
      <c r="C23" s="11" t="s">
        <v>137</v>
      </c>
      <c r="D23" s="11" t="s">
        <v>194</v>
      </c>
      <c r="E23" s="11" t="s">
        <v>190</v>
      </c>
      <c r="F23" s="11">
        <v>600000</v>
      </c>
    </row>
    <row r="24" spans="1:9" x14ac:dyDescent="0.15">
      <c r="A24" s="11" t="s">
        <v>146</v>
      </c>
      <c r="B24" s="11" t="s">
        <v>95</v>
      </c>
      <c r="C24" s="11" t="s">
        <v>140</v>
      </c>
      <c r="D24" s="11" t="s">
        <v>194</v>
      </c>
      <c r="E24" s="11" t="s">
        <v>189</v>
      </c>
      <c r="F24" s="11">
        <v>2500000</v>
      </c>
    </row>
    <row r="25" spans="1:9" hidden="1" x14ac:dyDescent="0.15">
      <c r="A25" s="11" t="s">
        <v>111</v>
      </c>
      <c r="B25" s="11" t="s">
        <v>95</v>
      </c>
      <c r="C25" s="11" t="s">
        <v>139</v>
      </c>
      <c r="D25" s="11" t="s">
        <v>193</v>
      </c>
      <c r="E25" s="11" t="s">
        <v>104</v>
      </c>
      <c r="F25" s="11">
        <v>5300000</v>
      </c>
    </row>
    <row r="26" spans="1:9" hidden="1" x14ac:dyDescent="0.15">
      <c r="A26" s="11" t="s">
        <v>118</v>
      </c>
      <c r="B26" s="11" t="s">
        <v>95</v>
      </c>
      <c r="C26" s="11" t="s">
        <v>136</v>
      </c>
      <c r="D26" s="11" t="s">
        <v>193</v>
      </c>
      <c r="E26" s="11" t="s">
        <v>104</v>
      </c>
      <c r="F26" s="11">
        <v>32300000</v>
      </c>
    </row>
    <row r="27" spans="1:9" hidden="1" x14ac:dyDescent="0.15">
      <c r="A27" s="11" t="s">
        <v>152</v>
      </c>
      <c r="B27" s="11" t="s">
        <v>95</v>
      </c>
      <c r="C27" s="11" t="s">
        <v>139</v>
      </c>
      <c r="D27" s="11" t="s">
        <v>195</v>
      </c>
      <c r="E27" s="11" t="s">
        <v>191</v>
      </c>
      <c r="F27" s="11">
        <v>2500000</v>
      </c>
    </row>
    <row r="28" spans="1:9" hidden="1" x14ac:dyDescent="0.15">
      <c r="A28" s="11" t="s">
        <v>158</v>
      </c>
      <c r="B28" s="11" t="s">
        <v>95</v>
      </c>
      <c r="C28" s="11" t="s">
        <v>138</v>
      </c>
      <c r="D28" s="11" t="s">
        <v>195</v>
      </c>
      <c r="E28" s="11" t="s">
        <v>191</v>
      </c>
      <c r="F28" s="11">
        <v>8400000</v>
      </c>
    </row>
    <row r="29" spans="1:9" hidden="1" x14ac:dyDescent="0.15">
      <c r="A29" s="11" t="s">
        <v>158</v>
      </c>
      <c r="B29" s="11" t="s">
        <v>95</v>
      </c>
      <c r="C29" s="11" t="s">
        <v>137</v>
      </c>
      <c r="D29" s="11" t="s">
        <v>195</v>
      </c>
      <c r="E29" s="11" t="s">
        <v>191</v>
      </c>
      <c r="F29" s="11">
        <v>500000</v>
      </c>
    </row>
    <row r="30" spans="1:9" hidden="1" x14ac:dyDescent="0.15">
      <c r="A30" s="11" t="s">
        <v>167</v>
      </c>
      <c r="B30" s="11" t="s">
        <v>95</v>
      </c>
      <c r="C30" s="11" t="s">
        <v>136</v>
      </c>
      <c r="D30" s="11" t="s">
        <v>195</v>
      </c>
      <c r="E30" s="11" t="s">
        <v>191</v>
      </c>
      <c r="F30" s="11">
        <v>12100000</v>
      </c>
    </row>
    <row r="31" spans="1:9" hidden="1" x14ac:dyDescent="0.15">
      <c r="A31" s="11" t="s">
        <v>170</v>
      </c>
      <c r="B31" s="11" t="s">
        <v>95</v>
      </c>
      <c r="C31" s="11" t="s">
        <v>140</v>
      </c>
      <c r="D31" s="11" t="s">
        <v>195</v>
      </c>
      <c r="E31" s="11" t="s">
        <v>191</v>
      </c>
      <c r="F31" s="11">
        <v>5600000</v>
      </c>
    </row>
    <row r="32" spans="1:9" x14ac:dyDescent="0.15">
      <c r="A32" s="11" t="s">
        <v>150</v>
      </c>
      <c r="B32" s="11" t="s">
        <v>96</v>
      </c>
      <c r="C32" s="11" t="s">
        <v>137</v>
      </c>
      <c r="D32" s="11" t="s">
        <v>194</v>
      </c>
      <c r="E32" s="11" t="s">
        <v>188</v>
      </c>
      <c r="F32" s="11">
        <v>1000000</v>
      </c>
      <c r="H32">
        <f>F32+F37</f>
        <v>5000000</v>
      </c>
    </row>
    <row r="33" spans="1:8" hidden="1" x14ac:dyDescent="0.15">
      <c r="A33" s="11" t="s">
        <v>122</v>
      </c>
      <c r="B33" s="11" t="s">
        <v>96</v>
      </c>
      <c r="C33" s="11" t="s">
        <v>137</v>
      </c>
      <c r="D33" s="11" t="s">
        <v>193</v>
      </c>
      <c r="E33" s="11" t="s">
        <v>104</v>
      </c>
      <c r="F33" s="11">
        <v>2300000</v>
      </c>
    </row>
    <row r="34" spans="1:8" x14ac:dyDescent="0.15">
      <c r="A34" s="11" t="s">
        <v>122</v>
      </c>
      <c r="B34" s="11" t="s">
        <v>96</v>
      </c>
      <c r="C34" s="11" t="s">
        <v>138</v>
      </c>
      <c r="D34" s="11" t="s">
        <v>194</v>
      </c>
      <c r="E34" s="11" t="s">
        <v>190</v>
      </c>
      <c r="F34" s="11">
        <v>3700000</v>
      </c>
      <c r="H34">
        <f>F34+F36</f>
        <v>6700000</v>
      </c>
    </row>
    <row r="35" spans="1:8" hidden="1" x14ac:dyDescent="0.15">
      <c r="A35" s="11" t="s">
        <v>126</v>
      </c>
      <c r="B35" s="11" t="s">
        <v>96</v>
      </c>
      <c r="C35" s="11" t="s">
        <v>139</v>
      </c>
      <c r="D35" s="11" t="s">
        <v>193</v>
      </c>
      <c r="E35" s="11" t="s">
        <v>104</v>
      </c>
      <c r="F35" s="11">
        <v>4100000</v>
      </c>
    </row>
    <row r="36" spans="1:8" x14ac:dyDescent="0.15">
      <c r="A36" s="11" t="s">
        <v>126</v>
      </c>
      <c r="B36" s="11" t="s">
        <v>96</v>
      </c>
      <c r="C36" s="11" t="s">
        <v>139</v>
      </c>
      <c r="D36" s="11" t="s">
        <v>194</v>
      </c>
      <c r="E36" s="11" t="s">
        <v>190</v>
      </c>
      <c r="F36" s="11">
        <v>3000000</v>
      </c>
    </row>
    <row r="37" spans="1:8" x14ac:dyDescent="0.15">
      <c r="A37" s="11" t="s">
        <v>180</v>
      </c>
      <c r="B37" s="11" t="s">
        <v>96</v>
      </c>
      <c r="C37" s="11" t="s">
        <v>136</v>
      </c>
      <c r="D37" s="11" t="s">
        <v>194</v>
      </c>
      <c r="E37" s="11" t="s">
        <v>188</v>
      </c>
      <c r="F37" s="11">
        <v>4000000</v>
      </c>
    </row>
    <row r="38" spans="1:8" hidden="1" x14ac:dyDescent="0.15">
      <c r="A38" s="11" t="s">
        <v>131</v>
      </c>
      <c r="B38" s="11" t="s">
        <v>96</v>
      </c>
      <c r="C38" s="11" t="s">
        <v>140</v>
      </c>
      <c r="D38" s="11" t="s">
        <v>193</v>
      </c>
      <c r="E38" s="11" t="s">
        <v>104</v>
      </c>
      <c r="F38" s="11">
        <v>15400000</v>
      </c>
    </row>
    <row r="39" spans="1:8" hidden="1" x14ac:dyDescent="0.15">
      <c r="A39" s="11" t="s">
        <v>131</v>
      </c>
      <c r="B39" s="11" t="s">
        <v>96</v>
      </c>
      <c r="C39" s="11" t="s">
        <v>138</v>
      </c>
      <c r="D39" s="11" t="s">
        <v>193</v>
      </c>
      <c r="E39" s="11" t="s">
        <v>104</v>
      </c>
      <c r="F39" s="11">
        <v>16400000</v>
      </c>
    </row>
    <row r="40" spans="1:8" hidden="1" x14ac:dyDescent="0.15">
      <c r="A40" s="11" t="s">
        <v>108</v>
      </c>
      <c r="B40" s="11" t="s">
        <v>96</v>
      </c>
      <c r="C40" s="11" t="s">
        <v>136</v>
      </c>
      <c r="D40" s="11" t="s">
        <v>193</v>
      </c>
      <c r="E40" s="11" t="s">
        <v>104</v>
      </c>
      <c r="F40" s="11">
        <v>30300000</v>
      </c>
    </row>
    <row r="41" spans="1:8" x14ac:dyDescent="0.15">
      <c r="A41" s="11" t="s">
        <v>141</v>
      </c>
      <c r="B41" s="11" t="s">
        <v>96</v>
      </c>
      <c r="C41" s="11" t="s">
        <v>140</v>
      </c>
      <c r="D41" s="11" t="s">
        <v>194</v>
      </c>
      <c r="E41" s="11" t="s">
        <v>189</v>
      </c>
      <c r="F41" s="11">
        <v>3000000</v>
      </c>
      <c r="H41">
        <f>F41</f>
        <v>3000000</v>
      </c>
    </row>
    <row r="42" spans="1:8" hidden="1" x14ac:dyDescent="0.15">
      <c r="A42" s="11" t="s">
        <v>142</v>
      </c>
      <c r="B42" s="11" t="s">
        <v>96</v>
      </c>
      <c r="C42" s="11" t="s">
        <v>136</v>
      </c>
      <c r="D42" s="11" t="s">
        <v>195</v>
      </c>
      <c r="E42" s="11" t="s">
        <v>191</v>
      </c>
      <c r="F42" s="11">
        <v>12400000</v>
      </c>
    </row>
    <row r="43" spans="1:8" hidden="1" x14ac:dyDescent="0.15">
      <c r="A43" s="11" t="s">
        <v>142</v>
      </c>
      <c r="B43" s="11" t="s">
        <v>96</v>
      </c>
      <c r="C43" s="11" t="s">
        <v>137</v>
      </c>
      <c r="D43" s="11" t="s">
        <v>195</v>
      </c>
      <c r="E43" s="11" t="s">
        <v>191</v>
      </c>
      <c r="F43" s="11">
        <v>600000</v>
      </c>
    </row>
    <row r="44" spans="1:8" hidden="1" x14ac:dyDescent="0.15">
      <c r="A44" s="11" t="s">
        <v>143</v>
      </c>
      <c r="B44" s="11" t="s">
        <v>96</v>
      </c>
      <c r="C44" s="11" t="s">
        <v>140</v>
      </c>
      <c r="D44" s="11" t="s">
        <v>195</v>
      </c>
      <c r="E44" s="11" t="s">
        <v>191</v>
      </c>
      <c r="F44" s="11">
        <v>5800000</v>
      </c>
    </row>
    <row r="45" spans="1:8" hidden="1" x14ac:dyDescent="0.15">
      <c r="A45" s="11" t="s">
        <v>144</v>
      </c>
      <c r="B45" s="11" t="s">
        <v>96</v>
      </c>
      <c r="C45" s="11" t="s">
        <v>139</v>
      </c>
      <c r="D45" s="11" t="s">
        <v>195</v>
      </c>
      <c r="E45" s="11" t="s">
        <v>191</v>
      </c>
      <c r="F45" s="11">
        <v>2500000</v>
      </c>
    </row>
    <row r="46" spans="1:8" hidden="1" x14ac:dyDescent="0.15">
      <c r="A46" s="11" t="s">
        <v>145</v>
      </c>
      <c r="B46" s="11" t="s">
        <v>96</v>
      </c>
      <c r="C46" s="11" t="s">
        <v>138</v>
      </c>
      <c r="D46" s="11" t="s">
        <v>195</v>
      </c>
      <c r="E46" s="11" t="s">
        <v>191</v>
      </c>
      <c r="F46" s="11">
        <v>8300000</v>
      </c>
    </row>
    <row r="47" spans="1:8" hidden="1" x14ac:dyDescent="0.15">
      <c r="A47" s="11" t="s">
        <v>124</v>
      </c>
      <c r="B47" s="11" t="s">
        <v>97</v>
      </c>
      <c r="C47" s="11" t="s">
        <v>137</v>
      </c>
      <c r="D47" s="11" t="s">
        <v>193</v>
      </c>
      <c r="E47" s="11" t="s">
        <v>104</v>
      </c>
      <c r="F47" s="11">
        <v>1200000</v>
      </c>
    </row>
    <row r="48" spans="1:8" hidden="1" x14ac:dyDescent="0.15">
      <c r="A48" s="11" t="s">
        <v>175</v>
      </c>
      <c r="B48" s="11" t="s">
        <v>97</v>
      </c>
      <c r="C48" s="11" t="s">
        <v>136</v>
      </c>
      <c r="D48" s="11" t="s">
        <v>194</v>
      </c>
      <c r="E48" s="11" t="s">
        <v>188</v>
      </c>
      <c r="F48" s="11">
        <v>4300000</v>
      </c>
    </row>
    <row r="49" spans="1:6" hidden="1" x14ac:dyDescent="0.15">
      <c r="A49" s="11" t="s">
        <v>175</v>
      </c>
      <c r="B49" s="11" t="s">
        <v>97</v>
      </c>
      <c r="C49" s="11" t="s">
        <v>137</v>
      </c>
      <c r="D49" s="11" t="s">
        <v>194</v>
      </c>
      <c r="E49" s="11" t="s">
        <v>188</v>
      </c>
      <c r="F49" s="11">
        <v>1000000</v>
      </c>
    </row>
    <row r="50" spans="1:6" hidden="1" x14ac:dyDescent="0.15">
      <c r="A50" s="11" t="s">
        <v>178</v>
      </c>
      <c r="B50" s="11" t="s">
        <v>97</v>
      </c>
      <c r="C50" s="11" t="s">
        <v>138</v>
      </c>
      <c r="D50" s="11" t="s">
        <v>194</v>
      </c>
      <c r="E50" s="11" t="s">
        <v>190</v>
      </c>
      <c r="F50" s="11">
        <v>3800000</v>
      </c>
    </row>
    <row r="51" spans="1:6" hidden="1" x14ac:dyDescent="0.15">
      <c r="A51" s="11" t="s">
        <v>129</v>
      </c>
      <c r="B51" s="11" t="s">
        <v>97</v>
      </c>
      <c r="C51" s="11" t="s">
        <v>139</v>
      </c>
      <c r="D51" s="11" t="s">
        <v>193</v>
      </c>
      <c r="E51" s="11" t="s">
        <v>104</v>
      </c>
      <c r="F51" s="11">
        <v>4300000</v>
      </c>
    </row>
    <row r="52" spans="1:6" hidden="1" x14ac:dyDescent="0.15">
      <c r="A52" s="11" t="s">
        <v>129</v>
      </c>
      <c r="B52" s="11" t="s">
        <v>97</v>
      </c>
      <c r="C52" s="11" t="s">
        <v>139</v>
      </c>
      <c r="D52" s="11" t="s">
        <v>194</v>
      </c>
      <c r="E52" s="11" t="s">
        <v>189</v>
      </c>
      <c r="F52" s="11">
        <v>2800000</v>
      </c>
    </row>
    <row r="53" spans="1:6" hidden="1" x14ac:dyDescent="0.15">
      <c r="A53" s="11" t="s">
        <v>185</v>
      </c>
      <c r="B53" s="11" t="s">
        <v>97</v>
      </c>
      <c r="C53" s="11" t="s">
        <v>140</v>
      </c>
      <c r="D53" s="11" t="s">
        <v>194</v>
      </c>
      <c r="E53" s="11" t="s">
        <v>189</v>
      </c>
      <c r="F53" s="11">
        <v>3100000</v>
      </c>
    </row>
    <row r="54" spans="1:6" hidden="1" x14ac:dyDescent="0.15">
      <c r="A54" s="11" t="s">
        <v>113</v>
      </c>
      <c r="B54" s="11" t="s">
        <v>97</v>
      </c>
      <c r="C54" s="11" t="s">
        <v>140</v>
      </c>
      <c r="D54" s="11" t="s">
        <v>193</v>
      </c>
      <c r="E54" s="11" t="s">
        <v>104</v>
      </c>
      <c r="F54" s="11">
        <v>14300000</v>
      </c>
    </row>
    <row r="55" spans="1:6" hidden="1" x14ac:dyDescent="0.15">
      <c r="A55" s="11" t="s">
        <v>117</v>
      </c>
      <c r="B55" s="11" t="s">
        <v>97</v>
      </c>
      <c r="C55" s="11" t="s">
        <v>136</v>
      </c>
      <c r="D55" s="11" t="s">
        <v>193</v>
      </c>
      <c r="E55" s="11" t="s">
        <v>104</v>
      </c>
      <c r="F55" s="11">
        <v>28000000</v>
      </c>
    </row>
    <row r="56" spans="1:6" hidden="1" x14ac:dyDescent="0.15">
      <c r="A56" s="11" t="s">
        <v>151</v>
      </c>
      <c r="B56" s="11" t="s">
        <v>97</v>
      </c>
      <c r="C56" s="11" t="s">
        <v>139</v>
      </c>
      <c r="D56" s="11" t="s">
        <v>195</v>
      </c>
      <c r="E56" s="11" t="s">
        <v>191</v>
      </c>
      <c r="F56" s="11">
        <v>2300000</v>
      </c>
    </row>
    <row r="57" spans="1:6" hidden="1" x14ac:dyDescent="0.15">
      <c r="A57" s="11" t="s">
        <v>157</v>
      </c>
      <c r="B57" s="11" t="s">
        <v>97</v>
      </c>
      <c r="C57" s="11" t="s">
        <v>140</v>
      </c>
      <c r="D57" s="11" t="s">
        <v>195</v>
      </c>
      <c r="E57" s="11" t="s">
        <v>191</v>
      </c>
      <c r="F57" s="11">
        <v>5100000</v>
      </c>
    </row>
    <row r="58" spans="1:6" hidden="1" x14ac:dyDescent="0.15">
      <c r="A58" s="11" t="s">
        <v>162</v>
      </c>
      <c r="B58" s="11" t="s">
        <v>97</v>
      </c>
      <c r="C58" s="11" t="s">
        <v>138</v>
      </c>
      <c r="D58" s="11" t="s">
        <v>195</v>
      </c>
      <c r="E58" s="11" t="s">
        <v>191</v>
      </c>
      <c r="F58" s="11">
        <v>8300000</v>
      </c>
    </row>
    <row r="59" spans="1:6" hidden="1" x14ac:dyDescent="0.15">
      <c r="A59" s="11" t="s">
        <v>166</v>
      </c>
      <c r="B59" s="11" t="s">
        <v>97</v>
      </c>
      <c r="C59" s="11" t="s">
        <v>137</v>
      </c>
      <c r="D59" s="11" t="s">
        <v>195</v>
      </c>
      <c r="E59" s="11" t="s">
        <v>191</v>
      </c>
      <c r="F59" s="11">
        <v>470000</v>
      </c>
    </row>
    <row r="60" spans="1:6" hidden="1" x14ac:dyDescent="0.15">
      <c r="A60" s="11" t="s">
        <v>120</v>
      </c>
      <c r="B60" s="11" t="s">
        <v>97</v>
      </c>
      <c r="C60" s="11" t="s">
        <v>138</v>
      </c>
      <c r="D60" s="11" t="s">
        <v>193</v>
      </c>
      <c r="E60" s="11" t="s">
        <v>104</v>
      </c>
      <c r="F60" s="11">
        <v>13100000</v>
      </c>
    </row>
    <row r="61" spans="1:6" hidden="1" x14ac:dyDescent="0.15">
      <c r="A61" s="11" t="s">
        <v>120</v>
      </c>
      <c r="B61" s="11" t="s">
        <v>97</v>
      </c>
      <c r="C61" s="11" t="s">
        <v>136</v>
      </c>
      <c r="D61" s="11" t="s">
        <v>195</v>
      </c>
      <c r="E61" s="11" t="s">
        <v>191</v>
      </c>
      <c r="F61" s="11">
        <v>11900000</v>
      </c>
    </row>
    <row r="62" spans="1:6" hidden="1" x14ac:dyDescent="0.15">
      <c r="A62" s="11" t="s">
        <v>123</v>
      </c>
      <c r="B62" s="11" t="s">
        <v>98</v>
      </c>
      <c r="C62" s="11" t="s">
        <v>136</v>
      </c>
      <c r="D62" s="11" t="s">
        <v>193</v>
      </c>
      <c r="E62" s="11" t="s">
        <v>104</v>
      </c>
      <c r="F62" s="11">
        <v>34000000</v>
      </c>
    </row>
    <row r="63" spans="1:6" hidden="1" x14ac:dyDescent="0.15">
      <c r="A63" s="11" t="s">
        <v>123</v>
      </c>
      <c r="B63" s="11" t="s">
        <v>98</v>
      </c>
      <c r="C63" s="11" t="s">
        <v>140</v>
      </c>
      <c r="D63" s="11" t="s">
        <v>194</v>
      </c>
      <c r="E63" s="11" t="s">
        <v>190</v>
      </c>
      <c r="F63" s="11">
        <v>3300000</v>
      </c>
    </row>
    <row r="64" spans="1:6" hidden="1" x14ac:dyDescent="0.15">
      <c r="A64" s="11" t="s">
        <v>174</v>
      </c>
      <c r="B64" s="11" t="s">
        <v>98</v>
      </c>
      <c r="C64" s="11" t="s">
        <v>138</v>
      </c>
      <c r="D64" s="11" t="s">
        <v>194</v>
      </c>
      <c r="E64" s="11" t="s">
        <v>188</v>
      </c>
      <c r="F64" s="11">
        <v>3700000</v>
      </c>
    </row>
    <row r="65" spans="1:6" hidden="1" x14ac:dyDescent="0.15">
      <c r="A65" s="11" t="s">
        <v>177</v>
      </c>
      <c r="B65" s="11" t="s">
        <v>98</v>
      </c>
      <c r="C65" s="11" t="s">
        <v>139</v>
      </c>
      <c r="D65" s="11" t="s">
        <v>194</v>
      </c>
      <c r="E65" s="11" t="s">
        <v>189</v>
      </c>
      <c r="F65" s="11">
        <v>2300000</v>
      </c>
    </row>
    <row r="66" spans="1:6" hidden="1" x14ac:dyDescent="0.15">
      <c r="A66" s="11" t="s">
        <v>128</v>
      </c>
      <c r="B66" s="11" t="s">
        <v>98</v>
      </c>
      <c r="C66" s="11" t="s">
        <v>140</v>
      </c>
      <c r="D66" s="11" t="s">
        <v>193</v>
      </c>
      <c r="E66" s="11" t="s">
        <v>104</v>
      </c>
      <c r="F66" s="11">
        <v>15400000</v>
      </c>
    </row>
    <row r="67" spans="1:6" hidden="1" x14ac:dyDescent="0.15">
      <c r="A67" s="11" t="s">
        <v>184</v>
      </c>
      <c r="B67" s="11" t="s">
        <v>98</v>
      </c>
      <c r="C67" s="11" t="s">
        <v>136</v>
      </c>
      <c r="D67" s="11" t="s">
        <v>194</v>
      </c>
      <c r="E67" s="11" t="s">
        <v>188</v>
      </c>
      <c r="F67" s="11">
        <v>4500000</v>
      </c>
    </row>
    <row r="68" spans="1:6" hidden="1" x14ac:dyDescent="0.15">
      <c r="A68" s="11" t="s">
        <v>184</v>
      </c>
      <c r="B68" s="11" t="s">
        <v>98</v>
      </c>
      <c r="C68" s="11" t="s">
        <v>137</v>
      </c>
      <c r="D68" s="11" t="s">
        <v>194</v>
      </c>
      <c r="E68" s="11" t="s">
        <v>190</v>
      </c>
      <c r="F68" s="11">
        <v>1100000</v>
      </c>
    </row>
    <row r="69" spans="1:6" hidden="1" x14ac:dyDescent="0.15">
      <c r="A69" s="11" t="s">
        <v>134</v>
      </c>
      <c r="B69" s="11" t="s">
        <v>98</v>
      </c>
      <c r="C69" s="11" t="s">
        <v>139</v>
      </c>
      <c r="D69" s="11" t="s">
        <v>193</v>
      </c>
      <c r="E69" s="11" t="s">
        <v>104</v>
      </c>
      <c r="F69" s="11">
        <v>5300000</v>
      </c>
    </row>
    <row r="70" spans="1:6" hidden="1" x14ac:dyDescent="0.15">
      <c r="A70" s="11" t="s">
        <v>109</v>
      </c>
      <c r="B70" s="11" t="s">
        <v>98</v>
      </c>
      <c r="C70" s="11" t="s">
        <v>138</v>
      </c>
      <c r="D70" s="11" t="s">
        <v>193</v>
      </c>
      <c r="E70" s="11" t="s">
        <v>104</v>
      </c>
      <c r="F70" s="11">
        <v>14600000</v>
      </c>
    </row>
    <row r="71" spans="1:6" hidden="1" x14ac:dyDescent="0.15">
      <c r="A71" s="11" t="s">
        <v>110</v>
      </c>
      <c r="B71" s="11" t="s">
        <v>98</v>
      </c>
      <c r="C71" s="11" t="s">
        <v>137</v>
      </c>
      <c r="D71" s="11" t="s">
        <v>193</v>
      </c>
      <c r="E71" s="11" t="s">
        <v>104</v>
      </c>
      <c r="F71" s="11">
        <v>1470000</v>
      </c>
    </row>
    <row r="72" spans="1:6" hidden="1" x14ac:dyDescent="0.15">
      <c r="A72" s="11" t="s">
        <v>156</v>
      </c>
      <c r="B72" s="11" t="s">
        <v>98</v>
      </c>
      <c r="C72" s="11" t="s">
        <v>137</v>
      </c>
      <c r="D72" s="11" t="s">
        <v>195</v>
      </c>
      <c r="E72" s="11" t="s">
        <v>191</v>
      </c>
      <c r="F72" s="11">
        <v>670000</v>
      </c>
    </row>
    <row r="73" spans="1:6" hidden="1" x14ac:dyDescent="0.15">
      <c r="A73" s="11" t="s">
        <v>161</v>
      </c>
      <c r="B73" s="11" t="s">
        <v>98</v>
      </c>
      <c r="C73" s="11" t="s">
        <v>138</v>
      </c>
      <c r="D73" s="11" t="s">
        <v>195</v>
      </c>
      <c r="E73" s="11" t="s">
        <v>191</v>
      </c>
      <c r="F73" s="11">
        <v>8600000</v>
      </c>
    </row>
    <row r="74" spans="1:6" hidden="1" x14ac:dyDescent="0.15">
      <c r="A74" s="11" t="s">
        <v>165</v>
      </c>
      <c r="B74" s="11" t="s">
        <v>98</v>
      </c>
      <c r="C74" s="11" t="s">
        <v>136</v>
      </c>
      <c r="D74" s="11" t="s">
        <v>195</v>
      </c>
      <c r="E74" s="11" t="s">
        <v>191</v>
      </c>
      <c r="F74" s="11">
        <v>13700000</v>
      </c>
    </row>
    <row r="75" spans="1:6" hidden="1" x14ac:dyDescent="0.15">
      <c r="A75" s="11" t="s">
        <v>169</v>
      </c>
      <c r="B75" s="11" t="s">
        <v>98</v>
      </c>
      <c r="C75" s="11" t="s">
        <v>139</v>
      </c>
      <c r="D75" s="11" t="s">
        <v>195</v>
      </c>
      <c r="E75" s="11" t="s">
        <v>191</v>
      </c>
      <c r="F75" s="11">
        <v>2700000</v>
      </c>
    </row>
    <row r="76" spans="1:6" hidden="1" x14ac:dyDescent="0.15">
      <c r="A76" s="11" t="s">
        <v>171</v>
      </c>
      <c r="B76" s="11" t="s">
        <v>98</v>
      </c>
      <c r="C76" s="11" t="s">
        <v>140</v>
      </c>
      <c r="D76" s="11" t="s">
        <v>195</v>
      </c>
      <c r="E76" s="11" t="s">
        <v>191</v>
      </c>
      <c r="F76" s="11">
        <v>6000000</v>
      </c>
    </row>
    <row r="77" spans="1:6" hidden="1" x14ac:dyDescent="0.15">
      <c r="A77" s="11" t="s">
        <v>149</v>
      </c>
      <c r="B77" s="11" t="s">
        <v>99</v>
      </c>
      <c r="C77" s="11" t="s">
        <v>140</v>
      </c>
      <c r="D77" s="11" t="s">
        <v>194</v>
      </c>
      <c r="E77" s="11" t="s">
        <v>189</v>
      </c>
      <c r="F77" s="11">
        <v>4800000</v>
      </c>
    </row>
    <row r="78" spans="1:6" hidden="1" x14ac:dyDescent="0.15">
      <c r="A78" s="11" t="s">
        <v>172</v>
      </c>
      <c r="B78" s="11" t="s">
        <v>99</v>
      </c>
      <c r="C78" s="11" t="s">
        <v>138</v>
      </c>
      <c r="D78" s="11" t="s">
        <v>194</v>
      </c>
      <c r="E78" s="11" t="s">
        <v>188</v>
      </c>
      <c r="F78" s="11">
        <v>4500000</v>
      </c>
    </row>
    <row r="79" spans="1:6" hidden="1" x14ac:dyDescent="0.15">
      <c r="A79" s="11" t="s">
        <v>173</v>
      </c>
      <c r="B79" s="11" t="s">
        <v>99</v>
      </c>
      <c r="C79" s="11" t="s">
        <v>139</v>
      </c>
      <c r="D79" s="11" t="s">
        <v>194</v>
      </c>
      <c r="E79" s="11" t="s">
        <v>189</v>
      </c>
      <c r="F79" s="11">
        <v>3000000</v>
      </c>
    </row>
    <row r="80" spans="1:6" hidden="1" x14ac:dyDescent="0.15">
      <c r="A80" s="11" t="s">
        <v>179</v>
      </c>
      <c r="B80" s="11" t="s">
        <v>99</v>
      </c>
      <c r="C80" s="11" t="s">
        <v>137</v>
      </c>
      <c r="D80" s="11" t="s">
        <v>194</v>
      </c>
      <c r="E80" s="11" t="s">
        <v>189</v>
      </c>
      <c r="F80" s="11">
        <v>1400000</v>
      </c>
    </row>
    <row r="81" spans="1:6" hidden="1" x14ac:dyDescent="0.15">
      <c r="A81" s="11" t="s">
        <v>182</v>
      </c>
      <c r="B81" s="11" t="s">
        <v>99</v>
      </c>
      <c r="C81" s="11" t="s">
        <v>136</v>
      </c>
      <c r="D81" s="11" t="s">
        <v>194</v>
      </c>
      <c r="E81" s="11" t="s">
        <v>190</v>
      </c>
      <c r="F81" s="11">
        <v>5200000</v>
      </c>
    </row>
    <row r="82" spans="1:6" hidden="1" x14ac:dyDescent="0.15">
      <c r="A82" s="11" t="s">
        <v>133</v>
      </c>
      <c r="B82" s="11" t="s">
        <v>99</v>
      </c>
      <c r="C82" s="11" t="s">
        <v>138</v>
      </c>
      <c r="D82" s="11" t="s">
        <v>193</v>
      </c>
      <c r="E82" s="11" t="s">
        <v>104</v>
      </c>
      <c r="F82" s="11">
        <v>14700000</v>
      </c>
    </row>
    <row r="83" spans="1:6" hidden="1" x14ac:dyDescent="0.15">
      <c r="A83" s="11" t="s">
        <v>112</v>
      </c>
      <c r="B83" s="11" t="s">
        <v>99</v>
      </c>
      <c r="C83" s="11" t="s">
        <v>140</v>
      </c>
      <c r="D83" s="11" t="s">
        <v>193</v>
      </c>
      <c r="E83" s="11" t="s">
        <v>104</v>
      </c>
      <c r="F83" s="11">
        <v>15000000</v>
      </c>
    </row>
    <row r="84" spans="1:6" hidden="1" x14ac:dyDescent="0.15">
      <c r="A84" s="11" t="s">
        <v>114</v>
      </c>
      <c r="B84" s="11" t="s">
        <v>99</v>
      </c>
      <c r="C84" s="11" t="s">
        <v>137</v>
      </c>
      <c r="D84" s="11" t="s">
        <v>193</v>
      </c>
      <c r="E84" s="11" t="s">
        <v>104</v>
      </c>
      <c r="F84" s="11">
        <v>1200000</v>
      </c>
    </row>
    <row r="85" spans="1:6" hidden="1" x14ac:dyDescent="0.15">
      <c r="A85" s="11" t="s">
        <v>116</v>
      </c>
      <c r="B85" s="11" t="s">
        <v>99</v>
      </c>
      <c r="C85" s="11" t="s">
        <v>136</v>
      </c>
      <c r="D85" s="11" t="s">
        <v>193</v>
      </c>
      <c r="E85" s="11" t="s">
        <v>104</v>
      </c>
      <c r="F85" s="11">
        <v>29400000</v>
      </c>
    </row>
    <row r="86" spans="1:6" hidden="1" x14ac:dyDescent="0.15">
      <c r="A86" s="11" t="s">
        <v>119</v>
      </c>
      <c r="B86" s="11" t="s">
        <v>99</v>
      </c>
      <c r="C86" s="11" t="s">
        <v>139</v>
      </c>
      <c r="D86" s="11" t="s">
        <v>193</v>
      </c>
      <c r="E86" s="11" t="s">
        <v>104</v>
      </c>
      <c r="F86" s="11">
        <v>5300000</v>
      </c>
    </row>
    <row r="87" spans="1:6" hidden="1" x14ac:dyDescent="0.15">
      <c r="A87" s="11" t="s">
        <v>155</v>
      </c>
      <c r="B87" s="11" t="s">
        <v>99</v>
      </c>
      <c r="C87" s="11" t="s">
        <v>137</v>
      </c>
      <c r="D87" s="11" t="s">
        <v>195</v>
      </c>
      <c r="E87" s="11" t="s">
        <v>191</v>
      </c>
      <c r="F87" s="11">
        <v>420000</v>
      </c>
    </row>
    <row r="88" spans="1:6" hidden="1" x14ac:dyDescent="0.15">
      <c r="A88" s="11" t="s">
        <v>160</v>
      </c>
      <c r="B88" s="11" t="s">
        <v>99</v>
      </c>
      <c r="C88" s="11" t="s">
        <v>139</v>
      </c>
      <c r="D88" s="11" t="s">
        <v>195</v>
      </c>
      <c r="E88" s="11" t="s">
        <v>191</v>
      </c>
      <c r="F88" s="11">
        <v>2200000</v>
      </c>
    </row>
    <row r="89" spans="1:6" hidden="1" x14ac:dyDescent="0.15">
      <c r="A89" s="11" t="s">
        <v>164</v>
      </c>
      <c r="B89" s="11" t="s">
        <v>99</v>
      </c>
      <c r="C89" s="11" t="s">
        <v>140</v>
      </c>
      <c r="D89" s="11" t="s">
        <v>195</v>
      </c>
      <c r="E89" s="11" t="s">
        <v>191</v>
      </c>
      <c r="F89" s="11">
        <v>5300000</v>
      </c>
    </row>
    <row r="90" spans="1:6" hidden="1" x14ac:dyDescent="0.15">
      <c r="A90" s="11" t="s">
        <v>164</v>
      </c>
      <c r="B90" s="11" t="s">
        <v>99</v>
      </c>
      <c r="C90" s="11" t="s">
        <v>138</v>
      </c>
      <c r="D90" s="11" t="s">
        <v>195</v>
      </c>
      <c r="E90" s="11" t="s">
        <v>191</v>
      </c>
      <c r="F90" s="11">
        <v>8200000</v>
      </c>
    </row>
    <row r="91" spans="1:6" hidden="1" x14ac:dyDescent="0.15">
      <c r="A91" s="11" t="s">
        <v>168</v>
      </c>
      <c r="B91" s="11" t="s">
        <v>99</v>
      </c>
      <c r="C91" s="11" t="s">
        <v>136</v>
      </c>
      <c r="D91" s="11" t="s">
        <v>195</v>
      </c>
      <c r="E91" s="11" t="s">
        <v>191</v>
      </c>
      <c r="F91" s="11">
        <v>12900000</v>
      </c>
    </row>
    <row r="97" spans="4:6" x14ac:dyDescent="0.15">
      <c r="D97" t="str">
        <f>E2</f>
        <v>membayar ads</v>
      </c>
      <c r="E97">
        <f>H2</f>
        <v>3100000</v>
      </c>
      <c r="F97">
        <f>H17</f>
        <v>5100000</v>
      </c>
    </row>
    <row r="98" spans="4:6" x14ac:dyDescent="0.15">
      <c r="D98" t="str">
        <f>E5</f>
        <v>membayar endorse</v>
      </c>
      <c r="E98">
        <f>H5</f>
        <v>1550000</v>
      </c>
    </row>
    <row r="99" spans="4:6" x14ac:dyDescent="0.15">
      <c r="D99" t="str">
        <f>E7</f>
        <v xml:space="preserve">melakukan paid promote dan membayar fee live tiktok </v>
      </c>
      <c r="E99">
        <f>H7</f>
        <v>1200000</v>
      </c>
    </row>
  </sheetData>
  <autoFilter ref="A1:F91" xr:uid="{809BD24A-314D-4ECF-9DDD-E3439137ACB1}">
    <filterColumn colId="1">
      <filters>
        <filter val="Februari"/>
        <filter val="Januari"/>
        <filter val="Maret"/>
      </filters>
    </filterColumn>
    <filterColumn colId="4">
      <filters>
        <filter val="melakukan paid promote dan membayar fee live tiktok"/>
        <filter val="membayar ads"/>
        <filter val="membayar endor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E71C-C705-4E2A-A96C-34522422CFE6}">
  <dimension ref="A1:I55"/>
  <sheetViews>
    <sheetView showGridLines="0" zoomScale="55" zoomScaleNormal="55" workbookViewId="0">
      <selection activeCell="G45" sqref="G45"/>
    </sheetView>
  </sheetViews>
  <sheetFormatPr defaultRowHeight="12.75" x14ac:dyDescent="0.15"/>
  <cols>
    <col min="2" max="2" width="48.27734375" bestFit="1" customWidth="1"/>
    <col min="3" max="3" width="17.6640625" bestFit="1" customWidth="1"/>
    <col min="4" max="4" width="17.125" customWidth="1"/>
    <col min="5" max="5" width="19.28125" customWidth="1"/>
    <col min="6" max="8" width="9.16796875" bestFit="1" customWidth="1"/>
    <col min="9" max="9" width="18.203125" bestFit="1" customWidth="1"/>
  </cols>
  <sheetData>
    <row r="1" spans="1:9" x14ac:dyDescent="0.15">
      <c r="A1" s="15" t="s">
        <v>322</v>
      </c>
    </row>
    <row r="3" spans="1:9" x14ac:dyDescent="0.15">
      <c r="B3" s="28" t="s">
        <v>202</v>
      </c>
      <c r="C3" s="28"/>
      <c r="D3" s="28"/>
      <c r="E3" s="28"/>
    </row>
    <row r="4" spans="1:9" x14ac:dyDescent="0.15">
      <c r="B4" s="13" t="s">
        <v>105</v>
      </c>
      <c r="C4" s="13" t="s">
        <v>197</v>
      </c>
    </row>
    <row r="5" spans="1:9" x14ac:dyDescent="0.15">
      <c r="B5" s="13" t="s">
        <v>106</v>
      </c>
      <c r="C5" t="s">
        <v>194</v>
      </c>
      <c r="D5" t="s">
        <v>193</v>
      </c>
      <c r="E5" t="s">
        <v>135</v>
      </c>
      <c r="G5" s="11"/>
      <c r="H5" s="19" t="s">
        <v>194</v>
      </c>
      <c r="I5" s="19" t="s">
        <v>193</v>
      </c>
    </row>
    <row r="6" spans="1:9" x14ac:dyDescent="0.15">
      <c r="B6" s="14" t="s">
        <v>97</v>
      </c>
      <c r="C6">
        <v>15000000</v>
      </c>
      <c r="D6">
        <v>60900000</v>
      </c>
      <c r="E6">
        <v>75900000</v>
      </c>
      <c r="G6" s="16" t="s">
        <v>94</v>
      </c>
      <c r="H6" s="11">
        <f>VLOOKUP(G6,$B$6:$C$11,2,0)</f>
        <v>5850000</v>
      </c>
      <c r="I6" s="11">
        <f>VLOOKUP(G6,$B$6:$D$11,3,0)</f>
        <v>59000000</v>
      </c>
    </row>
    <row r="7" spans="1:9" x14ac:dyDescent="0.15">
      <c r="B7" s="14" t="s">
        <v>95</v>
      </c>
      <c r="C7">
        <v>10500000</v>
      </c>
      <c r="D7">
        <v>72200000</v>
      </c>
      <c r="E7">
        <v>82700000</v>
      </c>
      <c r="G7" s="16" t="s">
        <v>95</v>
      </c>
      <c r="H7" s="11">
        <f t="shared" ref="H7:H11" si="0">VLOOKUP(G7,$B$6:$C$11,2,0)</f>
        <v>10500000</v>
      </c>
      <c r="I7" s="11">
        <f t="shared" ref="I7:I11" si="1">VLOOKUP(G7,$B$6:$D$11,3,0)</f>
        <v>72200000</v>
      </c>
    </row>
    <row r="8" spans="1:9" x14ac:dyDescent="0.15">
      <c r="B8" s="14" t="s">
        <v>94</v>
      </c>
      <c r="C8">
        <v>5850000</v>
      </c>
      <c r="D8">
        <v>59000000</v>
      </c>
      <c r="E8">
        <v>64850000</v>
      </c>
      <c r="G8" s="16" t="s">
        <v>96</v>
      </c>
      <c r="H8" s="11">
        <f t="shared" si="0"/>
        <v>14700000</v>
      </c>
      <c r="I8" s="11">
        <f t="shared" si="1"/>
        <v>68500000</v>
      </c>
    </row>
    <row r="9" spans="1:9" x14ac:dyDescent="0.15">
      <c r="B9" s="14" t="s">
        <v>99</v>
      </c>
      <c r="C9">
        <v>18900000</v>
      </c>
      <c r="D9">
        <v>65600000</v>
      </c>
      <c r="E9">
        <v>84500000</v>
      </c>
      <c r="G9" s="16" t="s">
        <v>97</v>
      </c>
      <c r="H9" s="11">
        <f t="shared" si="0"/>
        <v>15000000</v>
      </c>
      <c r="I9" s="11">
        <f t="shared" si="1"/>
        <v>60900000</v>
      </c>
    </row>
    <row r="10" spans="1:9" x14ac:dyDescent="0.15">
      <c r="B10" s="14" t="s">
        <v>96</v>
      </c>
      <c r="C10">
        <v>14700000</v>
      </c>
      <c r="D10">
        <v>68500000</v>
      </c>
      <c r="E10">
        <v>83200000</v>
      </c>
      <c r="G10" s="16" t="s">
        <v>98</v>
      </c>
      <c r="H10" s="11">
        <f t="shared" si="0"/>
        <v>14900000</v>
      </c>
      <c r="I10" s="11">
        <f t="shared" si="1"/>
        <v>70770000</v>
      </c>
    </row>
    <row r="11" spans="1:9" x14ac:dyDescent="0.15">
      <c r="B11" s="14" t="s">
        <v>98</v>
      </c>
      <c r="C11">
        <v>14900000</v>
      </c>
      <c r="D11">
        <v>70770000</v>
      </c>
      <c r="E11">
        <v>85670000</v>
      </c>
      <c r="G11" s="16" t="s">
        <v>99</v>
      </c>
      <c r="H11" s="11">
        <f t="shared" si="0"/>
        <v>18900000</v>
      </c>
      <c r="I11" s="11">
        <f t="shared" si="1"/>
        <v>65600000</v>
      </c>
    </row>
    <row r="12" spans="1:9" x14ac:dyDescent="0.15">
      <c r="B12" s="14" t="s">
        <v>135</v>
      </c>
      <c r="C12">
        <v>79850000</v>
      </c>
      <c r="D12">
        <v>396970000</v>
      </c>
      <c r="E12">
        <v>476820000</v>
      </c>
    </row>
    <row r="15" spans="1:9" x14ac:dyDescent="0.15">
      <c r="C15" s="14"/>
      <c r="D15" s="14"/>
      <c r="E15" s="14"/>
      <c r="F15" s="14"/>
      <c r="G15" s="14"/>
      <c r="H15" s="14"/>
      <c r="I15" s="14"/>
    </row>
    <row r="33" spans="2:4" x14ac:dyDescent="0.15">
      <c r="B33" s="18" t="s">
        <v>198</v>
      </c>
    </row>
    <row r="34" spans="2:4" x14ac:dyDescent="0.15">
      <c r="B34" s="18" t="s">
        <v>200</v>
      </c>
    </row>
    <row r="35" spans="2:4" x14ac:dyDescent="0.15">
      <c r="B35" s="18" t="s">
        <v>201</v>
      </c>
    </row>
    <row r="36" spans="2:4" x14ac:dyDescent="0.15">
      <c r="B36" s="18" t="s">
        <v>199</v>
      </c>
    </row>
    <row r="37" spans="2:4" x14ac:dyDescent="0.15">
      <c r="B37" s="18" t="s">
        <v>204</v>
      </c>
    </row>
    <row r="38" spans="2:4" x14ac:dyDescent="0.15">
      <c r="B38" s="18" t="s">
        <v>203</v>
      </c>
    </row>
    <row r="39" spans="2:4" x14ac:dyDescent="0.15">
      <c r="B39" s="18" t="s">
        <v>205</v>
      </c>
    </row>
    <row r="40" spans="2:4" x14ac:dyDescent="0.15">
      <c r="B40" s="18" t="s">
        <v>206</v>
      </c>
    </row>
    <row r="41" spans="2:4" x14ac:dyDescent="0.15">
      <c r="B41" s="18" t="s">
        <v>207</v>
      </c>
    </row>
    <row r="42" spans="2:4" x14ac:dyDescent="0.15">
      <c r="B42" s="18" t="s">
        <v>208</v>
      </c>
    </row>
    <row r="46" spans="2:4" x14ac:dyDescent="0.15">
      <c r="B46" s="15" t="s">
        <v>209</v>
      </c>
    </row>
    <row r="47" spans="2:4" x14ac:dyDescent="0.15">
      <c r="B47" s="16" t="s">
        <v>210</v>
      </c>
      <c r="C47" s="16" t="s">
        <v>213</v>
      </c>
      <c r="D47" s="16" t="s">
        <v>214</v>
      </c>
    </row>
    <row r="48" spans="2:4" x14ac:dyDescent="0.15">
      <c r="B48" s="16" t="s">
        <v>211</v>
      </c>
      <c r="C48" s="21">
        <f>SUM(D6:D11)</f>
        <v>396970000</v>
      </c>
      <c r="D48" s="21">
        <f>C48/6</f>
        <v>66161666.666666664</v>
      </c>
    </row>
    <row r="49" spans="2:4" x14ac:dyDescent="0.15">
      <c r="B49" s="16" t="s">
        <v>212</v>
      </c>
      <c r="C49" s="21">
        <f>C48+(C48*22%)</f>
        <v>484303400</v>
      </c>
      <c r="D49" s="21">
        <f>C49/6</f>
        <v>80717233.333333328</v>
      </c>
    </row>
    <row r="51" spans="2:4" x14ac:dyDescent="0.15">
      <c r="B51" s="18" t="s">
        <v>219</v>
      </c>
    </row>
    <row r="52" spans="2:4" x14ac:dyDescent="0.15">
      <c r="B52" s="18" t="s">
        <v>215</v>
      </c>
    </row>
    <row r="53" spans="2:4" x14ac:dyDescent="0.15">
      <c r="B53" s="16" t="s">
        <v>216</v>
      </c>
      <c r="C53" s="11">
        <f>GETPIVOTDATA("Amount",$B$4,"Month","Januari","Category","Sales")</f>
        <v>59000000</v>
      </c>
    </row>
    <row r="54" spans="2:4" x14ac:dyDescent="0.15">
      <c r="B54" s="16" t="s">
        <v>217</v>
      </c>
      <c r="C54" s="11">
        <f>GETPIVOTDATA("Amount",$B$4,"Month","Februari","Category","Sales")</f>
        <v>72200000</v>
      </c>
    </row>
    <row r="55" spans="2:4" x14ac:dyDescent="0.15">
      <c r="B55" s="16" t="s">
        <v>218</v>
      </c>
      <c r="C55" s="20">
        <f>C54/C53-1</f>
        <v>0.22372881355932206</v>
      </c>
    </row>
  </sheetData>
  <mergeCells count="1">
    <mergeCell ref="B3:E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C0B7-2E87-4E83-A2DB-A2923281AFD3}">
  <dimension ref="A2:Q39"/>
  <sheetViews>
    <sheetView showGridLines="0" zoomScale="69" zoomScaleNormal="69" workbookViewId="0">
      <selection activeCell="E24" sqref="E24"/>
    </sheetView>
  </sheetViews>
  <sheetFormatPr defaultRowHeight="12.75" x14ac:dyDescent="0.15"/>
  <cols>
    <col min="1" max="1" width="17.80078125" bestFit="1" customWidth="1"/>
    <col min="2" max="2" width="26.69921875" bestFit="1" customWidth="1"/>
    <col min="3" max="3" width="16.98828125" bestFit="1" customWidth="1"/>
    <col min="9" max="9" width="3.7734375" customWidth="1"/>
    <col min="13" max="13" width="2.828125" customWidth="1"/>
    <col min="17" max="17" width="16.046875" customWidth="1"/>
  </cols>
  <sheetData>
    <row r="2" spans="1:17" x14ac:dyDescent="0.15">
      <c r="F2" s="23"/>
      <c r="G2" s="23"/>
      <c r="H2" s="23"/>
      <c r="I2" s="23"/>
      <c r="J2" s="23"/>
      <c r="K2" s="23"/>
      <c r="L2" s="23"/>
      <c r="M2" s="23"/>
      <c r="N2" s="23"/>
      <c r="O2" s="23"/>
      <c r="P2" s="23"/>
      <c r="Q2" s="23"/>
    </row>
    <row r="3" spans="1:17" x14ac:dyDescent="0.15">
      <c r="A3" s="13" t="s">
        <v>106</v>
      </c>
      <c r="B3" t="s">
        <v>324</v>
      </c>
      <c r="C3" t="s">
        <v>323</v>
      </c>
      <c r="D3" s="15" t="s">
        <v>325</v>
      </c>
      <c r="F3" s="23"/>
      <c r="G3" s="23"/>
      <c r="H3" s="23"/>
      <c r="I3" s="23"/>
      <c r="J3" s="31" t="s">
        <v>326</v>
      </c>
      <c r="K3" s="31"/>
      <c r="L3" s="31"/>
      <c r="M3" s="25"/>
      <c r="N3" s="31" t="s">
        <v>327</v>
      </c>
      <c r="O3" s="31"/>
      <c r="P3" s="31"/>
      <c r="Q3" s="23"/>
    </row>
    <row r="4" spans="1:17" ht="13.5" thickBot="1" x14ac:dyDescent="0.2">
      <c r="A4" s="14" t="s">
        <v>291</v>
      </c>
      <c r="B4" s="22">
        <v>17</v>
      </c>
      <c r="C4" s="22">
        <v>1750000</v>
      </c>
      <c r="D4">
        <f>C4*5%</f>
        <v>87500</v>
      </c>
      <c r="F4" s="23"/>
      <c r="G4" s="23"/>
      <c r="H4" s="23"/>
      <c r="I4" s="23"/>
      <c r="J4" s="32"/>
      <c r="K4" s="32"/>
      <c r="L4" s="32"/>
      <c r="M4" s="25"/>
      <c r="N4" s="32"/>
      <c r="O4" s="32"/>
      <c r="P4" s="32"/>
      <c r="Q4" s="23"/>
    </row>
    <row r="5" spans="1:17" ht="13.5" thickTop="1" x14ac:dyDescent="0.15">
      <c r="A5" s="14" t="s">
        <v>320</v>
      </c>
      <c r="B5" s="22">
        <v>112</v>
      </c>
      <c r="C5" s="22">
        <v>14750000</v>
      </c>
      <c r="D5">
        <f t="shared" ref="D5:D13" si="0">C5*5%</f>
        <v>737500</v>
      </c>
      <c r="F5" s="23"/>
      <c r="G5" s="23"/>
      <c r="H5" s="23"/>
      <c r="I5" s="23"/>
      <c r="J5" s="29">
        <f>GETPIVOTDATA("Jumlah dari Total",$A$3)</f>
        <v>82750000</v>
      </c>
      <c r="K5" s="29"/>
      <c r="L5" s="29"/>
      <c r="M5" s="25"/>
      <c r="N5" s="33">
        <f>GETPIVOTDATA("Jumlah dari Jumlah Barang",$A$3)</f>
        <v>626</v>
      </c>
      <c r="O5" s="33"/>
      <c r="P5" s="33"/>
      <c r="Q5" s="23"/>
    </row>
    <row r="6" spans="1:17" x14ac:dyDescent="0.15">
      <c r="A6" s="14" t="s">
        <v>292</v>
      </c>
      <c r="B6" s="22">
        <v>28</v>
      </c>
      <c r="C6" s="22">
        <v>3900000</v>
      </c>
      <c r="D6">
        <f t="shared" si="0"/>
        <v>195000</v>
      </c>
      <c r="F6" s="23"/>
      <c r="G6" s="23"/>
      <c r="H6" s="23"/>
      <c r="I6" s="23"/>
      <c r="J6" s="30"/>
      <c r="K6" s="30"/>
      <c r="L6" s="30"/>
      <c r="M6" s="25"/>
      <c r="N6" s="34"/>
      <c r="O6" s="34"/>
      <c r="P6" s="34"/>
      <c r="Q6" s="23"/>
    </row>
    <row r="7" spans="1:17" x14ac:dyDescent="0.15">
      <c r="A7" s="14" t="s">
        <v>321</v>
      </c>
      <c r="B7" s="22">
        <v>101</v>
      </c>
      <c r="C7" s="22">
        <v>15500000</v>
      </c>
      <c r="D7">
        <f t="shared" si="0"/>
        <v>775000</v>
      </c>
      <c r="F7" s="23"/>
      <c r="G7" s="23"/>
      <c r="H7" s="23"/>
      <c r="I7" s="23"/>
      <c r="J7" s="25"/>
      <c r="K7" s="25"/>
      <c r="L7" s="25"/>
      <c r="M7" s="25"/>
      <c r="N7" s="25"/>
      <c r="O7" s="25"/>
      <c r="P7" s="25"/>
      <c r="Q7" s="23"/>
    </row>
    <row r="8" spans="1:17" x14ac:dyDescent="0.15">
      <c r="A8" s="14" t="s">
        <v>293</v>
      </c>
      <c r="B8" s="22">
        <v>28</v>
      </c>
      <c r="C8" s="22">
        <v>3650000</v>
      </c>
      <c r="D8">
        <f t="shared" si="0"/>
        <v>182500</v>
      </c>
      <c r="F8" s="23"/>
      <c r="G8" s="23"/>
      <c r="H8" s="23"/>
      <c r="I8" s="23"/>
      <c r="J8" s="25"/>
      <c r="K8" s="25"/>
      <c r="L8" s="31" t="s">
        <v>325</v>
      </c>
      <c r="M8" s="31"/>
      <c r="N8" s="31"/>
      <c r="O8" s="25"/>
      <c r="P8" s="25"/>
      <c r="Q8" s="23"/>
    </row>
    <row r="9" spans="1:17" ht="13.5" thickBot="1" x14ac:dyDescent="0.2">
      <c r="A9" s="14" t="s">
        <v>294</v>
      </c>
      <c r="B9" s="22">
        <v>42</v>
      </c>
      <c r="C9" s="22">
        <v>5600000</v>
      </c>
      <c r="D9">
        <f t="shared" si="0"/>
        <v>280000</v>
      </c>
      <c r="F9" s="23"/>
      <c r="G9" s="23"/>
      <c r="H9" s="23"/>
      <c r="I9" s="23"/>
      <c r="J9" s="25"/>
      <c r="K9" s="25"/>
      <c r="L9" s="32"/>
      <c r="M9" s="32"/>
      <c r="N9" s="32"/>
      <c r="O9" s="25"/>
      <c r="P9" s="25"/>
      <c r="Q9" s="23"/>
    </row>
    <row r="10" spans="1:17" ht="13.5" thickTop="1" x14ac:dyDescent="0.15">
      <c r="A10" s="14" t="s">
        <v>295</v>
      </c>
      <c r="B10" s="22">
        <v>51</v>
      </c>
      <c r="C10" s="22">
        <v>7350000</v>
      </c>
      <c r="D10">
        <f t="shared" si="0"/>
        <v>367500</v>
      </c>
      <c r="F10" s="23"/>
      <c r="G10" s="23"/>
      <c r="H10" s="23"/>
      <c r="I10" s="23"/>
      <c r="J10" s="23"/>
      <c r="K10" s="23"/>
      <c r="L10" s="29">
        <f>D14</f>
        <v>4137500</v>
      </c>
      <c r="M10" s="29"/>
      <c r="N10" s="29"/>
      <c r="O10" s="23"/>
      <c r="P10" s="23"/>
      <c r="Q10" s="23"/>
    </row>
    <row r="11" spans="1:17" x14ac:dyDescent="0.15">
      <c r="A11" s="14" t="s">
        <v>296</v>
      </c>
      <c r="B11" s="22">
        <v>74</v>
      </c>
      <c r="C11" s="22">
        <v>8900000</v>
      </c>
      <c r="D11">
        <f t="shared" si="0"/>
        <v>445000</v>
      </c>
      <c r="F11" s="23"/>
      <c r="G11" s="23"/>
      <c r="H11" s="23"/>
      <c r="I11" s="23"/>
      <c r="J11" s="23"/>
      <c r="K11" s="23"/>
      <c r="L11" s="30"/>
      <c r="M11" s="30"/>
      <c r="N11" s="30"/>
      <c r="O11" s="23"/>
      <c r="P11" s="23"/>
      <c r="Q11" s="23"/>
    </row>
    <row r="12" spans="1:17" x14ac:dyDescent="0.15">
      <c r="A12" s="14" t="s">
        <v>297</v>
      </c>
      <c r="B12" s="22">
        <v>65</v>
      </c>
      <c r="C12" s="22">
        <v>7000000</v>
      </c>
      <c r="D12">
        <f t="shared" si="0"/>
        <v>350000</v>
      </c>
      <c r="F12" s="23"/>
      <c r="G12" s="23"/>
      <c r="H12" s="23"/>
      <c r="I12" s="23"/>
      <c r="J12" s="23"/>
      <c r="K12" s="23"/>
      <c r="L12" s="23"/>
      <c r="M12" s="23"/>
      <c r="N12" s="23"/>
      <c r="O12" s="23"/>
      <c r="P12" s="23"/>
      <c r="Q12" s="23"/>
    </row>
    <row r="13" spans="1:17" x14ac:dyDescent="0.15">
      <c r="A13" s="14" t="s">
        <v>298</v>
      </c>
      <c r="B13" s="22">
        <v>108</v>
      </c>
      <c r="C13" s="22">
        <v>14350000</v>
      </c>
      <c r="D13">
        <f t="shared" si="0"/>
        <v>717500</v>
      </c>
      <c r="F13" s="23"/>
      <c r="G13" s="23"/>
      <c r="H13" s="23"/>
      <c r="I13" s="23"/>
      <c r="J13" s="23"/>
      <c r="K13" s="23"/>
      <c r="L13" s="23"/>
      <c r="M13" s="23"/>
      <c r="N13" s="23"/>
      <c r="O13" s="23"/>
      <c r="P13" s="23"/>
      <c r="Q13" s="23"/>
    </row>
    <row r="14" spans="1:17" x14ac:dyDescent="0.15">
      <c r="A14" s="14" t="s">
        <v>135</v>
      </c>
      <c r="B14" s="22">
        <v>626</v>
      </c>
      <c r="C14" s="22">
        <v>82750000</v>
      </c>
      <c r="D14" s="15">
        <f>SUM(D4:D13)</f>
        <v>4137500</v>
      </c>
      <c r="F14" s="23"/>
      <c r="G14" s="23"/>
      <c r="H14" s="23"/>
      <c r="I14" s="23"/>
      <c r="J14" s="23"/>
      <c r="K14" s="23"/>
      <c r="L14" s="23"/>
      <c r="M14" s="23"/>
      <c r="N14" s="23"/>
      <c r="O14" s="23"/>
      <c r="P14" s="23"/>
      <c r="Q14" s="23"/>
    </row>
    <row r="15" spans="1:17" x14ac:dyDescent="0.15">
      <c r="F15" s="23"/>
      <c r="G15" s="23"/>
      <c r="H15" s="23"/>
      <c r="I15" s="23"/>
      <c r="J15" s="23"/>
      <c r="K15" s="23"/>
      <c r="L15" s="23"/>
      <c r="M15" s="23"/>
      <c r="N15" s="23"/>
      <c r="O15" s="23"/>
      <c r="P15" s="23"/>
      <c r="Q15" s="23"/>
    </row>
    <row r="16" spans="1:17" x14ac:dyDescent="0.15">
      <c r="A16" s="24" t="s">
        <v>193</v>
      </c>
      <c r="B16" s="16" t="s">
        <v>328</v>
      </c>
      <c r="F16" s="23"/>
      <c r="G16" s="23"/>
      <c r="H16" s="23"/>
      <c r="I16" s="23"/>
      <c r="J16" s="23"/>
      <c r="K16" s="23"/>
      <c r="L16" s="23"/>
      <c r="M16" s="23"/>
      <c r="N16" s="23"/>
      <c r="O16" s="23"/>
      <c r="P16" s="23"/>
      <c r="Q16" s="23"/>
    </row>
    <row r="17" spans="1:17" x14ac:dyDescent="0.15">
      <c r="A17" s="16" t="s">
        <v>291</v>
      </c>
      <c r="B17" s="16">
        <f>B4</f>
        <v>17</v>
      </c>
      <c r="F17" s="23"/>
      <c r="G17" s="23"/>
      <c r="H17" s="23"/>
      <c r="I17" s="23"/>
      <c r="J17" s="23"/>
      <c r="K17" s="23"/>
      <c r="L17" s="23"/>
      <c r="M17" s="23"/>
      <c r="N17" s="23"/>
      <c r="O17" s="23"/>
      <c r="P17" s="23"/>
      <c r="Q17" s="23"/>
    </row>
    <row r="18" spans="1:17" x14ac:dyDescent="0.15">
      <c r="A18" s="16" t="s">
        <v>320</v>
      </c>
      <c r="B18" s="16">
        <f t="shared" ref="B18:B26" si="1">B5</f>
        <v>112</v>
      </c>
      <c r="F18" s="23"/>
      <c r="G18" s="23"/>
      <c r="H18" s="23"/>
      <c r="I18" s="23"/>
      <c r="J18" s="23"/>
      <c r="K18" s="23"/>
      <c r="L18" s="23"/>
      <c r="M18" s="23"/>
      <c r="N18" s="23"/>
      <c r="O18" s="23"/>
      <c r="P18" s="23"/>
      <c r="Q18" s="23"/>
    </row>
    <row r="19" spans="1:17" x14ac:dyDescent="0.15">
      <c r="A19" s="16" t="s">
        <v>292</v>
      </c>
      <c r="B19" s="16">
        <f t="shared" si="1"/>
        <v>28</v>
      </c>
      <c r="F19" s="23"/>
      <c r="G19" s="23"/>
      <c r="H19" s="23"/>
      <c r="I19" s="23"/>
      <c r="J19" s="23"/>
      <c r="K19" s="23"/>
      <c r="L19" s="23"/>
      <c r="M19" s="23"/>
      <c r="N19" s="23"/>
      <c r="O19" s="23"/>
      <c r="P19" s="23"/>
      <c r="Q19" s="23"/>
    </row>
    <row r="20" spans="1:17" x14ac:dyDescent="0.15">
      <c r="A20" s="16" t="s">
        <v>321</v>
      </c>
      <c r="B20" s="16">
        <f t="shared" si="1"/>
        <v>101</v>
      </c>
      <c r="F20" s="23"/>
      <c r="G20" s="23"/>
      <c r="H20" s="23"/>
      <c r="I20" s="23"/>
      <c r="J20" s="23"/>
      <c r="K20" s="23"/>
      <c r="L20" s="23"/>
      <c r="M20" s="23"/>
      <c r="N20" s="23"/>
      <c r="O20" s="23"/>
      <c r="P20" s="23"/>
      <c r="Q20" s="23"/>
    </row>
    <row r="21" spans="1:17" x14ac:dyDescent="0.15">
      <c r="A21" s="16" t="s">
        <v>293</v>
      </c>
      <c r="B21" s="16">
        <f t="shared" si="1"/>
        <v>28</v>
      </c>
      <c r="F21" s="23"/>
      <c r="G21" s="23"/>
      <c r="H21" s="23"/>
      <c r="I21" s="23"/>
      <c r="J21" s="23"/>
      <c r="K21" s="23"/>
      <c r="L21" s="23"/>
      <c r="M21" s="23"/>
      <c r="N21" s="23"/>
      <c r="O21" s="23"/>
      <c r="P21" s="23"/>
      <c r="Q21" s="23"/>
    </row>
    <row r="22" spans="1:17" x14ac:dyDescent="0.15">
      <c r="A22" s="16" t="s">
        <v>294</v>
      </c>
      <c r="B22" s="16">
        <f t="shared" si="1"/>
        <v>42</v>
      </c>
      <c r="F22" s="23"/>
      <c r="G22" s="23"/>
      <c r="H22" s="23"/>
      <c r="I22" s="23"/>
      <c r="J22" s="23"/>
      <c r="K22" s="23"/>
      <c r="L22" s="23"/>
      <c r="M22" s="23"/>
      <c r="N22" s="23"/>
      <c r="O22" s="23"/>
      <c r="P22" s="23"/>
      <c r="Q22" s="23"/>
    </row>
    <row r="23" spans="1:17" x14ac:dyDescent="0.15">
      <c r="A23" s="16" t="s">
        <v>295</v>
      </c>
      <c r="B23" s="16">
        <f t="shared" si="1"/>
        <v>51</v>
      </c>
      <c r="F23" s="23"/>
      <c r="G23" s="23"/>
      <c r="H23" s="23"/>
      <c r="I23" s="23"/>
      <c r="J23" s="23"/>
      <c r="K23" s="23"/>
      <c r="L23" s="23"/>
      <c r="M23" s="23"/>
      <c r="N23" s="23"/>
      <c r="O23" s="23"/>
      <c r="P23" s="23"/>
      <c r="Q23" s="23"/>
    </row>
    <row r="24" spans="1:17" x14ac:dyDescent="0.15">
      <c r="A24" s="16" t="s">
        <v>296</v>
      </c>
      <c r="B24" s="16">
        <f t="shared" si="1"/>
        <v>74</v>
      </c>
      <c r="F24" s="23"/>
      <c r="G24" s="23"/>
      <c r="H24" s="23"/>
      <c r="I24" s="23"/>
      <c r="J24" s="23"/>
      <c r="K24" s="23"/>
      <c r="L24" s="23"/>
      <c r="M24" s="23"/>
      <c r="N24" s="23"/>
      <c r="O24" s="23"/>
      <c r="P24" s="23"/>
      <c r="Q24" s="23"/>
    </row>
    <row r="25" spans="1:17" x14ac:dyDescent="0.15">
      <c r="A25" s="16" t="s">
        <v>297</v>
      </c>
      <c r="B25" s="16">
        <f t="shared" si="1"/>
        <v>65</v>
      </c>
      <c r="F25" s="23"/>
      <c r="G25" s="23"/>
      <c r="H25" s="23"/>
      <c r="I25" s="23"/>
      <c r="J25" s="23"/>
      <c r="K25" s="23"/>
      <c r="L25" s="23"/>
      <c r="M25" s="23"/>
      <c r="N25" s="23"/>
      <c r="O25" s="23"/>
      <c r="P25" s="23"/>
      <c r="Q25" s="23"/>
    </row>
    <row r="26" spans="1:17" x14ac:dyDescent="0.15">
      <c r="A26" s="16" t="s">
        <v>298</v>
      </c>
      <c r="B26" s="16">
        <f t="shared" si="1"/>
        <v>108</v>
      </c>
      <c r="F26" s="23"/>
      <c r="G26" s="23"/>
      <c r="H26" s="23"/>
      <c r="I26" s="23"/>
      <c r="J26" s="23"/>
      <c r="K26" s="23"/>
      <c r="L26" s="23"/>
      <c r="M26" s="23"/>
      <c r="N26" s="23"/>
      <c r="O26" s="23"/>
      <c r="P26" s="23"/>
      <c r="Q26" s="23"/>
    </row>
    <row r="27" spans="1:17" x14ac:dyDescent="0.15">
      <c r="F27" s="23"/>
      <c r="G27" s="23"/>
      <c r="H27" s="23"/>
      <c r="I27" s="23"/>
      <c r="J27" s="23"/>
      <c r="K27" s="23"/>
      <c r="L27" s="23"/>
      <c r="M27" s="23"/>
      <c r="N27" s="23"/>
      <c r="O27" s="23"/>
      <c r="P27" s="23"/>
      <c r="Q27" s="23"/>
    </row>
    <row r="28" spans="1:17" x14ac:dyDescent="0.15">
      <c r="F28" s="23"/>
      <c r="G28" s="23"/>
      <c r="H28" s="23"/>
      <c r="I28" s="23"/>
      <c r="J28" s="23"/>
      <c r="K28" s="23"/>
      <c r="L28" s="23"/>
      <c r="M28" s="23"/>
      <c r="N28" s="23"/>
      <c r="O28" s="23"/>
      <c r="P28" s="23"/>
      <c r="Q28" s="23"/>
    </row>
    <row r="29" spans="1:17" x14ac:dyDescent="0.15">
      <c r="A29" s="24" t="s">
        <v>193</v>
      </c>
      <c r="B29" s="16" t="s">
        <v>326</v>
      </c>
      <c r="F29" s="23"/>
      <c r="G29" s="23"/>
      <c r="H29" s="23"/>
      <c r="I29" s="23"/>
      <c r="J29" s="23"/>
      <c r="K29" s="23"/>
      <c r="L29" s="23"/>
      <c r="M29" s="23"/>
      <c r="N29" s="23"/>
      <c r="O29" s="23"/>
      <c r="P29" s="23"/>
      <c r="Q29" s="23"/>
    </row>
    <row r="30" spans="1:17" x14ac:dyDescent="0.15">
      <c r="A30" s="16" t="s">
        <v>291</v>
      </c>
      <c r="B30" s="16">
        <f>C4</f>
        <v>1750000</v>
      </c>
      <c r="F30" s="23"/>
      <c r="G30" s="23"/>
      <c r="H30" s="23"/>
      <c r="I30" s="23"/>
      <c r="J30" s="23"/>
      <c r="K30" s="23"/>
      <c r="L30" s="23"/>
      <c r="M30" s="23"/>
      <c r="N30" s="23"/>
      <c r="O30" s="23"/>
      <c r="P30" s="23"/>
      <c r="Q30" s="23"/>
    </row>
    <row r="31" spans="1:17" x14ac:dyDescent="0.15">
      <c r="A31" s="16" t="s">
        <v>320</v>
      </c>
      <c r="B31" s="16">
        <f t="shared" ref="B31:B39" si="2">C5</f>
        <v>14750000</v>
      </c>
      <c r="F31" s="23"/>
      <c r="G31" s="23"/>
      <c r="H31" s="23"/>
      <c r="I31" s="23"/>
      <c r="J31" s="23"/>
      <c r="K31" s="23"/>
      <c r="L31" s="23"/>
      <c r="M31" s="23"/>
      <c r="N31" s="23"/>
      <c r="O31" s="23"/>
      <c r="P31" s="23"/>
      <c r="Q31" s="23"/>
    </row>
    <row r="32" spans="1:17" x14ac:dyDescent="0.15">
      <c r="A32" s="16" t="s">
        <v>292</v>
      </c>
      <c r="B32" s="16">
        <f t="shared" si="2"/>
        <v>3900000</v>
      </c>
      <c r="F32" s="23"/>
      <c r="G32" s="23"/>
      <c r="H32" s="23"/>
      <c r="I32" s="23"/>
      <c r="J32" s="23"/>
      <c r="K32" s="23"/>
      <c r="L32" s="23"/>
      <c r="M32" s="23"/>
      <c r="N32" s="23"/>
      <c r="O32" s="23"/>
      <c r="P32" s="23"/>
      <c r="Q32" s="23"/>
    </row>
    <row r="33" spans="1:17" x14ac:dyDescent="0.15">
      <c r="A33" s="16" t="s">
        <v>321</v>
      </c>
      <c r="B33" s="16">
        <f t="shared" si="2"/>
        <v>15500000</v>
      </c>
      <c r="F33" s="23"/>
      <c r="G33" s="23"/>
      <c r="H33" s="23"/>
      <c r="I33" s="23"/>
      <c r="J33" s="23"/>
      <c r="K33" s="23"/>
      <c r="L33" s="23"/>
      <c r="M33" s="23"/>
      <c r="N33" s="23"/>
      <c r="O33" s="23"/>
      <c r="P33" s="23"/>
      <c r="Q33" s="23"/>
    </row>
    <row r="34" spans="1:17" x14ac:dyDescent="0.15">
      <c r="A34" s="16" t="s">
        <v>293</v>
      </c>
      <c r="B34" s="16">
        <f t="shared" si="2"/>
        <v>3650000</v>
      </c>
      <c r="F34" s="23"/>
      <c r="G34" s="23"/>
      <c r="H34" s="23"/>
      <c r="I34" s="23"/>
      <c r="J34" s="23"/>
      <c r="K34" s="23"/>
      <c r="L34" s="23"/>
      <c r="M34" s="23"/>
      <c r="N34" s="23"/>
      <c r="O34" s="23"/>
      <c r="P34" s="23"/>
      <c r="Q34" s="23"/>
    </row>
    <row r="35" spans="1:17" x14ac:dyDescent="0.15">
      <c r="A35" s="16" t="s">
        <v>294</v>
      </c>
      <c r="B35" s="16">
        <f t="shared" si="2"/>
        <v>5600000</v>
      </c>
      <c r="F35" s="23"/>
      <c r="G35" s="23"/>
      <c r="H35" s="23"/>
      <c r="I35" s="23"/>
      <c r="J35" s="23"/>
      <c r="K35" s="23"/>
      <c r="L35" s="23"/>
      <c r="M35" s="23"/>
      <c r="N35" s="23"/>
      <c r="O35" s="23"/>
      <c r="P35" s="23"/>
      <c r="Q35" s="23"/>
    </row>
    <row r="36" spans="1:17" x14ac:dyDescent="0.15">
      <c r="A36" s="16" t="s">
        <v>295</v>
      </c>
      <c r="B36" s="16">
        <f t="shared" si="2"/>
        <v>7350000</v>
      </c>
      <c r="F36" s="23"/>
      <c r="G36" s="23"/>
      <c r="H36" s="23"/>
      <c r="I36" s="23"/>
      <c r="J36" s="23"/>
      <c r="K36" s="23"/>
      <c r="L36" s="23"/>
      <c r="M36" s="23"/>
      <c r="N36" s="23"/>
      <c r="O36" s="23"/>
      <c r="P36" s="23"/>
      <c r="Q36" s="23"/>
    </row>
    <row r="37" spans="1:17" x14ac:dyDescent="0.15">
      <c r="A37" s="16" t="s">
        <v>296</v>
      </c>
      <c r="B37" s="16">
        <f t="shared" si="2"/>
        <v>8900000</v>
      </c>
    </row>
    <row r="38" spans="1:17" x14ac:dyDescent="0.15">
      <c r="A38" s="16" t="s">
        <v>297</v>
      </c>
      <c r="B38" s="16">
        <f t="shared" si="2"/>
        <v>7000000</v>
      </c>
    </row>
    <row r="39" spans="1:17" x14ac:dyDescent="0.15">
      <c r="A39" s="16" t="s">
        <v>298</v>
      </c>
      <c r="B39" s="16">
        <f t="shared" si="2"/>
        <v>14350000</v>
      </c>
    </row>
  </sheetData>
  <mergeCells count="6">
    <mergeCell ref="L10:N11"/>
    <mergeCell ref="J3:L4"/>
    <mergeCell ref="J5:L6"/>
    <mergeCell ref="N3:P4"/>
    <mergeCell ref="N5:P6"/>
    <mergeCell ref="L8:N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9032-0AAD-419D-9EF2-8535577EAB84}">
  <dimension ref="A1:E90"/>
  <sheetViews>
    <sheetView workbookViewId="0">
      <selection activeCell="A22" sqref="A22"/>
    </sheetView>
  </sheetViews>
  <sheetFormatPr defaultRowHeight="12.75" x14ac:dyDescent="0.15"/>
  <cols>
    <col min="1" max="1" width="7.953125" bestFit="1" customWidth="1"/>
    <col min="2" max="2" width="17.39453125" bestFit="1" customWidth="1"/>
    <col min="3" max="3" width="16.44921875" bestFit="1" customWidth="1"/>
    <col min="4" max="4" width="8.4921875" bestFit="1" customWidth="1"/>
    <col min="5" max="5" width="7.953125" bestFit="1" customWidth="1"/>
  </cols>
  <sheetData>
    <row r="1" spans="1:5" x14ac:dyDescent="0.15">
      <c r="A1" t="s">
        <v>193</v>
      </c>
      <c r="B1" t="s">
        <v>220</v>
      </c>
      <c r="C1" t="s">
        <v>222</v>
      </c>
      <c r="D1" t="s">
        <v>221</v>
      </c>
      <c r="E1" t="s">
        <v>213</v>
      </c>
    </row>
    <row r="2" spans="1:5" x14ac:dyDescent="0.15">
      <c r="A2" s="22" t="s">
        <v>291</v>
      </c>
      <c r="B2" s="22" t="s">
        <v>223</v>
      </c>
      <c r="C2">
        <v>3</v>
      </c>
      <c r="D2">
        <v>50000</v>
      </c>
      <c r="E2">
        <v>150000</v>
      </c>
    </row>
    <row r="3" spans="1:5" x14ac:dyDescent="0.15">
      <c r="A3" s="22" t="s">
        <v>291</v>
      </c>
      <c r="B3" s="22" t="s">
        <v>224</v>
      </c>
      <c r="C3">
        <v>2</v>
      </c>
      <c r="D3">
        <v>150000</v>
      </c>
      <c r="E3">
        <v>300000</v>
      </c>
    </row>
    <row r="4" spans="1:5" x14ac:dyDescent="0.15">
      <c r="A4" s="22" t="s">
        <v>291</v>
      </c>
      <c r="B4" s="22" t="s">
        <v>225</v>
      </c>
      <c r="C4">
        <v>1</v>
      </c>
      <c r="D4">
        <v>200000</v>
      </c>
      <c r="E4">
        <v>200000</v>
      </c>
    </row>
    <row r="5" spans="1:5" x14ac:dyDescent="0.15">
      <c r="A5" s="22" t="s">
        <v>291</v>
      </c>
      <c r="B5" s="22" t="s">
        <v>226</v>
      </c>
      <c r="C5">
        <v>3</v>
      </c>
      <c r="D5">
        <v>50000</v>
      </c>
      <c r="E5">
        <v>150000</v>
      </c>
    </row>
    <row r="6" spans="1:5" x14ac:dyDescent="0.15">
      <c r="A6" s="22" t="s">
        <v>291</v>
      </c>
      <c r="B6" s="22" t="s">
        <v>227</v>
      </c>
      <c r="C6">
        <v>2</v>
      </c>
      <c r="D6">
        <v>150000</v>
      </c>
      <c r="E6">
        <v>300000</v>
      </c>
    </row>
    <row r="7" spans="1:5" x14ac:dyDescent="0.15">
      <c r="A7" s="22" t="s">
        <v>291</v>
      </c>
      <c r="B7" s="22" t="s">
        <v>228</v>
      </c>
      <c r="C7">
        <v>1</v>
      </c>
      <c r="D7">
        <v>200000</v>
      </c>
      <c r="E7">
        <v>200000</v>
      </c>
    </row>
    <row r="8" spans="1:5" x14ac:dyDescent="0.15">
      <c r="A8" s="22" t="s">
        <v>291</v>
      </c>
      <c r="B8" s="22" t="s">
        <v>229</v>
      </c>
      <c r="C8">
        <v>3</v>
      </c>
      <c r="D8">
        <v>50000</v>
      </c>
      <c r="E8">
        <v>150000</v>
      </c>
    </row>
    <row r="9" spans="1:5" x14ac:dyDescent="0.15">
      <c r="A9" s="22" t="s">
        <v>291</v>
      </c>
      <c r="B9" s="22" t="s">
        <v>230</v>
      </c>
      <c r="C9">
        <v>2</v>
      </c>
      <c r="D9">
        <v>150000</v>
      </c>
      <c r="E9">
        <v>300000</v>
      </c>
    </row>
    <row r="10" spans="1:5" x14ac:dyDescent="0.15">
      <c r="A10" s="22" t="s">
        <v>320</v>
      </c>
      <c r="B10" s="22" t="s">
        <v>302</v>
      </c>
      <c r="C10">
        <v>30</v>
      </c>
      <c r="D10">
        <v>50000</v>
      </c>
      <c r="E10">
        <v>1500000</v>
      </c>
    </row>
    <row r="11" spans="1:5" x14ac:dyDescent="0.15">
      <c r="A11" s="22" t="s">
        <v>320</v>
      </c>
      <c r="B11" s="22" t="s">
        <v>303</v>
      </c>
      <c r="C11">
        <v>4</v>
      </c>
      <c r="D11">
        <v>150000</v>
      </c>
      <c r="E11">
        <v>600000</v>
      </c>
    </row>
    <row r="12" spans="1:5" x14ac:dyDescent="0.15">
      <c r="A12" s="22" t="s">
        <v>320</v>
      </c>
      <c r="B12" s="22" t="s">
        <v>304</v>
      </c>
      <c r="C12">
        <v>35</v>
      </c>
      <c r="D12">
        <v>200000</v>
      </c>
      <c r="E12">
        <v>7000000</v>
      </c>
    </row>
    <row r="13" spans="1:5" x14ac:dyDescent="0.15">
      <c r="A13" s="22" t="s">
        <v>320</v>
      </c>
      <c r="B13" s="22" t="s">
        <v>305</v>
      </c>
      <c r="C13">
        <v>3</v>
      </c>
      <c r="D13">
        <v>50000</v>
      </c>
      <c r="E13">
        <v>150000</v>
      </c>
    </row>
    <row r="14" spans="1:5" x14ac:dyDescent="0.15">
      <c r="A14" s="22" t="s">
        <v>320</v>
      </c>
      <c r="B14" s="22" t="s">
        <v>306</v>
      </c>
      <c r="C14">
        <v>4</v>
      </c>
      <c r="D14">
        <v>150000</v>
      </c>
      <c r="E14">
        <v>600000</v>
      </c>
    </row>
    <row r="15" spans="1:5" x14ac:dyDescent="0.15">
      <c r="A15" s="22" t="s">
        <v>320</v>
      </c>
      <c r="B15" s="22" t="s">
        <v>307</v>
      </c>
      <c r="C15">
        <v>8</v>
      </c>
      <c r="D15">
        <v>200000</v>
      </c>
      <c r="E15">
        <v>1600000</v>
      </c>
    </row>
    <row r="16" spans="1:5" x14ac:dyDescent="0.15">
      <c r="A16" s="22" t="s">
        <v>320</v>
      </c>
      <c r="B16" s="22" t="s">
        <v>308</v>
      </c>
      <c r="C16">
        <v>9</v>
      </c>
      <c r="D16">
        <v>50000</v>
      </c>
      <c r="E16">
        <v>450000</v>
      </c>
    </row>
    <row r="17" spans="1:5" x14ac:dyDescent="0.15">
      <c r="A17" s="22" t="s">
        <v>320</v>
      </c>
      <c r="B17" s="22" t="s">
        <v>309</v>
      </c>
      <c r="C17">
        <v>12</v>
      </c>
      <c r="D17">
        <v>150000</v>
      </c>
      <c r="E17">
        <v>1800000</v>
      </c>
    </row>
    <row r="18" spans="1:5" x14ac:dyDescent="0.15">
      <c r="A18" s="22" t="s">
        <v>320</v>
      </c>
      <c r="B18" s="22" t="s">
        <v>310</v>
      </c>
      <c r="C18">
        <v>7</v>
      </c>
      <c r="D18">
        <v>150000</v>
      </c>
      <c r="E18">
        <v>1050000</v>
      </c>
    </row>
    <row r="19" spans="1:5" x14ac:dyDescent="0.15">
      <c r="A19" s="22" t="s">
        <v>292</v>
      </c>
      <c r="B19" s="22" t="s">
        <v>231</v>
      </c>
      <c r="C19">
        <v>5</v>
      </c>
      <c r="D19">
        <v>50000</v>
      </c>
      <c r="E19">
        <v>250000</v>
      </c>
    </row>
    <row r="20" spans="1:5" x14ac:dyDescent="0.15">
      <c r="A20" s="22" t="s">
        <v>292</v>
      </c>
      <c r="B20" s="22" t="s">
        <v>232</v>
      </c>
      <c r="C20">
        <v>3</v>
      </c>
      <c r="D20">
        <v>150000</v>
      </c>
      <c r="E20">
        <v>450000</v>
      </c>
    </row>
    <row r="21" spans="1:5" x14ac:dyDescent="0.15">
      <c r="A21" s="22" t="s">
        <v>292</v>
      </c>
      <c r="B21" s="22" t="s">
        <v>233</v>
      </c>
      <c r="C21">
        <v>7</v>
      </c>
      <c r="D21">
        <v>200000</v>
      </c>
      <c r="E21">
        <v>1400000</v>
      </c>
    </row>
    <row r="22" spans="1:5" x14ac:dyDescent="0.15">
      <c r="A22" s="22" t="s">
        <v>292</v>
      </c>
      <c r="B22" s="22" t="s">
        <v>234</v>
      </c>
      <c r="C22">
        <v>1</v>
      </c>
      <c r="D22">
        <v>50000</v>
      </c>
      <c r="E22">
        <v>50000</v>
      </c>
    </row>
    <row r="23" spans="1:5" x14ac:dyDescent="0.15">
      <c r="A23" s="22" t="s">
        <v>292</v>
      </c>
      <c r="B23" s="22" t="s">
        <v>235</v>
      </c>
      <c r="C23">
        <v>4</v>
      </c>
      <c r="D23">
        <v>150000</v>
      </c>
      <c r="E23">
        <v>600000</v>
      </c>
    </row>
    <row r="24" spans="1:5" x14ac:dyDescent="0.15">
      <c r="A24" s="22" t="s">
        <v>292</v>
      </c>
      <c r="B24" s="22" t="s">
        <v>236</v>
      </c>
      <c r="C24">
        <v>3</v>
      </c>
      <c r="D24">
        <v>200000</v>
      </c>
      <c r="E24">
        <v>600000</v>
      </c>
    </row>
    <row r="25" spans="1:5" x14ac:dyDescent="0.15">
      <c r="A25" s="22" t="s">
        <v>292</v>
      </c>
      <c r="B25" s="22" t="s">
        <v>237</v>
      </c>
      <c r="C25">
        <v>2</v>
      </c>
      <c r="D25">
        <v>50000</v>
      </c>
      <c r="E25">
        <v>100000</v>
      </c>
    </row>
    <row r="26" spans="1:5" x14ac:dyDescent="0.15">
      <c r="A26" s="22" t="s">
        <v>292</v>
      </c>
      <c r="B26" s="22" t="s">
        <v>238</v>
      </c>
      <c r="C26">
        <v>2</v>
      </c>
      <c r="D26">
        <v>150000</v>
      </c>
      <c r="E26">
        <v>300000</v>
      </c>
    </row>
    <row r="27" spans="1:5" x14ac:dyDescent="0.15">
      <c r="A27" s="22" t="s">
        <v>292</v>
      </c>
      <c r="B27" s="22" t="s">
        <v>239</v>
      </c>
      <c r="C27">
        <v>1</v>
      </c>
      <c r="D27">
        <v>150000</v>
      </c>
      <c r="E27">
        <v>150000</v>
      </c>
    </row>
    <row r="28" spans="1:5" x14ac:dyDescent="0.15">
      <c r="A28" s="22" t="s">
        <v>321</v>
      </c>
      <c r="B28" s="22" t="s">
        <v>311</v>
      </c>
      <c r="C28">
        <v>5</v>
      </c>
      <c r="D28">
        <v>50000</v>
      </c>
      <c r="E28">
        <v>250000</v>
      </c>
    </row>
    <row r="29" spans="1:5" x14ac:dyDescent="0.15">
      <c r="A29" s="22" t="s">
        <v>321</v>
      </c>
      <c r="B29" s="22" t="s">
        <v>312</v>
      </c>
      <c r="C29">
        <v>22</v>
      </c>
      <c r="D29">
        <v>150000</v>
      </c>
      <c r="E29">
        <v>3300000</v>
      </c>
    </row>
    <row r="30" spans="1:5" x14ac:dyDescent="0.15">
      <c r="A30" s="22" t="s">
        <v>321</v>
      </c>
      <c r="B30" s="22" t="s">
        <v>313</v>
      </c>
      <c r="C30">
        <v>35</v>
      </c>
      <c r="D30">
        <v>200000</v>
      </c>
      <c r="E30">
        <v>7000000</v>
      </c>
    </row>
    <row r="31" spans="1:5" x14ac:dyDescent="0.15">
      <c r="A31" s="22" t="s">
        <v>321</v>
      </c>
      <c r="B31" s="22" t="s">
        <v>314</v>
      </c>
      <c r="C31">
        <v>7</v>
      </c>
      <c r="D31">
        <v>50000</v>
      </c>
      <c r="E31">
        <v>350000</v>
      </c>
    </row>
    <row r="32" spans="1:5" x14ac:dyDescent="0.15">
      <c r="A32" s="22" t="s">
        <v>321</v>
      </c>
      <c r="B32" s="22" t="s">
        <v>315</v>
      </c>
      <c r="C32">
        <v>8</v>
      </c>
      <c r="D32">
        <v>150000</v>
      </c>
      <c r="E32">
        <v>1200000</v>
      </c>
    </row>
    <row r="33" spans="1:5" x14ac:dyDescent="0.15">
      <c r="A33" s="22" t="s">
        <v>321</v>
      </c>
      <c r="B33" s="22" t="s">
        <v>316</v>
      </c>
      <c r="C33">
        <v>2</v>
      </c>
      <c r="D33">
        <v>200000</v>
      </c>
      <c r="E33">
        <v>400000</v>
      </c>
    </row>
    <row r="34" spans="1:5" x14ac:dyDescent="0.15">
      <c r="A34" s="22" t="s">
        <v>321</v>
      </c>
      <c r="B34" s="22" t="s">
        <v>317</v>
      </c>
      <c r="C34">
        <v>3</v>
      </c>
      <c r="D34">
        <v>50000</v>
      </c>
      <c r="E34">
        <v>150000</v>
      </c>
    </row>
    <row r="35" spans="1:5" x14ac:dyDescent="0.15">
      <c r="A35" s="22" t="s">
        <v>321</v>
      </c>
      <c r="B35" s="22" t="s">
        <v>318</v>
      </c>
      <c r="C35">
        <v>9</v>
      </c>
      <c r="D35">
        <v>150000</v>
      </c>
      <c r="E35">
        <v>1350000</v>
      </c>
    </row>
    <row r="36" spans="1:5" x14ac:dyDescent="0.15">
      <c r="A36" s="22" t="s">
        <v>321</v>
      </c>
      <c r="B36" s="22" t="s">
        <v>319</v>
      </c>
      <c r="C36">
        <v>10</v>
      </c>
      <c r="D36">
        <v>150000</v>
      </c>
      <c r="E36">
        <v>1500000</v>
      </c>
    </row>
    <row r="37" spans="1:5" x14ac:dyDescent="0.15">
      <c r="A37" s="22" t="s">
        <v>293</v>
      </c>
      <c r="B37" s="22" t="s">
        <v>240</v>
      </c>
      <c r="C37">
        <v>5</v>
      </c>
      <c r="D37">
        <v>50000</v>
      </c>
      <c r="E37">
        <v>250000</v>
      </c>
    </row>
    <row r="38" spans="1:5" x14ac:dyDescent="0.15">
      <c r="A38" s="22" t="s">
        <v>293</v>
      </c>
      <c r="B38" s="22" t="s">
        <v>241</v>
      </c>
      <c r="C38">
        <v>2</v>
      </c>
      <c r="D38">
        <v>150000</v>
      </c>
      <c r="E38">
        <v>300000</v>
      </c>
    </row>
    <row r="39" spans="1:5" x14ac:dyDescent="0.15">
      <c r="A39" s="22" t="s">
        <v>293</v>
      </c>
      <c r="B39" s="22" t="s">
        <v>242</v>
      </c>
      <c r="C39">
        <v>6</v>
      </c>
      <c r="D39">
        <v>200000</v>
      </c>
      <c r="E39">
        <v>1200000</v>
      </c>
    </row>
    <row r="40" spans="1:5" x14ac:dyDescent="0.15">
      <c r="A40" s="22" t="s">
        <v>293</v>
      </c>
      <c r="B40" s="22" t="s">
        <v>243</v>
      </c>
      <c r="C40">
        <v>1</v>
      </c>
      <c r="D40">
        <v>50000</v>
      </c>
      <c r="E40">
        <v>50000</v>
      </c>
    </row>
    <row r="41" spans="1:5" x14ac:dyDescent="0.15">
      <c r="A41" s="22" t="s">
        <v>293</v>
      </c>
      <c r="B41" s="22" t="s">
        <v>244</v>
      </c>
      <c r="C41">
        <v>4</v>
      </c>
      <c r="D41">
        <v>150000</v>
      </c>
      <c r="E41">
        <v>600000</v>
      </c>
    </row>
    <row r="42" spans="1:5" x14ac:dyDescent="0.15">
      <c r="A42" s="22" t="s">
        <v>293</v>
      </c>
      <c r="B42" s="22" t="s">
        <v>245</v>
      </c>
      <c r="C42">
        <v>3</v>
      </c>
      <c r="D42">
        <v>200000</v>
      </c>
      <c r="E42">
        <v>600000</v>
      </c>
    </row>
    <row r="43" spans="1:5" x14ac:dyDescent="0.15">
      <c r="A43" s="22" t="s">
        <v>293</v>
      </c>
      <c r="B43" s="22" t="s">
        <v>246</v>
      </c>
      <c r="C43">
        <v>4</v>
      </c>
      <c r="D43">
        <v>50000</v>
      </c>
      <c r="E43">
        <v>200000</v>
      </c>
    </row>
    <row r="44" spans="1:5" x14ac:dyDescent="0.15">
      <c r="A44" s="22" t="s">
        <v>293</v>
      </c>
      <c r="B44" s="22" t="s">
        <v>247</v>
      </c>
      <c r="C44">
        <v>2</v>
      </c>
      <c r="D44">
        <v>150000</v>
      </c>
      <c r="E44">
        <v>300000</v>
      </c>
    </row>
    <row r="45" spans="1:5" x14ac:dyDescent="0.15">
      <c r="A45" s="22" t="s">
        <v>293</v>
      </c>
      <c r="B45" s="22" t="s">
        <v>248</v>
      </c>
      <c r="C45">
        <v>1</v>
      </c>
      <c r="D45">
        <v>150000</v>
      </c>
      <c r="E45">
        <v>150000</v>
      </c>
    </row>
    <row r="46" spans="1:5" x14ac:dyDescent="0.15">
      <c r="A46" s="22" t="s">
        <v>294</v>
      </c>
      <c r="B46" s="22" t="s">
        <v>249</v>
      </c>
      <c r="C46">
        <v>3</v>
      </c>
      <c r="D46">
        <v>50000</v>
      </c>
      <c r="E46">
        <v>150000</v>
      </c>
    </row>
    <row r="47" spans="1:5" x14ac:dyDescent="0.15">
      <c r="A47" s="22" t="s">
        <v>294</v>
      </c>
      <c r="B47" s="22" t="s">
        <v>250</v>
      </c>
      <c r="C47">
        <v>2</v>
      </c>
      <c r="D47">
        <v>150000</v>
      </c>
      <c r="E47">
        <v>300000</v>
      </c>
    </row>
    <row r="48" spans="1:5" x14ac:dyDescent="0.15">
      <c r="A48" s="22" t="s">
        <v>294</v>
      </c>
      <c r="B48" s="22" t="s">
        <v>251</v>
      </c>
      <c r="C48">
        <v>1</v>
      </c>
      <c r="D48">
        <v>200000</v>
      </c>
      <c r="E48">
        <v>200000</v>
      </c>
    </row>
    <row r="49" spans="1:5" x14ac:dyDescent="0.15">
      <c r="A49" s="22" t="s">
        <v>294</v>
      </c>
      <c r="B49" s="22" t="s">
        <v>252</v>
      </c>
      <c r="C49">
        <v>6</v>
      </c>
      <c r="D49">
        <v>50000</v>
      </c>
      <c r="E49">
        <v>300000</v>
      </c>
    </row>
    <row r="50" spans="1:5" x14ac:dyDescent="0.15">
      <c r="A50" s="22" t="s">
        <v>294</v>
      </c>
      <c r="B50" s="22" t="s">
        <v>253</v>
      </c>
      <c r="C50">
        <v>9</v>
      </c>
      <c r="D50">
        <v>150000</v>
      </c>
      <c r="E50">
        <v>1350000</v>
      </c>
    </row>
    <row r="51" spans="1:5" x14ac:dyDescent="0.15">
      <c r="A51" s="22" t="s">
        <v>294</v>
      </c>
      <c r="B51" s="22" t="s">
        <v>254</v>
      </c>
      <c r="C51">
        <v>11</v>
      </c>
      <c r="D51">
        <v>200000</v>
      </c>
      <c r="E51">
        <v>2200000</v>
      </c>
    </row>
    <row r="52" spans="1:5" x14ac:dyDescent="0.15">
      <c r="A52" s="22" t="s">
        <v>294</v>
      </c>
      <c r="B52" s="22" t="s">
        <v>255</v>
      </c>
      <c r="C52">
        <v>4</v>
      </c>
      <c r="D52">
        <v>50000</v>
      </c>
      <c r="E52">
        <v>200000</v>
      </c>
    </row>
    <row r="53" spans="1:5" x14ac:dyDescent="0.15">
      <c r="A53" s="22" t="s">
        <v>294</v>
      </c>
      <c r="B53" s="22" t="s">
        <v>256</v>
      </c>
      <c r="C53">
        <v>5</v>
      </c>
      <c r="D53">
        <v>150000</v>
      </c>
      <c r="E53">
        <v>750000</v>
      </c>
    </row>
    <row r="54" spans="1:5" x14ac:dyDescent="0.15">
      <c r="A54" s="22" t="s">
        <v>294</v>
      </c>
      <c r="B54" s="22" t="s">
        <v>257</v>
      </c>
      <c r="C54">
        <v>1</v>
      </c>
      <c r="D54">
        <v>150000</v>
      </c>
      <c r="E54">
        <v>150000</v>
      </c>
    </row>
    <row r="55" spans="1:5" x14ac:dyDescent="0.15">
      <c r="A55" s="22" t="s">
        <v>295</v>
      </c>
      <c r="B55" s="22" t="s">
        <v>258</v>
      </c>
      <c r="C55">
        <v>4</v>
      </c>
      <c r="D55">
        <v>50000</v>
      </c>
      <c r="E55">
        <v>200000</v>
      </c>
    </row>
    <row r="56" spans="1:5" x14ac:dyDescent="0.15">
      <c r="A56" s="22" t="s">
        <v>295</v>
      </c>
      <c r="B56" s="22" t="s">
        <v>259</v>
      </c>
      <c r="C56">
        <v>12</v>
      </c>
      <c r="D56">
        <v>150000</v>
      </c>
      <c r="E56">
        <v>1800000</v>
      </c>
    </row>
    <row r="57" spans="1:5" x14ac:dyDescent="0.15">
      <c r="A57" s="22" t="s">
        <v>295</v>
      </c>
      <c r="B57" s="22" t="s">
        <v>260</v>
      </c>
      <c r="C57">
        <v>1</v>
      </c>
      <c r="D57">
        <v>200000</v>
      </c>
      <c r="E57">
        <v>200000</v>
      </c>
    </row>
    <row r="58" spans="1:5" x14ac:dyDescent="0.15">
      <c r="A58" s="22" t="s">
        <v>295</v>
      </c>
      <c r="B58" s="22" t="s">
        <v>261</v>
      </c>
      <c r="C58">
        <v>3</v>
      </c>
      <c r="D58">
        <v>50000</v>
      </c>
      <c r="E58">
        <v>150000</v>
      </c>
    </row>
    <row r="59" spans="1:5" x14ac:dyDescent="0.15">
      <c r="A59" s="22" t="s">
        <v>295</v>
      </c>
      <c r="B59" s="22" t="s">
        <v>262</v>
      </c>
      <c r="C59">
        <v>5</v>
      </c>
      <c r="D59">
        <v>150000</v>
      </c>
      <c r="E59">
        <v>750000</v>
      </c>
    </row>
    <row r="60" spans="1:5" x14ac:dyDescent="0.15">
      <c r="A60" s="22" t="s">
        <v>295</v>
      </c>
      <c r="B60" s="22" t="s">
        <v>263</v>
      </c>
      <c r="C60">
        <v>15</v>
      </c>
      <c r="D60">
        <v>200000</v>
      </c>
      <c r="E60">
        <v>3000000</v>
      </c>
    </row>
    <row r="61" spans="1:5" x14ac:dyDescent="0.15">
      <c r="A61" s="22" t="s">
        <v>295</v>
      </c>
      <c r="B61" s="22" t="s">
        <v>264</v>
      </c>
      <c r="C61">
        <v>4</v>
      </c>
      <c r="D61">
        <v>50000</v>
      </c>
      <c r="E61">
        <v>200000</v>
      </c>
    </row>
    <row r="62" spans="1:5" x14ac:dyDescent="0.15">
      <c r="A62" s="22" t="s">
        <v>295</v>
      </c>
      <c r="B62" s="22" t="s">
        <v>265</v>
      </c>
      <c r="C62">
        <v>5</v>
      </c>
      <c r="D62">
        <v>150000</v>
      </c>
      <c r="E62">
        <v>750000</v>
      </c>
    </row>
    <row r="63" spans="1:5" x14ac:dyDescent="0.15">
      <c r="A63" s="22" t="s">
        <v>295</v>
      </c>
      <c r="B63" s="22" t="s">
        <v>266</v>
      </c>
      <c r="C63">
        <v>2</v>
      </c>
      <c r="D63">
        <v>150000</v>
      </c>
      <c r="E63">
        <v>300000</v>
      </c>
    </row>
    <row r="64" spans="1:5" x14ac:dyDescent="0.15">
      <c r="A64" s="22" t="s">
        <v>296</v>
      </c>
      <c r="B64" s="22" t="s">
        <v>267</v>
      </c>
      <c r="C64">
        <v>14</v>
      </c>
      <c r="D64">
        <v>50000</v>
      </c>
      <c r="E64">
        <v>700000</v>
      </c>
    </row>
    <row r="65" spans="1:5" x14ac:dyDescent="0.15">
      <c r="A65" s="22" t="s">
        <v>296</v>
      </c>
      <c r="B65" s="22" t="s">
        <v>268</v>
      </c>
      <c r="C65">
        <v>11</v>
      </c>
      <c r="D65">
        <v>150000</v>
      </c>
      <c r="E65">
        <v>1650000</v>
      </c>
    </row>
    <row r="66" spans="1:5" x14ac:dyDescent="0.15">
      <c r="A66" s="22" t="s">
        <v>296</v>
      </c>
      <c r="B66" s="22" t="s">
        <v>269</v>
      </c>
      <c r="C66">
        <v>5</v>
      </c>
      <c r="D66">
        <v>200000</v>
      </c>
      <c r="E66">
        <v>1000000</v>
      </c>
    </row>
    <row r="67" spans="1:5" x14ac:dyDescent="0.15">
      <c r="A67" s="22" t="s">
        <v>296</v>
      </c>
      <c r="B67" s="22" t="s">
        <v>270</v>
      </c>
      <c r="C67">
        <v>7</v>
      </c>
      <c r="D67">
        <v>50000</v>
      </c>
      <c r="E67">
        <v>350000</v>
      </c>
    </row>
    <row r="68" spans="1:5" x14ac:dyDescent="0.15">
      <c r="A68" s="22" t="s">
        <v>296</v>
      </c>
      <c r="B68" s="22" t="s">
        <v>271</v>
      </c>
      <c r="C68">
        <v>9</v>
      </c>
      <c r="D68">
        <v>150000</v>
      </c>
      <c r="E68">
        <v>1350000</v>
      </c>
    </row>
    <row r="69" spans="1:5" x14ac:dyDescent="0.15">
      <c r="A69" s="22" t="s">
        <v>296</v>
      </c>
      <c r="B69" s="22" t="s">
        <v>272</v>
      </c>
      <c r="C69">
        <v>1</v>
      </c>
      <c r="D69">
        <v>200000</v>
      </c>
      <c r="E69">
        <v>200000</v>
      </c>
    </row>
    <row r="70" spans="1:5" x14ac:dyDescent="0.15">
      <c r="A70" s="22" t="s">
        <v>296</v>
      </c>
      <c r="B70" s="22" t="s">
        <v>273</v>
      </c>
      <c r="C70">
        <v>4</v>
      </c>
      <c r="D70">
        <v>50000</v>
      </c>
      <c r="E70">
        <v>200000</v>
      </c>
    </row>
    <row r="71" spans="1:5" x14ac:dyDescent="0.15">
      <c r="A71" s="22" t="s">
        <v>296</v>
      </c>
      <c r="B71" s="22" t="s">
        <v>274</v>
      </c>
      <c r="C71">
        <v>20</v>
      </c>
      <c r="D71">
        <v>150000</v>
      </c>
      <c r="E71">
        <v>3000000</v>
      </c>
    </row>
    <row r="72" spans="1:5" x14ac:dyDescent="0.15">
      <c r="A72" s="22" t="s">
        <v>296</v>
      </c>
      <c r="B72" s="22" t="s">
        <v>275</v>
      </c>
      <c r="C72">
        <v>3</v>
      </c>
      <c r="D72">
        <v>150000</v>
      </c>
      <c r="E72">
        <v>450000</v>
      </c>
    </row>
    <row r="73" spans="1:5" x14ac:dyDescent="0.15">
      <c r="A73" s="22" t="s">
        <v>297</v>
      </c>
      <c r="B73" s="22" t="s">
        <v>276</v>
      </c>
      <c r="C73">
        <v>23</v>
      </c>
      <c r="D73">
        <v>50000</v>
      </c>
      <c r="E73">
        <v>1150000</v>
      </c>
    </row>
    <row r="74" spans="1:5" x14ac:dyDescent="0.15">
      <c r="A74" s="22" t="s">
        <v>297</v>
      </c>
      <c r="B74" s="22" t="s">
        <v>277</v>
      </c>
      <c r="C74">
        <v>12</v>
      </c>
      <c r="D74">
        <v>150000</v>
      </c>
      <c r="E74">
        <v>1800000</v>
      </c>
    </row>
    <row r="75" spans="1:5" x14ac:dyDescent="0.15">
      <c r="A75" s="22" t="s">
        <v>297</v>
      </c>
      <c r="B75" s="22" t="s">
        <v>278</v>
      </c>
      <c r="C75">
        <v>5</v>
      </c>
      <c r="D75">
        <v>200000</v>
      </c>
      <c r="E75">
        <v>1000000</v>
      </c>
    </row>
    <row r="76" spans="1:5" x14ac:dyDescent="0.15">
      <c r="A76" s="22" t="s">
        <v>297</v>
      </c>
      <c r="B76" s="22" t="s">
        <v>279</v>
      </c>
      <c r="C76">
        <v>7</v>
      </c>
      <c r="D76">
        <v>50000</v>
      </c>
      <c r="E76">
        <v>350000</v>
      </c>
    </row>
    <row r="77" spans="1:5" x14ac:dyDescent="0.15">
      <c r="A77" s="22" t="s">
        <v>297</v>
      </c>
      <c r="B77" s="22" t="s">
        <v>280</v>
      </c>
      <c r="C77">
        <v>8</v>
      </c>
      <c r="D77">
        <v>150000</v>
      </c>
      <c r="E77">
        <v>1200000</v>
      </c>
    </row>
    <row r="78" spans="1:5" x14ac:dyDescent="0.15">
      <c r="A78" s="22" t="s">
        <v>297</v>
      </c>
      <c r="B78" s="22" t="s">
        <v>281</v>
      </c>
      <c r="C78">
        <v>4</v>
      </c>
      <c r="D78">
        <v>200000</v>
      </c>
      <c r="E78">
        <v>800000</v>
      </c>
    </row>
    <row r="79" spans="1:5" x14ac:dyDescent="0.15">
      <c r="A79" s="22" t="s">
        <v>297</v>
      </c>
      <c r="B79" s="22" t="s">
        <v>282</v>
      </c>
      <c r="C79">
        <v>2</v>
      </c>
      <c r="D79">
        <v>50000</v>
      </c>
      <c r="E79">
        <v>100000</v>
      </c>
    </row>
    <row r="80" spans="1:5" x14ac:dyDescent="0.15">
      <c r="A80" s="22" t="s">
        <v>297</v>
      </c>
      <c r="B80" s="22" t="s">
        <v>283</v>
      </c>
      <c r="C80">
        <v>1</v>
      </c>
      <c r="D80">
        <v>150000</v>
      </c>
      <c r="E80">
        <v>150000</v>
      </c>
    </row>
    <row r="81" spans="1:5" x14ac:dyDescent="0.15">
      <c r="A81" s="22" t="s">
        <v>297</v>
      </c>
      <c r="B81" s="22" t="s">
        <v>284</v>
      </c>
      <c r="C81">
        <v>3</v>
      </c>
      <c r="D81">
        <v>150000</v>
      </c>
      <c r="E81">
        <v>450000</v>
      </c>
    </row>
    <row r="82" spans="1:5" x14ac:dyDescent="0.15">
      <c r="A82" s="22" t="s">
        <v>298</v>
      </c>
      <c r="B82" s="22" t="s">
        <v>285</v>
      </c>
      <c r="C82">
        <v>22</v>
      </c>
      <c r="D82">
        <v>50000</v>
      </c>
      <c r="E82">
        <v>1100000</v>
      </c>
    </row>
    <row r="83" spans="1:5" x14ac:dyDescent="0.15">
      <c r="A83" s="22" t="s">
        <v>298</v>
      </c>
      <c r="B83" s="22" t="s">
        <v>286</v>
      </c>
      <c r="C83">
        <v>5</v>
      </c>
      <c r="D83">
        <v>150000</v>
      </c>
      <c r="E83">
        <v>750000</v>
      </c>
    </row>
    <row r="84" spans="1:5" x14ac:dyDescent="0.15">
      <c r="A84" s="22" t="s">
        <v>298</v>
      </c>
      <c r="B84" s="22" t="s">
        <v>287</v>
      </c>
      <c r="C84">
        <v>30</v>
      </c>
      <c r="D84">
        <v>200000</v>
      </c>
      <c r="E84">
        <v>6000000</v>
      </c>
    </row>
    <row r="85" spans="1:5" x14ac:dyDescent="0.15">
      <c r="A85" s="22" t="s">
        <v>298</v>
      </c>
      <c r="B85" s="22" t="s">
        <v>288</v>
      </c>
      <c r="C85">
        <v>2</v>
      </c>
      <c r="D85">
        <v>50000</v>
      </c>
      <c r="E85">
        <v>100000</v>
      </c>
    </row>
    <row r="86" spans="1:5" x14ac:dyDescent="0.15">
      <c r="A86" s="22" t="s">
        <v>298</v>
      </c>
      <c r="B86" s="22" t="s">
        <v>289</v>
      </c>
      <c r="C86">
        <v>3</v>
      </c>
      <c r="D86">
        <v>150000</v>
      </c>
      <c r="E86">
        <v>450000</v>
      </c>
    </row>
    <row r="87" spans="1:5" x14ac:dyDescent="0.15">
      <c r="A87" s="22" t="s">
        <v>298</v>
      </c>
      <c r="B87" s="22" t="s">
        <v>290</v>
      </c>
      <c r="C87">
        <v>5</v>
      </c>
      <c r="D87">
        <v>200000</v>
      </c>
      <c r="E87">
        <v>1000000</v>
      </c>
    </row>
    <row r="88" spans="1:5" x14ac:dyDescent="0.15">
      <c r="A88" s="22" t="s">
        <v>298</v>
      </c>
      <c r="B88" s="22" t="s">
        <v>299</v>
      </c>
      <c r="C88">
        <v>12</v>
      </c>
      <c r="D88">
        <v>50000</v>
      </c>
      <c r="E88">
        <v>600000</v>
      </c>
    </row>
    <row r="89" spans="1:5" x14ac:dyDescent="0.15">
      <c r="A89" s="22" t="s">
        <v>298</v>
      </c>
      <c r="B89" s="22" t="s">
        <v>300</v>
      </c>
      <c r="C89">
        <v>23</v>
      </c>
      <c r="D89">
        <v>150000</v>
      </c>
      <c r="E89">
        <v>3450000</v>
      </c>
    </row>
    <row r="90" spans="1:5" x14ac:dyDescent="0.15">
      <c r="A90" s="22" t="s">
        <v>298</v>
      </c>
      <c r="B90" s="22" t="s">
        <v>301</v>
      </c>
      <c r="C90">
        <v>6</v>
      </c>
      <c r="D90">
        <v>150000</v>
      </c>
      <c r="E90">
        <v>900000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F A A B Q S w M E F A A C A A g A J 6 1 t W F B / / 3 q l A A A A 9 Q A A A B I A H A B D b 2 5 m a W c v U G F j a 2 F n Z S 5 4 b W w g o h g A K K A U A A A A A A A A A A A A A A A A A A A A A A A A A A A A h Y + x D o I w G I R f h X S n L c V B S S m D L i a S m J g Y 1 6 Z U a I Q f Q 4 v l 3 R x 8 J F 9 B j K J u j v f d X X J 3 v 9 5 4 N j R 1 c N G d N S 2 k K M I U B R p U W x g o U 9 S 7 Y z h H m e B b q U 6 y 1 M E Y B p s M 1 q S o c u 6 c E O K 9 x z 7 G b V c S R m l E D v l m p y r d y N C A d R K U R p 9 W 8 b + F B N + / x g i G F z G e M Y Y p J x P j u Y G v z 8 a 5 T / c H 8 m V f u 7 7 T Q k O 4 X n E y S U 7 e F 8 Q D U E s D B B Q A A g A I A C e t b 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r W 1 Y 2 r c 2 m 9 k C A A B O C A A A E w A c A E Z v c m 1 1 b G F z L 1 N l Y 3 R p b 2 4 x L m 0 g o h g A K K A U A A A A A A A A A A A A A A A A A A A A A A A A A A A A t V V d T x p B F H 0 n 4 T 9 M h h d I N q Q k T R 9 s 0 S h K R a u x L q Y P C 2 k u 7 B U m z A e d D 4 U Q / n t n d 4 X d B b R J a 3 k R Z + a e c + 6 5 H x g c W 6 Y k C b O / r c / V S r V i p q A x J j e o J 6 h J m 3 C 0 1 Q r x n 9 C J U X r S V T x G 3 e w y j q Z O O 0 e D B 4 P a D D h K 9 a Q G 5 + p Z c g W x G W Q Q t F G t M F m E K N L U 6 D l Y I C F 4 L P p P b A W c R p B h 1 O g N i k f G r Q d K 4 k n f R 6 I Y O b l k r Y S t D y O O z R C 5 N + B e P Z t 6 x h o Q h P G U R K f W a j Z y F s 3 w J L p k c Y x y e E K + H B O r H e Y k X 5 2 E G U j S d X J i G L l 2 x i p R w D + N 4 4 7 i T s j 6 2 4 I C Q h 9 G M E 1 v 6 I u G W u G o H n W U t C j t s J G T X y u u B F m C n J B z 5 p K 3 t y B A L q E g 4 B 4 l C M w 0 m P q r g g O y o j 4 4 4 a a h c n q M z f T f 9 S 7 b N 2 B y Q z m F u T N 7 Z u Z c b + h L + I o 8 p f z 3 S D 0 8 8 g 3 Q H D V 3 U O S 9 W M x B x u n 3 r d m v q t 1 x O k P I w h I l i e 6 C 7 T W a 1 i o x X 0 1 p o 2 D + F U p m i s n l e v o a p H l U W m S w / e U c c z s O 5 x K s d v 2 w P o p Y X N h 1 6 l X a 3 L u n i Z 2 k k 5 b Q D 9 v u 7 Z U T 3 C d y B l 7 O x N / 2 p P 3 0 s Z m o S a / P G C y B 7 J / 3 l Q V e P l 4 X 5 v h Q 5 s W p v v N 0 A n 2 X t 7 w f Z f u I P w c S 9 c z 2 z X e H e t l O R i o g Z 0 y C X v b 8 o F n 2 y F C 3 y 8 G + V F 5 K m 2 b P E n 0 7 M P f 4 y z G v I I U b l h f N t q J + S 4 g 5 8 s P r 5 m I x R t 7 8 o f R s p N S s n m c S E O k 4 D 0 q z / 8 3 P L u j W z 3 C K a H 1 w h r K K e h Z F m 7 7 c 0 u C a y b h N 0 0 d 0 u I 6 S T T X c 9 t A l g t 9 v G y s t k 5 M Z W D + d e S v d a S W U x e y h q Z d I A x K 9 X J 9 y H o 6 B g z Z Z 8 q V y v U p S t q h U q H d e x r f w x C Z g W C v 3 6 c N 6 u 9 F y s d t 3 q b Q o W V L p r 1 N a X 1 / 4 2 I v 3 E H R F K S 5 Q z H 3 G X T 9 m j k M 6 N P S I 7 l e a r i k Z H m q F w 1 k W q t 4 g 7 e P 8 x d 9 3 y v t 0 y 3 / v m I R g U 4 g / k O 3 9 q v 8 G U E s B A i 0 A F A A C A A g A J 6 1 t W F B / / 3 q l A A A A 9 Q A A A B I A A A A A A A A A A A A A A A A A A A A A A E N v b m Z p Z y 9 Q Y W N r Y W d l L n h t b F B L A Q I t A B Q A A g A I A C e t b V g P y u m r p A A A A O k A A A A T A A A A A A A A A A A A A A A A A P E A A A B b Q 2 9 u d G V u d F 9 U e X B l c 1 0 u e G 1 s U E s B A i 0 A F A A C A A g A J 6 1 t W N q 3 N p v Z A g A A T g g A A B M A A A A A A A A A A A A A A A A A 4 g 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y g A A A A A A A D l 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W T l F T k h y N 2 d T U U p 0 a m F K S 1 Z t S 3 Y r R 1 Z W a V l X Z 2 d S b W x z W l N C a 1 l Y S n B J R V J o Z E d F Z 1 U y R n N a W E 1 B Q U F B Q U F B Q U F B Q U F B a G U z N H p S M F J 1 M G V B b l h x U 1 V 2 N 2 g 2 U T V M Z F d W e W F T Q l F a V z F p W V c 1 M G R R Q U J X U F J E U j Y r N E V r Q 2 J Z M m l T b F p p c i 9 n Q U F B Q U E 9 I i A v P j w v U 3 R h Y m x l R W 5 0 c m l l c z 4 8 L 0 l 0 Z W 0 + P E l 0 Z W 0 + P E l 0 Z W 1 M b 2 N h d G l v b j 4 8 S X R l b V R 5 c G U + R m 9 y b X V s Y T w v S X R l b V R 5 c G U + P E l 0 Z W 1 Q Y X R o P l N l Y 3 R p b 2 4 x L 0 1 l c m d 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z L T E z V D E 0 O j Q w O j A w L j I 4 M j c y N 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Z X J n Z X I v U 3 V t Y m V y L n t D b 2 5 0 Z W 5 0 L D B 9 J n F 1 b 3 Q 7 L C Z x d W 9 0 O 1 N l Y 3 R p b 2 4 x L 0 1 l c m d l c i 9 T d W 1 i Z X I u e 0 5 h b W U s M X 0 m c X V v d D s s J n F 1 b 3 Q 7 U 2 V j d G l v b j E v T W V y Z 2 V y L 1 N 1 b W J l c i 5 7 R X h 0 Z W 5 z a W 9 u L D J 9 J n F 1 b 3 Q 7 L C Z x d W 9 0 O 1 N l Y 3 R p b 2 4 x L 0 1 l c m d l c i 9 T d W 1 i Z X I u e 0 R h d G U g Y W N j Z X N z Z W Q s M 3 0 m c X V v d D s s J n F 1 b 3 Q 7 U 2 V j d G l v b j E v T W V y Z 2 V y L 1 N 1 b W J l c i 5 7 R G F 0 Z S B t b 2 R p Z m l l Z C w 0 f S Z x d W 9 0 O y w m c X V v d D t T Z W N 0 a W 9 u M S 9 N Z X J n Z X I v U 3 V t Y m V y L n t E Y X R l I G N y Z W F 0 Z W Q s N X 0 m c X V v d D s s J n F 1 b 3 Q 7 U 2 V j d G l v b j E v T W V y Z 2 V y L 1 N 1 b W J l c i 5 7 R m 9 s Z G V y I F B h d G g s N 3 0 m c X V v d D t d L C Z x d W 9 0 O 0 N v b H V t b k N v d W 5 0 J n F 1 b 3 Q 7 O j c s J n F 1 b 3 Q 7 S 2 V 5 Q 2 9 s d W 1 u T m F t Z X M m c X V v d D s 6 W y Z x d W 9 0 O 0 Z v b G R l c i B Q Y X R o J n F 1 b 3 Q 7 L C Z x d W 9 0 O 0 5 h b W U m c X V v d D t d L C Z x d W 9 0 O 0 N v b H V t b k l k Z W 5 0 a X R p Z X M m c X V v d D s 6 W y Z x d W 9 0 O 1 N l Y 3 R p b 2 4 x L 0 1 l c m d l c i 9 T d W 1 i Z X I u e 0 N v b n R l b n Q s M H 0 m c X V v d D s s J n F 1 b 3 Q 7 U 2 V j d G l v b j E v T W V y Z 2 V y L 1 N 1 b W J l c i 5 7 T m F t Z S w x f S Z x d W 9 0 O y w m c X V v d D t T Z W N 0 a W 9 u M S 9 N Z X J n Z X I v U 3 V t Y m V y L n t F e H R l b n N p b 2 4 s M n 0 m c X V v d D s s J n F 1 b 3 Q 7 U 2 V j d G l v b j E v T W V y Z 2 V y L 1 N 1 b W J l c i 5 7 R G F 0 Z S B h Y 2 N l c 3 N l Z C w z f S Z x d W 9 0 O y w m c X V v d D t T Z W N 0 a W 9 u M S 9 N Z X J n Z X I v U 3 V t Y m V y L n t E Y X R l I G 1 v Z G l m a W V k L D R 9 J n F 1 b 3 Q 7 L C Z x d W 9 0 O 1 N l Y 3 R p b 2 4 x L 0 1 l c m d l c i 9 T d W 1 i Z X I u e 0 R h d G U g Y 3 J l Y X R l Z C w 1 f S Z x d W 9 0 O y w m c X V v d D t T Z W N 0 a W 9 u M S 9 N Z X J n Z X I v U 3 V t Y m V y L n t G b 2 x k Z X I g U G F 0 a C w 3 f S Z x d W 9 0 O 1 0 s J n F 1 b 3 Q 7 U m V s Y X R p b 2 5 z a G l w S W 5 m b y Z x d W 9 0 O z p b X X 0 i I C 8 + P C 9 T d G F i b G V F b n R y a W V z P j w v S X R l b T 4 8 S X R l b T 4 8 S X R l b U x v Y 2 F 0 a W 9 u P j x J d G V t V H l w Z T 5 G b 3 J t d W x h P C 9 J d G V t V H l w Z T 4 8 S X R l b V B h d G g + U 2 V j d G l v b j E v T W V y Z 2 V y L 1 N 1 b W J l c j w v S X R l b V B h d G g + P C 9 J d G V t T G 9 j Y X R p b 2 4 + P F N 0 Y W J s Z U V u d H J p Z X M g L z 4 8 L 0 l 0 Z W 0 + P E l 0 Z W 0 + P E l 0 Z W 1 M b 2 N h d G l v b j 4 8 S X R l b V R 5 c G U + R m 9 y b X V s Y T w v S X R l b V R 5 c G U + P E l 0 Z W 1 Q Y X R o P l N l Y 3 R p b 2 4 x L 0 R h d G E l M j B 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f U 2 F s Z X M 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D M t M T N U M T Q 6 N D E 6 M T Q u N z U 2 M z I 1 N F o i I C 8 + P E V u d H J 5 I F R 5 c G U 9 I k Z p b G x D b 2 x 1 b W 5 U e X B l c y I g V m F s d W U 9 I n N C Z 1 l H Q X d N R C I g L z 4 8 R W 5 0 c n k g V H l w Z T 0 i R m l s b E N v b H V t b k 5 h b W V z I i B W Y W x 1 Z T 0 i c 1 s m c X V v d D t T b 3 V y Y 2 U u T m F t Z S Z x d W 9 0 O y w m c X V v d D t T Y W x l c y Z x d W 9 0 O y w m c X V v d D t O Y W 1 h I E N 1 c 3 R v b W V y J n F 1 b 3 Q 7 L C Z x d W 9 0 O 0 p 1 b W x h a C B C Y X J h b m c m c X V v d D s s J n F 1 b 3 Q 7 Q m l h e W E g J n F 1 b 3 Q 7 L C Z x d W 9 0 O 1 R v d G F 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0 Y S B T Y W x l c y 9 K Z W 5 p c y B 5 Y W 5 n I E R p d W J h a C 5 7 U 2 9 1 c m N l L k 5 h b W U s M H 0 m c X V v d D s s J n F 1 b 3 Q 7 U 2 V j d G l v b j E v R G F 0 Y S B T Y W x l c y 9 K Z W 5 p c y B 5 Y W 5 n I E R p d W J h a C 5 7 U 2 F s Z X M s M X 0 m c X V v d D s s J n F 1 b 3 Q 7 U 2 V j d G l v b j E v R G F 0 Y S B T Y W x l c y 9 K Z W 5 p c y B 5 Y W 5 n I E R p d W J h a C 5 7 T m F t Y S B D d X N 0 b 2 1 l c i w y f S Z x d W 9 0 O y w m c X V v d D t T Z W N 0 a W 9 u M S 9 E Y X R h I F N h b G V z L 0 p l b m l z I H l h b m c g R G l 1 Y m F o L n t K d W 1 s Y W g g Q m F y Y W 5 n L D N 9 J n F 1 b 3 Q 7 L C Z x d W 9 0 O 1 N l Y 3 R p b 2 4 x L 0 R h d G E g U 2 F s Z X M v S m V u a X M g e W F u Z y B E a X V i Y W g u e 0 J p Y X l h I C w 0 f S Z x d W 9 0 O y w m c X V v d D t T Z W N 0 a W 9 u M S 9 E Y X R h I F N h b G V z L 0 p l b m l z I H l h b m c g R G l 1 Y m F o L n t U b 3 R h b C w 1 f S Z x d W 9 0 O 1 0 s J n F 1 b 3 Q 7 Q 2 9 s d W 1 u Q 2 9 1 b n Q m c X V v d D s 6 N i w m c X V v d D t L Z X l D b 2 x 1 b W 5 O Y W 1 l c y Z x d W 9 0 O z p b X S w m c X V v d D t D b 2 x 1 b W 5 J Z G V u d G l 0 a W V z J n F 1 b 3 Q 7 O l s m c X V v d D t T Z W N 0 a W 9 u M S 9 E Y X R h I F N h b G V z L 0 p l b m l z I H l h b m c g R G l 1 Y m F o L n t T b 3 V y Y 2 U u T m F t Z S w w f S Z x d W 9 0 O y w m c X V v d D t T Z W N 0 a W 9 u M S 9 E Y X R h I F N h b G V z L 0 p l b m l z I H l h b m c g R G l 1 Y m F o L n t T Y W x l c y w x f S Z x d W 9 0 O y w m c X V v d D t T Z W N 0 a W 9 u M S 9 E Y X R h I F N h b G V z L 0 p l b m l z I H l h b m c g R G l 1 Y m F o L n t O Y W 1 h I E N 1 c 3 R v b W V y L D J 9 J n F 1 b 3 Q 7 L C Z x d W 9 0 O 1 N l Y 3 R p b 2 4 x L 0 R h d G E g U 2 F s Z X M v S m V u a X M g e W F u Z y B E a X V i Y W g u e 0 p 1 b W x h a C B C Y X J h b m c s M 3 0 m c X V v d D s s J n F 1 b 3 Q 7 U 2 V j d G l v b j E v R G F 0 Y S B T Y W x l c y 9 K Z W 5 p c y B 5 Y W 5 n I E R p d W J h a C 5 7 Q m l h e W E g L D R 9 J n F 1 b 3 Q 7 L C Z x d W 9 0 O 1 N l Y 3 R p b 2 4 x L 0 R h d G E g U 2 F s Z X M v S m V u a X M g e W F u Z y B E a X V i Y W g u e 1 R v d G F s L D V 9 J n F 1 b 3 Q 7 X S w m c X V v d D t S Z W x h d G l v b n N o a X B J b m Z v J n F 1 b 3 Q 7 O l t d f S I g L z 4 8 L 1 N 0 Y W J s Z U V u d H J p Z X M + P C 9 J d G V t P j x J d G V t P j x J d G V t T G 9 j Y X R p b 2 4 + P E l 0 Z W 1 U e X B l P k Z v c m 1 1 b G E 8 L 0 l 0 Z W 1 U e X B l P j x J d G V t U G F 0 a D 5 T Z W N 0 a W 9 u M S 9 E Y X R h J T I w U 2 F s Z X M v U 3 V t Y m V y 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2 R m O G V k O D U t M T E x Z C 0 0 N 2 J i L T g w O W Q t N 2 E 5 M j U y Z m V l M W U 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T N U M T Q 6 N D E 6 M T I u N z I 1 M T U 0 N V o i I C 8 + P E V u d H J 5 I F R 5 c G U 9 I k Z p b G x T d G F 0 d X M i I F Z h b H V l P S J z Q 2 9 t c G x l d G U i I C 8 + P C 9 T d G F i b G V F b n R y a W V z P j w v S X R l b T 4 8 S X R l b T 4 8 S X R l b U x v Y 2 F 0 a W 9 u P j x J d G V t V H l w Z T 5 G b 3 J t d W x h P C 9 J d G V t V H l w Z T 4 8 S X R l b V B h d G g + U 2 V j d G l v b j E v R m l s Z S U y M E N v b n R v a D 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Q t M D M t M T N U M T Q 6 N D E 6 M T I u N z I 5 M T Q y O V o i I C 8 + P E V u d H J 5 I F R 5 c G U 9 I k Z p b G x F c n J v c k N v Z G U i I F Z h b H V l P S J z V W 5 r b m 9 3 b i I g L z 4 8 R W 5 0 c n k g V H l w Z T 0 i Q W R k Z W R U b 0 R h d G F N b 2 R l b C I g V m F s d W U 9 I m w w I i A v P j x F b n R y e S B U e X B l P S J M b 2 F k V G 9 S Z X B v c n R E a X N h Y m x l Z C I g V m F s d W U 9 I m w x I i A v P j x F b n R y e S B U e X B l P S J R d W V y e U d y b 3 V w S U Q i I F Z h b H V l P S J z Y 2 R m O G V k O D U t M T E x Z C 0 0 N 2 J i L T g w O W Q t N 2 E 5 M j U y Z m V l M W U 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0 Z p b G U l M j B D b 2 5 0 b 2 g v U 3 V t Y m V y P C 9 J d G V t U G F 0 a D 4 8 L 0 l 0 Z W 1 M b 2 N h d G l v b j 4 8 U 3 R h Y m x l R W 5 0 c m l l c y A v P j w v S X R l b T 4 8 S X R l b T 4 8 S X R l b U x v Y 2 F 0 a W 9 u P j x J d G V t V H l w Z T 5 G b 3 J t d W x h P C 9 J d G V t V H l w Z T 4 8 S X R l b V B h d G g + U 2 V j d G l v b j E v R m l s Z S U y M E N v b n R v a C 9 O Y X Z p Z 2 F z a T E 8 L 0 l 0 Z W 1 Q Y X R o P j w v S X R l b U x v Y 2 F 0 a W 9 u P j x T d G F i b G V F b n R y a W V z I C 8 + P C 9 J d G V t P j x J d G V t P j x J d G V t T G 9 j Y X R p b 2 4 + P E l 0 Z W 1 U e X B l P k Z v c m 1 1 b G E 8 L 0 l 0 Z W 1 U e X B l P j x J d G V t U G F 0 a D 5 T Z W N 0 a W 9 u M S 9 V Y m F o J T I w R m l s Z S U y M F N h b X B l b D w v S X R l b V B h d G g + P C 9 J d G V t T G 9 j Y X R p b 2 4 + P F N 0 Y W J s Z U V u d H J p Z X M + P E V u d H J 5 I F R 5 c G U 9 I k l z U H J p d m F 0 Z S I g V m F s d W U 9 I m w w I i A v P j x F b n R y e S B U e X B l P S J M b 2 F k V G 9 S Z X B v c n R E a X N h Y m x l Z C I g V m F s d W U 9 I m w x I i A v P j x F b n R y e S B U e X B l P S J R d W V y e U d y b 3 V w S U Q i I F Z h b H V l P S J z N D c 0 M 2 Y 0 N T g t Y j h h Z i 0 0 M D E y L T l i N j M t N j g 5 M j k 1 O T h h Y m Z 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x M 1 Q x N D o 0 M T o x M i 4 3 M j A x N j c 2 W i I g L z 4 8 R W 5 0 c n k g V H l w Z T 0 i R m l s b F N 0 Y X R 1 c y I g V m F s d W U 9 I n N D b 2 1 w b G V 0 Z S I g L z 4 8 L 1 N 0 Y W J s Z U V u d H J p Z X M + P C 9 J d G V t P j x J d G V t P j x J d G V t T G 9 j Y X R p b 2 4 + P E l 0 Z W 1 U e X B l P k Z v c m 1 1 b G E 8 L 0 l 0 Z W 1 U e X B l P j x J d G V t U G F 0 a D 5 T Z W N 0 a W 9 u M S 9 V Y m F o J T I w R m l s Z S U y M F N h b X B l b C 9 T d W 1 i Z X I 8 L 0 l 0 Z W 1 Q Y X R o P j w v S X R l b U x v Y 2 F 0 a W 9 u P j x T d G F i b G V F b n R y a W V z I C 8 + P C 9 J d G V t P j x J d G V t P j x J d G V t T G 9 j Y X R p b 2 4 + P E l 0 Z W 1 U e X B l P k Z v c m 1 1 b G E 8 L 0 l 0 Z W 1 U e X B l P j x J d G V t U G F 0 a D 5 T Z W N 0 a W 9 u M S 9 V Y m F o J T I w R m l s Z S U y M F N h b X B l b C 9 M Z W 1 i Y X I x X 1 N o Z W V 0 P C 9 J d G V t U G F 0 a D 4 8 L 0 l 0 Z W 1 M b 2 N h d G l v b j 4 8 U 3 R h Y m x l R W 5 0 c m l l c y A v P j w v S X R l b T 4 8 S X R l b T 4 8 S X R l b U x v Y 2 F 0 a W 9 u P j x J d G V t V H l w Z T 5 G b 3 J t d W x h P C 9 J d G V t V H l w Z T 4 8 S X R l b V B h d G g + U 2 V j d G l v b j E v V W J h a C U y M E Z p b G U l M j B T Y W 1 w Z W w v S G V h Z G V y J T I w e W F u Z y U y M E R p d G l u Z 2 t h d G t h b j w v S X R l b V B h d G g + P C 9 J d G V t T G 9 j Y X R p b 2 4 + P F N 0 Y W J s Z U V u d H J p Z X M g L z 4 8 L 0 l 0 Z W 0 + P E l 0 Z W 0 + P E l 0 Z W 1 M b 2 N h d G l v b j 4 8 S X R l b V R 5 c G U + R m 9 y b X V s Y T w v S X R l b V R 5 c G U + P E l 0 Z W 1 Q Y X R o P l N l Y 3 R p b 2 4 x L 1 V i Y W g l M j B G a W x l P C 9 J d G V t U G F 0 a D 4 8 L 0 l 0 Z W 1 M b 2 N h d G l v b j 4 8 U 3 R h Y m x l R W 5 0 c m l l c z 4 8 R W 5 0 c n k g V H l w Z T 0 i T G 9 h Z F R v U m V w b 3 J 0 R G l z Y W J s Z W Q i I F Z h b H V l P S J s M S I g L z 4 8 R W 5 0 c n k g V H l w Z T 0 i U X V l c n l H c m 9 1 c E l E I i B W Y W x 1 Z T 0 i c 2 N k Z j h l Z D g 1 L T E x M W Q t N D d i Y i 0 4 M D l k L T d h O T I 1 M m Z l Z T F l O 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z L T E z V D E 0 O j Q x O j E y L j c z N D E z M T B a I i A v P j x F b n R y e S B U e X B l P S J G a W x s U 3 R h d H V z I i B W Y W x 1 Z T 0 i c 0 N v b X B s Z X R l I i A v P j w v U 3 R h Y m x l R W 5 0 c m l l c z 4 8 L 0 l 0 Z W 0 + P E l 0 Z W 0 + P E l 0 Z W 1 M b 2 N h d G l v b j 4 8 S X R l b V R 5 c G U + R m 9 y b X V s Y T w v S X R l b V R 5 c G U + P E l 0 Z W 1 Q Y X R o P l N l Y 3 R p b 2 4 x L 1 V i Y W g l M j B G a W x l L 1 N 1 b W J l c j w v S X R l b V B h d G g + P C 9 J d G V t T G 9 j Y X R p b 2 4 + P F N 0 Y W J s Z U V u d H J p Z X M g L z 4 8 L 0 l 0 Z W 0 + P E l 0 Z W 0 + P E l 0 Z W 1 M b 2 N h d G l v b j 4 8 S X R l b V R 5 c G U + R m 9 y b X V s Y T w v S X R l b V R 5 c G U + P E l 0 Z W 1 Q Y X R o P l N l Y 3 R p b 2 4 x L 0 R h d G E l M j B T Y W x l c y 9 N Z W 1 m a W x 0 Z X I l M j B G a W x l J T I w V G V y c 2 V t Y n V u e W k x P C 9 J d G V t U G F 0 a D 4 8 L 0 l 0 Z W 1 M b 2 N h d G l v b j 4 8 U 3 R h Y m x l R W 5 0 c m l l c y A v P j w v S X R l b T 4 8 S X R l b T 4 8 S X R l b U x v Y 2 F 0 a W 9 u P j x J d G V t V H l w Z T 5 G b 3 J t d W x h P C 9 J d G V t V H l w Z T 4 8 S X R l b V B h d G g + U 2 V j d G l v b j E v R G F 0 Y S U y M F N h b G V z L 0 d 1 b m F r Y W 4 l M j B G d W 5 n c 2 k l M j B L d X N 0 b 2 0 x P C 9 J d G V t U G F 0 a D 4 8 L 0 l 0 Z W 1 M b 2 N h d G l v b j 4 8 U 3 R h Y m x l R W 5 0 c m l l c y A v P j w v S X R l b T 4 8 S X R l b T 4 8 S X R l b U x v Y 2 F 0 a W 9 u P j x J d G V t V H l w Z T 5 G b 3 J t d W x h P C 9 J d G V t V H l w Z T 4 8 S X R l b V B h d G g + U 2 V j d G l v b j E v R G F 0 Y S U y M F N h b G V z L 0 t v b G 9 t J T I w e W F u Z y U y M E R p d W J h a C U y M E 5 h b W F u e W E x P C 9 J d G V t U G F 0 a D 4 8 L 0 l 0 Z W 1 M b 2 N h d G l v b j 4 8 U 3 R h Y m x l R W 5 0 c m l l c y A v P j w v S X R l b T 4 8 S X R l b T 4 8 S X R l b U x v Y 2 F 0 a W 9 u P j x J d G V t V H l w Z T 5 G b 3 J t d W x h P C 9 J d G V t V H l w Z T 4 8 S X R l b V B h d G g + U 2 V j d G l v b j E v R G F 0 Y S U y M F N h b G V z L 0 t v b G 9 t J T I w T G F p b i U y M H l h b m c l M j B E a W h h c H V z M T w v S X R l b V B h d G g + P C 9 J d G V t T G 9 j Y X R p b 2 4 + P F N 0 Y W J s Z U V u d H J p Z X M g L z 4 8 L 0 l 0 Z W 0 + P E l 0 Z W 0 + P E l 0 Z W 1 M b 2 N h d G l v b j 4 8 S X R l b V R 5 c G U + R m 9 y b X V s Y T w v S X R l b V R 5 c G U + P E l 0 Z W 1 Q Y X R o P l N l Y 3 R p b 2 4 x L 0 R h d G E l M j B T Y W x l c y 9 L b 2 x v b S U y M F R h Y m V s J T I w e W F u Z y U y M E R p c G V y b H V h c z E 8 L 0 l 0 Z W 1 Q Y X R o P j w v S X R l b U x v Y 2 F 0 a W 9 u P j x T d G F i b G V F b n R y a W V z I C 8 + P C 9 J d G V t P j x J d G V t P j x J d G V t T G 9 j Y X R p b 2 4 + P E l 0 Z W 1 U e X B l P k Z v c m 1 1 b G E 8 L 0 l 0 Z W 1 U e X B l P j x J d G V t U G F 0 a D 5 T Z W N 0 a W 9 u M S 9 E Y X R h J T I w U 2 F s Z X M v S m V u a X M l M j B 5 Y W 5 n J T I w R G l 1 Y m F o P C 9 J d G V t U G F 0 a D 4 8 L 0 l 0 Z W 1 M b 2 N h d G l v b j 4 8 U 3 R h Y m x l R W 5 0 c m l l c y A v P j w v S X R l b T 4 8 L 0 l 0 Z W 1 z P j w v T G 9 j Y W x Q Y W N r Y W d l T W V 0 Y W R h d G F G a W x l P h Y A A A B Q S w U G A A A A A A A A A A A A A A A A A A A A A A A A J g E A A A E A A A D Q j J 3 f A R X R E Y x 6 A M B P w p f r A Q A A A N e B S k L f d G d N v J Q x Y m X c 9 Y I A A A A A A g A A A A A A E G Y A A A A B A A A g A A A A 3 L 7 c N u M q q R V b v g T 7 K L K A d n r T W 7 N C g 0 X y D / 7 L 3 z H N F j c A A A A A D o A A A A A C A A A g A A A A r 5 e I O 4 G U Z 1 e R b j i x v l t 8 6 c k Y l 6 J Y 3 r n a A 4 5 8 P S s C P + l Q A A A A L F / a X J J Q H 2 3 I w E F W p 2 O M E 7 n L e r + q x G 2 H / I G O 4 s q l P N W T f B p l b 5 4 A i z l B i u D h + y F g U T C P C + q j Q i Y 5 0 g E 9 g I o T o S o X D Q w F n 3 q Q W w s b C p X J W L p A A A A A c m E n h 2 m 1 R v D V e G j M k a S f 6 Y F Q B f s / f z h x 5 L a p M x I X r P n Z Q y a 0 1 v 0 + B k c 6 P S z t V u J e v 7 M s z c v D N u H 2 e L S C n D d o 6 A = = < / D a t a M a s h u p > 
</file>

<file path=customXml/itemProps1.xml><?xml version="1.0" encoding="utf-8"?>
<ds:datastoreItem xmlns:ds="http://schemas.openxmlformats.org/officeDocument/2006/customXml" ds:itemID="{8E1B57FF-4155-4756-92B0-FD92745CB2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5</vt:i4>
      </vt:variant>
    </vt:vector>
  </HeadingPairs>
  <TitlesOfParts>
    <vt:vector size="5" baseType="lpstr">
      <vt:lpstr>Sheet1</vt:lpstr>
      <vt:lpstr>Data</vt:lpstr>
      <vt:lpstr>Answer</vt:lpstr>
      <vt:lpstr>No.3</vt:lpstr>
      <vt:lpstr>Data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airyn.na2707@gmail.com</dc:creator>
  <cp:lastModifiedBy>lenovo</cp:lastModifiedBy>
  <dcterms:created xsi:type="dcterms:W3CDTF">2024-03-12T13:22:01Z</dcterms:created>
  <dcterms:modified xsi:type="dcterms:W3CDTF">2024-03-13T15:03:34Z</dcterms:modified>
</cp:coreProperties>
</file>